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0760" windowHeight="11190" tabRatio="899" activeTab="1"/>
  </bookViews>
  <sheets>
    <sheet name="价格" sheetId="6" r:id="rId1"/>
    <sheet name="summarize" sheetId="9" r:id="rId2"/>
    <sheet name="Sheet1" sheetId="15" r:id="rId3"/>
    <sheet name="生猪存栏" sheetId="21" r:id="rId4"/>
    <sheet name="仔猪价格" sheetId="22" r:id="rId5"/>
    <sheet name="summarize2" sheetId="16" r:id="rId6"/>
    <sheet name="运费" sheetId="11" r:id="rId7"/>
    <sheet name="salerate" sheetId="12" r:id="rId8"/>
    <sheet name="NSPort" sheetId="3" r:id="rId9"/>
    <sheet name="DeepProcessing" sheetId="4" r:id="rId10"/>
    <sheet name="深加工饲料厂库存" sheetId="10" r:id="rId11"/>
    <sheet name="平衡表" sheetId="7" r:id="rId12"/>
    <sheet name="种植成本" sheetId="8" r:id="rId13"/>
    <sheet name="备忘录" sheetId="13" r:id="rId14"/>
    <sheet name="进口数据" sheetId="19" r:id="rId15"/>
    <sheet name="出口数据" sheetId="20" r:id="rId16"/>
  </sheets>
  <definedNames>
    <definedName name="DeepWeekTS">OFFSET(DeepProcessing!$A$2,COUNT(DeepProcessing!$A:$A),0,-COUNT(DeepProcessing!$A:$A),1)</definedName>
    <definedName name="dfkgl_db">OFFSET(DeepProcessing!$C$2,COUNT(DeepProcessing!$A:$A),0,-COUNT(DeepProcessing!$A:$A),1)</definedName>
    <definedName name="dfkgl_hb">OFFSET(DeepProcessing!$E$2,COUNT(DeepProcessing!$A:$A),0,-COUNT(DeepProcessing!$A:$A),1)</definedName>
    <definedName name="dfkgl_qg">OFFSET(DeepProcessing!$B$2,COUNT(DeepProcessing!$A:$A),0,-COUNT(DeepProcessing!$A:$A),1)</definedName>
    <definedName name="dfkgl_sd">OFFSET(DeepProcessing!$D$2,COUNT(DeepProcessing!$A:$A),0,-COUNT(DeepProcessing!$A:$A),1)</definedName>
    <definedName name="dflr_hlj">OFFSET(DeepProcessing!$F$2,COUNT(DeepProcessing!$A:$A),0,-COUNT(DeepProcessing!$A:$A),1)</definedName>
    <definedName name="dflr_jl">OFFSET(DeepProcessing!$G$2,COUNT(DeepProcessing!$A:$A),0,-COUNT(DeepProcessing!$A:$A),1)</definedName>
    <definedName name="dflr_sd">OFFSET(DeepProcessing!$J$2,COUNT(DeepProcessing!$A:$A),0,-COUNT(DeepProcessing!$A:$A),1)</definedName>
    <definedName name="jjkgl_db">OFFSET(DeepProcessing!$L$2,COUNT(DeepProcessing!$A:$A),0,-COUNT(DeepProcessing!$A:$A),1)</definedName>
    <definedName name="jjkgl_hn">OFFSET(DeepProcessing!$M$2,COUNT(DeepProcessing!$A:$A),0,-COUNT(DeepProcessing!$A:$A),1)</definedName>
    <definedName name="jjlr_hlj">OFFSET(DeepProcessing!$O$2,COUNT(DeepProcessing!$A:$A),0,-COUNT(DeepProcessing!$A:$A),1)</definedName>
    <definedName name="jjlr_hn">OFFSET(DeepProcessing!$Q$2,COUNT(DeepProcessing!$A:$A),0,-COUNT(DeepProcessing!$A:$A),1)</definedName>
    <definedName name="jjlr_jl">OFFSET(DeepProcessing!$N$2,COUNT(DeepProcessing!$A:$A),0,-COUNT(DeepProcessing!$A:$A),1)</definedName>
    <definedName name="NorthCarryout">OFFSET(NSPort!$V$2,COUNT(NSPort!$A:$A),0,-COUNT(NSPort!$A:$A),1)</definedName>
    <definedName name="NorthCarryoutChange">OFFSET(NSPort!$W$2,COUNT(NSPort!$A:$A),0,-COUNT(NSPort!$A:$A),1)</definedName>
    <definedName name="NorthPrice">OFFSET(NSPort!$F$2,COUNT(NSPort!$A:$A),0,-COUNT(NSPort!$A:$A),1)</definedName>
    <definedName name="PortWeekTS">OFFSET(NSPort!$A$2,COUNT(NSPort!$A:$A),0,-COUNT(NSPort!$A:$A),1)</definedName>
  </definedNames>
  <calcPr calcId="152511"/>
</workbook>
</file>

<file path=xl/calcChain.xml><?xml version="1.0" encoding="utf-8"?>
<calcChain xmlns="http://schemas.openxmlformats.org/spreadsheetml/2006/main">
  <c r="AA112" i="3" l="1"/>
  <c r="X113" i="3" s="1"/>
  <c r="AA113" i="3" s="1"/>
  <c r="AB113" i="3" s="1"/>
  <c r="S113" i="3"/>
  <c r="T113" i="3"/>
  <c r="U113" i="3"/>
  <c r="V113" i="3"/>
  <c r="W113" i="3"/>
  <c r="AN113" i="3"/>
  <c r="AQ113" i="3"/>
  <c r="AJ113" i="3"/>
  <c r="AM113" i="3" s="1"/>
  <c r="AF113" i="3"/>
  <c r="I1637" i="6"/>
  <c r="K1637" i="6"/>
  <c r="M1637" i="6"/>
  <c r="O1637" i="6"/>
  <c r="I1636" i="6" l="1"/>
  <c r="K1636" i="6"/>
  <c r="M1636" i="6"/>
  <c r="O1636" i="6"/>
  <c r="I1635" i="6" l="1"/>
  <c r="K1635" i="6"/>
  <c r="M1635" i="6"/>
  <c r="O1635" i="6"/>
  <c r="C63" i="22" l="1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AN112" i="3"/>
  <c r="AQ112" i="3" s="1"/>
  <c r="AJ112" i="3"/>
  <c r="AM112" i="3" s="1"/>
  <c r="AF112" i="3"/>
  <c r="X112" i="3"/>
  <c r="AB112" i="3" s="1"/>
  <c r="S112" i="3"/>
  <c r="T112" i="3"/>
  <c r="U112" i="3"/>
  <c r="V112" i="3"/>
  <c r="W112" i="3" s="1"/>
  <c r="O112" i="3"/>
  <c r="R112" i="3" s="1"/>
  <c r="K112" i="3"/>
  <c r="N112" i="3"/>
  <c r="G112" i="3"/>
  <c r="J112" i="3"/>
  <c r="B112" i="3"/>
  <c r="E112" i="3"/>
  <c r="B106" i="3"/>
  <c r="I1634" i="6" l="1"/>
  <c r="K1634" i="6"/>
  <c r="M1634" i="6"/>
  <c r="O1634" i="6"/>
  <c r="M1633" i="6" l="1"/>
  <c r="I1633" i="6"/>
  <c r="K1633" i="6"/>
  <c r="O1633" i="6"/>
  <c r="I1632" i="6" l="1"/>
  <c r="K1632" i="6"/>
  <c r="M1632" i="6"/>
  <c r="O1632" i="6"/>
  <c r="I1631" i="6" l="1"/>
  <c r="K1631" i="6"/>
  <c r="M1631" i="6"/>
  <c r="O1631" i="6"/>
  <c r="D29" i="9" l="1"/>
  <c r="I1630" i="6" l="1"/>
  <c r="K1630" i="6"/>
  <c r="M1630" i="6"/>
  <c r="O1630" i="6"/>
  <c r="I1629" i="6" l="1"/>
  <c r="K1629" i="6"/>
  <c r="M1629" i="6"/>
  <c r="O1629" i="6"/>
  <c r="AJ111" i="3" l="1"/>
  <c r="AM111" i="3" s="1"/>
  <c r="AN111" i="3"/>
  <c r="AQ111" i="3"/>
  <c r="X111" i="3"/>
  <c r="AA111" i="3" s="1"/>
  <c r="AB111" i="3" s="1"/>
  <c r="AF111" i="3"/>
  <c r="G111" i="3" l="1"/>
  <c r="J111" i="3"/>
  <c r="K111" i="3"/>
  <c r="N111" i="3"/>
  <c r="O111" i="3"/>
  <c r="R111" i="3" s="1"/>
  <c r="T111" i="3"/>
  <c r="U111" i="3"/>
  <c r="I1628" i="6" l="1"/>
  <c r="K1628" i="6"/>
  <c r="M1628" i="6"/>
  <c r="O1628" i="6"/>
  <c r="I1627" i="6" l="1"/>
  <c r="K1627" i="6"/>
  <c r="M1627" i="6"/>
  <c r="O1627" i="6"/>
  <c r="I1626" i="6" l="1"/>
  <c r="K1626" i="6"/>
  <c r="M1626" i="6"/>
  <c r="O1626" i="6"/>
  <c r="I1625" i="6" l="1"/>
  <c r="K1625" i="6"/>
  <c r="M1625" i="6"/>
  <c r="O1625" i="6"/>
  <c r="I1624" i="6" l="1"/>
  <c r="K1624" i="6"/>
  <c r="M1624" i="6"/>
  <c r="O1624" i="6"/>
  <c r="AJ110" i="3" l="1"/>
  <c r="AM110" i="3" s="1"/>
  <c r="AN110" i="3"/>
  <c r="AQ110" i="3"/>
  <c r="AF110" i="3"/>
  <c r="X110" i="3"/>
  <c r="AA110" i="3" s="1"/>
  <c r="AB110" i="3" s="1"/>
  <c r="O110" i="3"/>
  <c r="R110" i="3" s="1"/>
  <c r="T110" i="3"/>
  <c r="U110" i="3"/>
  <c r="K110" i="3"/>
  <c r="N110" i="3" s="1"/>
  <c r="G110" i="3"/>
  <c r="J110" i="3"/>
  <c r="K25" i="8" l="1"/>
  <c r="I25" i="8"/>
  <c r="J25" i="8"/>
  <c r="H25" i="8"/>
  <c r="D25" i="8"/>
  <c r="E25" i="8"/>
  <c r="F25" i="8"/>
  <c r="G25" i="8"/>
  <c r="C25" i="8"/>
  <c r="I1623" i="6" l="1"/>
  <c r="K1623" i="6"/>
  <c r="M1623" i="6"/>
  <c r="O1623" i="6"/>
  <c r="I1622" i="6" l="1"/>
  <c r="K1622" i="6"/>
  <c r="M1622" i="6"/>
  <c r="O1622" i="6"/>
  <c r="I1621" i="6" l="1"/>
  <c r="K1621" i="6"/>
  <c r="M1621" i="6"/>
  <c r="O1621" i="6"/>
  <c r="D28" i="9" l="1"/>
  <c r="I1620" i="6" l="1"/>
  <c r="K1620" i="6"/>
  <c r="M1620" i="6"/>
  <c r="O1620" i="6"/>
  <c r="I1619" i="6" l="1"/>
  <c r="K1619" i="6"/>
  <c r="M1619" i="6"/>
  <c r="O1619" i="6"/>
  <c r="O109" i="3" l="1"/>
  <c r="R109" i="3"/>
  <c r="K109" i="3"/>
  <c r="N109" i="3"/>
  <c r="G109" i="3"/>
  <c r="J109" i="3" s="1"/>
  <c r="AF109" i="3" l="1"/>
  <c r="AN109" i="3"/>
  <c r="AQ109" i="3" s="1"/>
  <c r="AJ109" i="3"/>
  <c r="AM109" i="3" s="1"/>
  <c r="T109" i="3"/>
  <c r="U109" i="3"/>
  <c r="X109" i="3"/>
  <c r="AA109" i="3"/>
  <c r="AB109" i="3" s="1"/>
  <c r="I1618" i="6"/>
  <c r="K1618" i="6"/>
  <c r="M1618" i="6"/>
  <c r="O1618" i="6"/>
  <c r="I1617" i="6" l="1"/>
  <c r="K1617" i="6"/>
  <c r="M1617" i="6"/>
  <c r="O1617" i="6"/>
  <c r="I1616" i="6" l="1"/>
  <c r="K1616" i="6"/>
  <c r="M1616" i="6"/>
  <c r="O1616" i="6"/>
  <c r="C31" i="16" l="1"/>
  <c r="I1615" i="6" l="1"/>
  <c r="K1615" i="6"/>
  <c r="M1615" i="6"/>
  <c r="O1615" i="6"/>
  <c r="I1614" i="6" l="1"/>
  <c r="K1614" i="6"/>
  <c r="M1614" i="6"/>
  <c r="O1614" i="6"/>
  <c r="D48" i="9" l="1"/>
  <c r="D47" i="9"/>
  <c r="D46" i="9"/>
  <c r="D45" i="9"/>
  <c r="AF108" i="3" l="1"/>
  <c r="T108" i="3"/>
  <c r="U108" i="3"/>
  <c r="O108" i="3"/>
  <c r="R108" i="3"/>
  <c r="K108" i="3"/>
  <c r="N108" i="3" s="1"/>
  <c r="G108" i="3"/>
  <c r="J108" i="3" s="1"/>
  <c r="I1613" i="6" l="1"/>
  <c r="K1613" i="6"/>
  <c r="M1613" i="6"/>
  <c r="O1613" i="6"/>
  <c r="AJ108" i="3" l="1"/>
  <c r="AM108" i="3" s="1"/>
  <c r="X108" i="3"/>
  <c r="AA108" i="3" s="1"/>
  <c r="AB108" i="3" s="1"/>
  <c r="AN108" i="3"/>
  <c r="AQ108" i="3"/>
  <c r="I1612" i="6"/>
  <c r="K1612" i="6"/>
  <c r="M1612" i="6"/>
  <c r="O1612" i="6"/>
  <c r="I1611" i="6" l="1"/>
  <c r="K1611" i="6"/>
  <c r="M1611" i="6"/>
  <c r="O1611" i="6"/>
  <c r="I1610" i="6" l="1"/>
  <c r="K1610" i="6"/>
  <c r="M1610" i="6"/>
  <c r="O1610" i="6"/>
  <c r="T107" i="3" l="1"/>
  <c r="U107" i="3"/>
  <c r="R107" i="3"/>
  <c r="O107" i="3"/>
  <c r="N107" i="3"/>
  <c r="K107" i="3"/>
  <c r="J107" i="3"/>
  <c r="G107" i="3"/>
  <c r="I1609" i="6" l="1"/>
  <c r="K1609" i="6"/>
  <c r="M1609" i="6"/>
  <c r="O1609" i="6"/>
  <c r="I1608" i="6" l="1"/>
  <c r="K1608" i="6"/>
  <c r="M1608" i="6"/>
  <c r="O1608" i="6"/>
  <c r="AJ106" i="3" l="1"/>
  <c r="AN106" i="3"/>
  <c r="AF107" i="3"/>
  <c r="X107" i="3"/>
  <c r="AA107" i="3" s="1"/>
  <c r="AB107" i="3" s="1"/>
  <c r="I1607" i="6"/>
  <c r="K1607" i="6"/>
  <c r="M1607" i="6"/>
  <c r="O1607" i="6"/>
  <c r="M1606" i="6" l="1"/>
  <c r="I1606" i="6"/>
  <c r="K1606" i="6"/>
  <c r="O1606" i="6"/>
  <c r="AQ106" i="3" l="1"/>
  <c r="AN107" i="3" s="1"/>
  <c r="AQ107" i="3" s="1"/>
  <c r="AM106" i="3"/>
  <c r="AJ107" i="3" s="1"/>
  <c r="AM107" i="3" s="1"/>
  <c r="I1605" i="6" l="1"/>
  <c r="K1605" i="6"/>
  <c r="M1605" i="6"/>
  <c r="O1605" i="6"/>
  <c r="AF106" i="3" l="1"/>
  <c r="AB106" i="3"/>
  <c r="AA106" i="3"/>
  <c r="S106" i="3"/>
  <c r="R106" i="3"/>
  <c r="U106" i="3"/>
  <c r="T106" i="3"/>
  <c r="N106" i="3"/>
  <c r="J106" i="3"/>
  <c r="E106" i="3"/>
  <c r="B107" i="3" s="1"/>
  <c r="V106" i="3" l="1"/>
  <c r="W106" i="3" s="1"/>
  <c r="S107" i="3"/>
  <c r="E107" i="3"/>
  <c r="I1604" i="6"/>
  <c r="K1604" i="6"/>
  <c r="M1604" i="6"/>
  <c r="O1604" i="6"/>
  <c r="B108" i="3" l="1"/>
  <c r="V107" i="3"/>
  <c r="W107" i="3" s="1"/>
  <c r="I1603" i="6"/>
  <c r="K1603" i="6"/>
  <c r="M1603" i="6"/>
  <c r="O1603" i="6"/>
  <c r="E108" i="3" l="1"/>
  <c r="S108" i="3"/>
  <c r="E11" i="16"/>
  <c r="B109" i="3" l="1"/>
  <c r="V108" i="3"/>
  <c r="W108" i="3" s="1"/>
  <c r="I1602" i="6"/>
  <c r="K1602" i="6"/>
  <c r="M1602" i="6"/>
  <c r="O1602" i="6"/>
  <c r="E109" i="3" l="1"/>
  <c r="S109" i="3"/>
  <c r="I1601" i="6"/>
  <c r="K1601" i="6"/>
  <c r="M1601" i="6"/>
  <c r="O1601" i="6"/>
  <c r="B110" i="3" l="1"/>
  <c r="V109" i="3"/>
  <c r="W109" i="3" s="1"/>
  <c r="I1600" i="6"/>
  <c r="K1600" i="6"/>
  <c r="M1600" i="6"/>
  <c r="O1600" i="6"/>
  <c r="E110" i="3" l="1"/>
  <c r="S110" i="3"/>
  <c r="AJ105" i="3"/>
  <c r="AM105" i="3" s="1"/>
  <c r="B111" i="3" l="1"/>
  <c r="V110" i="3"/>
  <c r="W110" i="3" s="1"/>
  <c r="I1599" i="6"/>
  <c r="K1599" i="6"/>
  <c r="M1599" i="6"/>
  <c r="O1599" i="6"/>
  <c r="S111" i="3" l="1"/>
  <c r="E111" i="3"/>
  <c r="V111" i="3" s="1"/>
  <c r="W111" i="3" s="1"/>
  <c r="O105" i="3"/>
  <c r="R105" i="3" s="1"/>
  <c r="K105" i="3"/>
  <c r="N105" i="3"/>
  <c r="G105" i="3"/>
  <c r="J105" i="3" s="1"/>
  <c r="B105" i="3"/>
  <c r="E105" i="3" s="1"/>
  <c r="AN105" i="3" l="1"/>
  <c r="AQ105" i="3" s="1"/>
  <c r="AF105" i="3"/>
  <c r="S105" i="3"/>
  <c r="T105" i="3"/>
  <c r="U105" i="3"/>
  <c r="V105" i="3"/>
  <c r="W105" i="3" s="1"/>
  <c r="X105" i="3"/>
  <c r="AA105" i="3"/>
  <c r="AB105" i="3" s="1"/>
  <c r="I1598" i="6" l="1"/>
  <c r="K1598" i="6"/>
  <c r="M1598" i="6"/>
  <c r="O1598" i="6"/>
  <c r="I1597" i="6" l="1"/>
  <c r="K1597" i="6"/>
  <c r="M1597" i="6"/>
  <c r="O1597" i="6"/>
  <c r="I1596" i="6" l="1"/>
  <c r="K1596" i="6"/>
  <c r="M1596" i="6"/>
  <c r="O1596" i="6"/>
  <c r="O104" i="3" l="1"/>
  <c r="R104" i="3" s="1"/>
  <c r="K104" i="3"/>
  <c r="N104" i="3" s="1"/>
  <c r="G104" i="3"/>
  <c r="J104" i="3"/>
  <c r="B104" i="3"/>
  <c r="E104" i="3" s="1"/>
  <c r="AJ104" i="3"/>
  <c r="AM104" i="3"/>
  <c r="AN104" i="3"/>
  <c r="AQ104" i="3" s="1"/>
  <c r="AF104" i="3"/>
  <c r="X104" i="3"/>
  <c r="AA104" i="3" s="1"/>
  <c r="AB104" i="3" s="1"/>
  <c r="I1595" i="6"/>
  <c r="K1595" i="6"/>
  <c r="M1595" i="6"/>
  <c r="O1595" i="6"/>
  <c r="S104" i="3" l="1"/>
  <c r="T104" i="3"/>
  <c r="U104" i="3"/>
  <c r="V104" i="3"/>
  <c r="W104" i="3" s="1"/>
  <c r="I1594" i="6" l="1"/>
  <c r="K1594" i="6"/>
  <c r="M1594" i="6"/>
  <c r="O1594" i="6"/>
  <c r="N3" i="16" l="1"/>
  <c r="N2" i="16"/>
  <c r="O3" i="16"/>
  <c r="O2" i="16"/>
  <c r="N1" i="16"/>
  <c r="O1" i="16"/>
  <c r="I1593" i="6" l="1"/>
  <c r="K1593" i="6"/>
  <c r="M1593" i="6"/>
  <c r="O1593" i="6"/>
  <c r="I1592" i="6" l="1"/>
  <c r="K1592" i="6"/>
  <c r="M1592" i="6"/>
  <c r="O1592" i="6"/>
  <c r="Q102" i="3" l="1"/>
  <c r="M102" i="3"/>
  <c r="I102" i="3"/>
  <c r="I1591" i="6"/>
  <c r="K1591" i="6"/>
  <c r="M1591" i="6"/>
  <c r="O1591" i="6"/>
  <c r="AF103" i="3"/>
  <c r="T103" i="3"/>
  <c r="U103" i="3"/>
  <c r="I1590" i="6" l="1"/>
  <c r="K1590" i="6"/>
  <c r="M1590" i="6"/>
  <c r="O1590" i="6"/>
  <c r="I1589" i="6" l="1"/>
  <c r="K1589" i="6"/>
  <c r="M1589" i="6"/>
  <c r="O1589" i="6"/>
  <c r="I1588" i="6" l="1"/>
  <c r="K1588" i="6"/>
  <c r="M1588" i="6"/>
  <c r="O1588" i="6"/>
  <c r="I1587" i="6" l="1"/>
  <c r="K1587" i="6"/>
  <c r="M1587" i="6"/>
  <c r="O1587" i="6"/>
  <c r="I1586" i="6" l="1"/>
  <c r="K1586" i="6"/>
  <c r="M1586" i="6"/>
  <c r="O1586" i="6"/>
  <c r="I1585" i="6" l="1"/>
  <c r="K1585" i="6"/>
  <c r="M1585" i="6"/>
  <c r="O1585" i="6"/>
  <c r="AF102" i="3" l="1"/>
  <c r="T102" i="3"/>
  <c r="U102" i="3"/>
  <c r="I1584" i="6" l="1"/>
  <c r="K1584" i="6"/>
  <c r="M1584" i="6"/>
  <c r="O1584" i="6"/>
  <c r="I1583" i="6" l="1"/>
  <c r="K1583" i="6"/>
  <c r="M1583" i="6"/>
  <c r="O1583" i="6"/>
  <c r="I1582" i="6" l="1"/>
  <c r="K1582" i="6"/>
  <c r="M1582" i="6"/>
  <c r="O1582" i="6"/>
  <c r="I39" i="16" l="1"/>
  <c r="H39" i="16"/>
  <c r="G39" i="16"/>
  <c r="E39" i="16"/>
  <c r="I1581" i="6"/>
  <c r="AF101" i="3" l="1"/>
  <c r="T101" i="3"/>
  <c r="U101" i="3"/>
  <c r="O1581" i="6"/>
  <c r="O1580" i="6"/>
  <c r="M1581" i="6"/>
  <c r="M1580" i="6"/>
  <c r="K1581" i="6"/>
  <c r="K1580" i="6"/>
  <c r="I1580" i="6"/>
  <c r="I1579" i="6" l="1"/>
  <c r="K1579" i="6"/>
  <c r="M1579" i="6"/>
  <c r="O1579" i="6"/>
  <c r="I1578" i="6" l="1"/>
  <c r="K1578" i="6"/>
  <c r="M1578" i="6"/>
  <c r="O1578" i="6"/>
  <c r="P5" i="16" l="1"/>
  <c r="P3" i="16"/>
  <c r="P2" i="16"/>
  <c r="P1" i="16"/>
  <c r="E4" i="16"/>
  <c r="I1577" i="6" l="1"/>
  <c r="K1577" i="6"/>
  <c r="M1577" i="6"/>
  <c r="O1577" i="6"/>
  <c r="I1576" i="6" l="1"/>
  <c r="K1576" i="6"/>
  <c r="M1576" i="6"/>
  <c r="O1576" i="6"/>
  <c r="Q3" i="16" l="1"/>
  <c r="Q2" i="16"/>
  <c r="Q1" i="16"/>
  <c r="F30" i="16"/>
  <c r="F11" i="16"/>
  <c r="F3" i="16"/>
  <c r="F14" i="16" l="1"/>
  <c r="F4" i="16"/>
  <c r="AF100" i="3"/>
  <c r="T100" i="3"/>
  <c r="U100" i="3"/>
  <c r="I1575" i="6" l="1"/>
  <c r="K1575" i="6"/>
  <c r="M1575" i="6"/>
  <c r="O1575" i="6"/>
  <c r="I1574" i="6" l="1"/>
  <c r="K1574" i="6"/>
  <c r="M1574" i="6"/>
  <c r="O1574" i="6"/>
  <c r="I1573" i="6" l="1"/>
  <c r="K1573" i="6"/>
  <c r="M1573" i="6"/>
  <c r="O1573" i="6"/>
  <c r="AF99" i="3" l="1"/>
  <c r="U99" i="3"/>
  <c r="T99" i="3"/>
  <c r="O1572" i="6" l="1"/>
  <c r="M1572" i="6"/>
  <c r="K1572" i="6"/>
  <c r="I1572" i="6"/>
  <c r="C47" i="9" l="1"/>
  <c r="C46" i="9"/>
  <c r="C48" i="9"/>
  <c r="C45" i="9"/>
  <c r="D40" i="9" l="1"/>
  <c r="C40" i="9"/>
  <c r="D34" i="9" l="1"/>
  <c r="C34" i="9"/>
  <c r="AN1572" i="9" l="1"/>
  <c r="D26" i="9"/>
  <c r="C26" i="9"/>
  <c r="D22" i="9"/>
  <c r="C22" i="9"/>
  <c r="F4" i="9" l="1"/>
  <c r="C4" i="9" l="1"/>
  <c r="I1571" i="6" l="1"/>
  <c r="K1571" i="6"/>
  <c r="M1571" i="6"/>
  <c r="O1571" i="6"/>
  <c r="I1570" i="6" l="1"/>
  <c r="K1570" i="6"/>
  <c r="M1570" i="6"/>
  <c r="O1570" i="6"/>
  <c r="E32" i="16" l="1"/>
  <c r="R3" i="16"/>
  <c r="R2" i="16"/>
  <c r="R1" i="16"/>
  <c r="I1569" i="6" l="1"/>
  <c r="K1569" i="6"/>
  <c r="M1569" i="6"/>
  <c r="O1569" i="6"/>
  <c r="B60" i="9" l="1"/>
  <c r="I1568" i="6" l="1"/>
  <c r="K1568" i="6"/>
  <c r="M1568" i="6"/>
  <c r="O1568" i="6"/>
  <c r="L5" i="16" l="1"/>
  <c r="H4" i="9" l="1"/>
  <c r="I1567" i="6"/>
  <c r="K1567" i="6"/>
  <c r="M1567" i="6"/>
  <c r="O1567" i="6"/>
  <c r="B1" i="16" l="1"/>
  <c r="T98" i="3" l="1"/>
  <c r="U98" i="3"/>
  <c r="AF98" i="3"/>
  <c r="I1566" i="6" l="1"/>
  <c r="K1566" i="6"/>
  <c r="M1566" i="6"/>
  <c r="O1566" i="6"/>
  <c r="I1565" i="6" l="1"/>
  <c r="K1565" i="6"/>
  <c r="M1565" i="6"/>
  <c r="O1565" i="6"/>
  <c r="I1564" i="6"/>
  <c r="K1564" i="6"/>
  <c r="M1564" i="6"/>
  <c r="O1564" i="6"/>
  <c r="I1563" i="6" l="1"/>
  <c r="K1563" i="6"/>
  <c r="M1563" i="6"/>
  <c r="O1563" i="6"/>
  <c r="I4" i="16" l="1"/>
  <c r="E6" i="16"/>
  <c r="Q21" i="16"/>
  <c r="Q25" i="16" l="1"/>
  <c r="P25" i="16"/>
  <c r="O25" i="16"/>
  <c r="M25" i="16"/>
  <c r="I37" i="16"/>
  <c r="H37" i="16"/>
  <c r="H38" i="16" s="1"/>
  <c r="G37" i="16"/>
  <c r="G38" i="16" s="1"/>
  <c r="E37" i="16"/>
  <c r="E38" i="16" s="1"/>
  <c r="F48" i="9"/>
  <c r="F47" i="9"/>
  <c r="F46" i="9"/>
  <c r="F45" i="9"/>
  <c r="G36" i="16"/>
  <c r="I36" i="16"/>
  <c r="Q22" i="16" s="1"/>
  <c r="H36" i="16"/>
  <c r="E36" i="16"/>
  <c r="G48" i="9"/>
  <c r="G47" i="9"/>
  <c r="G46" i="9"/>
  <c r="G45" i="9"/>
  <c r="E33" i="16"/>
  <c r="H18" i="16"/>
  <c r="H19" i="16" s="1"/>
  <c r="E15" i="16"/>
  <c r="E16" i="16" s="1"/>
  <c r="J10" i="16"/>
  <c r="I10" i="16"/>
  <c r="H10" i="16"/>
  <c r="H9" i="16"/>
  <c r="G10" i="16"/>
  <c r="E10" i="16"/>
  <c r="J7" i="16"/>
  <c r="H7" i="16"/>
  <c r="G7" i="16"/>
  <c r="G6" i="16"/>
  <c r="I38" i="16" l="1"/>
  <c r="Q24" i="16" s="1"/>
  <c r="Q23" i="16"/>
  <c r="E7" i="16"/>
  <c r="I1562" i="6" l="1"/>
  <c r="K1562" i="6"/>
  <c r="M1562" i="6"/>
  <c r="O1562" i="6"/>
  <c r="N25" i="16" l="1"/>
  <c r="H6" i="16"/>
  <c r="G9" i="16"/>
  <c r="N21" i="16"/>
  <c r="O21" i="16"/>
  <c r="P21" i="16"/>
  <c r="N22" i="16"/>
  <c r="O22" i="16"/>
  <c r="P22" i="16"/>
  <c r="N23" i="16"/>
  <c r="O23" i="16"/>
  <c r="P23" i="16"/>
  <c r="N24" i="16"/>
  <c r="O24" i="16"/>
  <c r="P24" i="16"/>
  <c r="M22" i="16"/>
  <c r="M23" i="16"/>
  <c r="M24" i="16"/>
  <c r="M21" i="16"/>
  <c r="L21" i="16"/>
  <c r="N10" i="16"/>
  <c r="M9" i="16"/>
  <c r="M10" i="16"/>
  <c r="M11" i="16"/>
  <c r="M8" i="16"/>
  <c r="L8" i="16"/>
  <c r="N18" i="16"/>
  <c r="O18" i="16"/>
  <c r="P18" i="16"/>
  <c r="R18" i="16"/>
  <c r="Q18" i="16"/>
  <c r="P19" i="16"/>
  <c r="P20" i="16"/>
  <c r="M19" i="16"/>
  <c r="M20" i="16"/>
  <c r="M18" i="16"/>
  <c r="L18" i="16"/>
  <c r="N7" i="16"/>
  <c r="M6" i="16"/>
  <c r="M7" i="16"/>
  <c r="M5" i="16"/>
  <c r="M2" i="16"/>
  <c r="M3" i="16"/>
  <c r="M4" i="16"/>
  <c r="L12" i="16"/>
  <c r="M12" i="16"/>
  <c r="N12" i="16"/>
  <c r="O12" i="16"/>
  <c r="P12" i="16"/>
  <c r="Q12" i="16"/>
  <c r="M13" i="16"/>
  <c r="M14" i="16"/>
  <c r="N14" i="16"/>
  <c r="O14" i="16"/>
  <c r="P14" i="16"/>
  <c r="Q14" i="16"/>
  <c r="M15" i="16"/>
  <c r="N15" i="16"/>
  <c r="O15" i="16"/>
  <c r="Q15" i="16"/>
  <c r="P15" i="16"/>
  <c r="M16" i="16"/>
  <c r="M17" i="16"/>
  <c r="N17" i="16"/>
  <c r="O17" i="16"/>
  <c r="Q17" i="16"/>
  <c r="P17" i="16"/>
  <c r="N9" i="16" l="1"/>
  <c r="J30" i="16"/>
  <c r="I30" i="16"/>
  <c r="H30" i="16"/>
  <c r="G30" i="16"/>
  <c r="E30" i="16"/>
  <c r="J18" i="16"/>
  <c r="I18" i="16"/>
  <c r="G18" i="16"/>
  <c r="E18" i="16"/>
  <c r="E19" i="16" s="1"/>
  <c r="N6" i="16"/>
  <c r="J11" i="16"/>
  <c r="J14" i="16" s="1"/>
  <c r="I11" i="16"/>
  <c r="I14" i="16" s="1"/>
  <c r="N5" i="16" s="1"/>
  <c r="H11" i="16"/>
  <c r="H14" i="16" s="1"/>
  <c r="R5" i="16" s="1"/>
  <c r="G14" i="16"/>
  <c r="Q5" i="16" s="1"/>
  <c r="E14" i="16"/>
  <c r="O5" i="16" s="1"/>
  <c r="J9" i="16"/>
  <c r="P16" i="16" s="1"/>
  <c r="I9" i="16"/>
  <c r="Q16" i="16" s="1"/>
  <c r="O16" i="16"/>
  <c r="N16" i="16"/>
  <c r="E9" i="16"/>
  <c r="J6" i="16"/>
  <c r="Q13" i="16" s="1"/>
  <c r="P13" i="16"/>
  <c r="O13" i="16"/>
  <c r="N13" i="16"/>
  <c r="B3" i="16"/>
  <c r="C1" i="16"/>
  <c r="L1" i="16" s="1"/>
  <c r="I17" i="15"/>
  <c r="I18" i="15"/>
  <c r="I19" i="15"/>
  <c r="I20" i="15"/>
  <c r="I21" i="15"/>
  <c r="I16" i="15"/>
  <c r="H17" i="15"/>
  <c r="H18" i="15"/>
  <c r="H19" i="15"/>
  <c r="H20" i="15"/>
  <c r="H21" i="15"/>
  <c r="H16" i="15"/>
  <c r="H15" i="15"/>
  <c r="B15" i="15"/>
  <c r="C15" i="15"/>
  <c r="D15" i="15"/>
  <c r="E15" i="15"/>
  <c r="F15" i="15"/>
  <c r="G15" i="15"/>
  <c r="B16" i="15"/>
  <c r="C16" i="15"/>
  <c r="D16" i="15"/>
  <c r="E16" i="15"/>
  <c r="F16" i="15"/>
  <c r="G16" i="15"/>
  <c r="B17" i="15"/>
  <c r="C17" i="15"/>
  <c r="D17" i="15"/>
  <c r="F17" i="15"/>
  <c r="B18" i="15"/>
  <c r="C18" i="15"/>
  <c r="D18" i="15"/>
  <c r="F18" i="15"/>
  <c r="B19" i="15"/>
  <c r="C19" i="15"/>
  <c r="D19" i="15"/>
  <c r="F19" i="15"/>
  <c r="B20" i="15"/>
  <c r="C20" i="15"/>
  <c r="D20" i="15"/>
  <c r="E20" i="15"/>
  <c r="F20" i="15"/>
  <c r="B21" i="15"/>
  <c r="C21" i="15"/>
  <c r="D21" i="15"/>
  <c r="F21" i="15"/>
  <c r="A21" i="15"/>
  <c r="A16" i="15"/>
  <c r="A17" i="15"/>
  <c r="A18" i="15"/>
  <c r="A19" i="15"/>
  <c r="A20" i="15"/>
  <c r="N5" i="15"/>
  <c r="C39" i="9"/>
  <c r="N9" i="15"/>
  <c r="N8" i="15"/>
  <c r="N6" i="15"/>
  <c r="C43" i="9"/>
  <c r="C42" i="9"/>
  <c r="C41" i="9"/>
  <c r="AA9" i="15"/>
  <c r="Y9" i="15"/>
  <c r="L9" i="15"/>
  <c r="H9" i="15"/>
  <c r="K9" i="15" s="1"/>
  <c r="G9" i="15"/>
  <c r="G21" i="15" s="1"/>
  <c r="E9" i="15"/>
  <c r="E21" i="15" s="1"/>
  <c r="AA8" i="15"/>
  <c r="Y8" i="15"/>
  <c r="L8" i="15"/>
  <c r="K8" i="15"/>
  <c r="H8" i="15"/>
  <c r="G8" i="15"/>
  <c r="G20" i="15" s="1"/>
  <c r="AA7" i="15"/>
  <c r="Y7" i="15"/>
  <c r="L7" i="15"/>
  <c r="K7" i="15"/>
  <c r="H7" i="15"/>
  <c r="G7" i="15"/>
  <c r="G19" i="15" s="1"/>
  <c r="E7" i="15"/>
  <c r="E19" i="15" s="1"/>
  <c r="AA6" i="15"/>
  <c r="Y6" i="15"/>
  <c r="L6" i="15"/>
  <c r="K6" i="15"/>
  <c r="H6" i="15"/>
  <c r="G6" i="15"/>
  <c r="G18" i="15" s="1"/>
  <c r="E6" i="15"/>
  <c r="E18" i="15" s="1"/>
  <c r="AA5" i="15"/>
  <c r="Y5" i="15"/>
  <c r="L5" i="15"/>
  <c r="K5" i="15"/>
  <c r="H5" i="15"/>
  <c r="G5" i="15"/>
  <c r="G17" i="15" s="1"/>
  <c r="E5" i="15"/>
  <c r="E17" i="15" s="1"/>
  <c r="A3" i="15"/>
  <c r="A15" i="15" s="1"/>
  <c r="C2" i="15"/>
  <c r="Q8" i="15" s="1"/>
  <c r="C38" i="9"/>
  <c r="C27" i="9"/>
  <c r="C29" i="9"/>
  <c r="F22" i="16" l="1"/>
  <c r="F23" i="16"/>
  <c r="E23" i="16"/>
  <c r="I23" i="16"/>
  <c r="G23" i="16"/>
  <c r="H23" i="16"/>
  <c r="J23" i="16"/>
  <c r="H22" i="16"/>
  <c r="R19" i="16"/>
  <c r="I19" i="16"/>
  <c r="R20" i="16" s="1"/>
  <c r="Q19" i="16"/>
  <c r="J19" i="16"/>
  <c r="Q20" i="16" s="1"/>
  <c r="O19" i="16"/>
  <c r="G19" i="16"/>
  <c r="O20" i="16" s="1"/>
  <c r="N19" i="16"/>
  <c r="N20" i="16"/>
  <c r="I22" i="16"/>
  <c r="J22" i="16"/>
  <c r="E22" i="16"/>
  <c r="G22" i="16"/>
  <c r="Q5" i="15"/>
  <c r="Q9" i="15"/>
  <c r="R8" i="15"/>
  <c r="S8" i="15" s="1"/>
  <c r="Z8" i="15" s="1"/>
  <c r="AB8" i="15" s="1"/>
  <c r="R6" i="15"/>
  <c r="Q6" i="15"/>
  <c r="Q7" i="15"/>
  <c r="R9" i="15"/>
  <c r="R5" i="15"/>
  <c r="R7" i="15"/>
  <c r="C32" i="9"/>
  <c r="C23" i="9"/>
  <c r="C21" i="9"/>
  <c r="F24" i="16" l="1"/>
  <c r="F31" i="16" s="1"/>
  <c r="H24" i="16"/>
  <c r="H31" i="16" s="1"/>
  <c r="E24" i="16"/>
  <c r="E31" i="16" s="1"/>
  <c r="G24" i="16"/>
  <c r="G31" i="16" s="1"/>
  <c r="J24" i="16"/>
  <c r="J31" i="16" s="1"/>
  <c r="I24" i="16"/>
  <c r="I31" i="16" s="1"/>
  <c r="N8" i="16" s="1"/>
  <c r="S6" i="15"/>
  <c r="Z6" i="15" s="1"/>
  <c r="AB6" i="15" s="1"/>
  <c r="S9" i="15"/>
  <c r="Z9" i="15" s="1"/>
  <c r="AB9" i="15" s="1"/>
  <c r="S7" i="15"/>
  <c r="Z7" i="15" s="1"/>
  <c r="AB7" i="15" s="1"/>
  <c r="S5" i="15"/>
  <c r="Z5" i="15" s="1"/>
  <c r="AB5" i="15" s="1"/>
  <c r="O8" i="16" l="1"/>
  <c r="J34" i="16"/>
  <c r="P11" i="16" s="1"/>
  <c r="P8" i="16"/>
  <c r="E34" i="16"/>
  <c r="G34" i="16"/>
  <c r="Q11" i="16" s="1"/>
  <c r="Q8" i="16"/>
  <c r="F34" i="16"/>
  <c r="H34" i="16"/>
  <c r="R11" i="16" s="1"/>
  <c r="R8" i="16"/>
  <c r="I34" i="16"/>
  <c r="N11" i="16" s="1"/>
  <c r="I1561" i="6"/>
  <c r="K1561" i="6"/>
  <c r="M1561" i="6"/>
  <c r="O1561" i="6"/>
  <c r="O11" i="16" l="1"/>
  <c r="D33" i="9"/>
  <c r="C33" i="9"/>
  <c r="C2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H43" i="9"/>
  <c r="T97" i="3"/>
  <c r="U97" i="3"/>
  <c r="AF97" i="3"/>
  <c r="I1560" i="6"/>
  <c r="K1560" i="6"/>
  <c r="M1560" i="6"/>
  <c r="O1560" i="6"/>
  <c r="D64" i="9" l="1"/>
  <c r="D61" i="9"/>
  <c r="D62" i="9"/>
  <c r="D65" i="9"/>
  <c r="D66" i="9"/>
  <c r="D63" i="9"/>
  <c r="D67" i="9"/>
  <c r="I1559" i="6"/>
  <c r="K1559" i="6"/>
  <c r="M1559" i="6"/>
  <c r="O1559" i="6"/>
  <c r="I1558" i="6" l="1"/>
  <c r="K1558" i="6"/>
  <c r="M1558" i="6"/>
  <c r="O1558" i="6"/>
  <c r="D27" i="9" l="1"/>
  <c r="I1557" i="6"/>
  <c r="K1557" i="6"/>
  <c r="M1557" i="6"/>
  <c r="O1557" i="6"/>
  <c r="T96" i="3" l="1"/>
  <c r="U96" i="3"/>
  <c r="AF96" i="3" l="1"/>
  <c r="I1556" i="6" l="1"/>
  <c r="K1556" i="6"/>
  <c r="M1556" i="6"/>
  <c r="O1556" i="6"/>
  <c r="I1555" i="6" l="1"/>
  <c r="K1555" i="6"/>
  <c r="M1555" i="6"/>
  <c r="O1555" i="6"/>
  <c r="I1554" i="6" l="1"/>
  <c r="K1554" i="6"/>
  <c r="M1554" i="6"/>
  <c r="O1554" i="6"/>
  <c r="I1553" i="6" l="1"/>
  <c r="K1553" i="6"/>
  <c r="M1553" i="6"/>
  <c r="O1553" i="6"/>
  <c r="N34" i="9" l="1"/>
  <c r="N33" i="9"/>
  <c r="N32" i="9"/>
  <c r="N31" i="9"/>
  <c r="N30" i="9"/>
  <c r="N29" i="9"/>
  <c r="N28" i="9"/>
  <c r="N27" i="9"/>
  <c r="N26" i="9"/>
  <c r="I1552" i="6" l="1"/>
  <c r="K1552" i="6"/>
  <c r="M1552" i="6"/>
  <c r="O1552" i="6"/>
  <c r="T95" i="3" l="1"/>
  <c r="U95" i="3"/>
  <c r="H28" i="9" l="1"/>
  <c r="H27" i="9"/>
  <c r="H26" i="9"/>
  <c r="H25" i="9"/>
  <c r="H23" i="9"/>
  <c r="H21" i="9"/>
  <c r="D21" i="9"/>
  <c r="H32" i="9"/>
  <c r="H31" i="9"/>
  <c r="H30" i="9"/>
  <c r="H29" i="9"/>
  <c r="D39" i="9"/>
  <c r="D44" i="9"/>
  <c r="D43" i="9"/>
  <c r="D42" i="9"/>
  <c r="D41" i="9"/>
  <c r="D38" i="9"/>
  <c r="D37" i="9"/>
  <c r="D36" i="9"/>
  <c r="D35" i="9"/>
  <c r="D32" i="9"/>
  <c r="D31" i="9"/>
  <c r="D30" i="9"/>
  <c r="D25" i="9"/>
  <c r="D24" i="9"/>
  <c r="D23" i="9"/>
  <c r="O1550" i="6" l="1"/>
  <c r="O1551" i="6"/>
  <c r="I48" i="9" s="1"/>
  <c r="M1550" i="6"/>
  <c r="M1551" i="6"/>
  <c r="I46" i="9" s="1"/>
  <c r="K1550" i="6"/>
  <c r="K1551" i="6"/>
  <c r="I47" i="9" s="1"/>
  <c r="I1550" i="6"/>
  <c r="I1551" i="6"/>
  <c r="I45" i="9" s="1"/>
  <c r="AF95" i="3"/>
  <c r="O1549" i="6" l="1"/>
  <c r="M1549" i="6"/>
  <c r="K1549" i="6"/>
  <c r="I1549" i="6"/>
  <c r="O1548" i="6" l="1"/>
  <c r="M1548" i="6"/>
  <c r="K1548" i="6"/>
  <c r="I1548" i="6"/>
  <c r="O1545" i="6" l="1"/>
  <c r="O1546" i="6"/>
  <c r="O1547" i="6"/>
  <c r="M1545" i="6"/>
  <c r="M1546" i="6"/>
  <c r="M1547" i="6"/>
  <c r="K1545" i="6"/>
  <c r="K1546" i="6"/>
  <c r="K1547" i="6"/>
  <c r="I1545" i="6"/>
  <c r="I1546" i="6"/>
  <c r="I1547" i="6"/>
  <c r="AF94" i="3" l="1"/>
  <c r="T94" i="3"/>
  <c r="U94" i="3"/>
  <c r="O1544" i="6" l="1"/>
  <c r="M1544" i="6"/>
  <c r="K1544" i="6"/>
  <c r="I1544" i="6"/>
  <c r="I1534" i="6" l="1"/>
  <c r="H45" i="9" s="1"/>
  <c r="I1539" i="6"/>
  <c r="G40" i="9"/>
  <c r="H40" i="9"/>
  <c r="G39" i="9"/>
  <c r="H39" i="9"/>
  <c r="G38" i="9"/>
  <c r="H38" i="9"/>
  <c r="G37" i="9"/>
  <c r="H37" i="9"/>
  <c r="G36" i="9"/>
  <c r="H36" i="9"/>
  <c r="G35" i="9"/>
  <c r="H35" i="9"/>
  <c r="G34" i="9"/>
  <c r="H34" i="9"/>
  <c r="G28" i="9"/>
  <c r="G27" i="9"/>
  <c r="G26" i="9"/>
  <c r="G25" i="9"/>
  <c r="G24" i="9"/>
  <c r="G23" i="9"/>
  <c r="G22" i="9"/>
  <c r="G21" i="9"/>
  <c r="G32" i="9"/>
  <c r="G31" i="9"/>
  <c r="G30" i="9"/>
  <c r="G29" i="9"/>
  <c r="C44" i="9"/>
  <c r="C37" i="9"/>
  <c r="C36" i="9"/>
  <c r="C35" i="9"/>
  <c r="C31" i="9"/>
  <c r="C30" i="9"/>
  <c r="C25" i="9"/>
  <c r="C24" i="9"/>
  <c r="O1539" i="6"/>
  <c r="M1539" i="6"/>
  <c r="K1539" i="6"/>
  <c r="O1534" i="6"/>
  <c r="H48" i="9" s="1"/>
  <c r="M1534" i="6"/>
  <c r="H46" i="9" s="1"/>
  <c r="K1534" i="6"/>
  <c r="H47" i="9" s="1"/>
  <c r="A20" i="9" l="1"/>
  <c r="T93" i="3" l="1"/>
  <c r="U93" i="3"/>
  <c r="AF93" i="3"/>
  <c r="T92" i="3" l="1"/>
  <c r="U92" i="3"/>
  <c r="AF92" i="3" l="1"/>
  <c r="E13" i="9" l="1"/>
  <c r="C12" i="9"/>
  <c r="D12" i="9"/>
  <c r="E12" i="9"/>
  <c r="B12" i="9"/>
  <c r="T91" i="3" l="1"/>
  <c r="U91" i="3"/>
  <c r="AF91" i="3" l="1"/>
  <c r="AQ91" i="3"/>
  <c r="AN92" i="3" s="1"/>
  <c r="AQ92" i="3" s="1"/>
  <c r="AN93" i="3" s="1"/>
  <c r="AQ93" i="3" s="1"/>
  <c r="AN94" i="3" s="1"/>
  <c r="AQ94" i="3" s="1"/>
  <c r="AN95" i="3" s="1"/>
  <c r="AQ95" i="3" s="1"/>
  <c r="AN96" i="3" s="1"/>
  <c r="AQ96" i="3" l="1"/>
  <c r="AN97" i="3" l="1"/>
  <c r="AQ97" i="3" s="1"/>
  <c r="AN98" i="3" s="1"/>
  <c r="AQ98" i="3" s="1"/>
  <c r="AN99" i="3" s="1"/>
  <c r="AQ99" i="3" s="1"/>
  <c r="AN100" i="3" s="1"/>
  <c r="AF90" i="3"/>
  <c r="T90" i="3"/>
  <c r="U90" i="3"/>
  <c r="AQ100" i="3" l="1"/>
  <c r="AF89" i="3"/>
  <c r="T89" i="3"/>
  <c r="U89" i="3"/>
  <c r="U88" i="3"/>
  <c r="T88" i="3"/>
  <c r="AN101" i="3" l="1"/>
  <c r="AQ101" i="3" s="1"/>
  <c r="AN102" i="3" s="1"/>
  <c r="AF88" i="3"/>
  <c r="AQ102" i="3" l="1"/>
  <c r="BG16" i="12"/>
  <c r="BH16" i="12"/>
  <c r="BI16" i="12"/>
  <c r="BJ16" i="12"/>
  <c r="BK16" i="12"/>
  <c r="BL16" i="12"/>
  <c r="BG17" i="12"/>
  <c r="BH17" i="12"/>
  <c r="BI17" i="12"/>
  <c r="BJ17" i="12"/>
  <c r="BK17" i="12"/>
  <c r="BL17" i="12"/>
  <c r="BF17" i="12"/>
  <c r="BF16" i="12"/>
  <c r="AY15" i="12"/>
  <c r="AZ15" i="12"/>
  <c r="BA15" i="12"/>
  <c r="BB15" i="12"/>
  <c r="BC15" i="12"/>
  <c r="BD15" i="12"/>
  <c r="AX15" i="12"/>
  <c r="AQ15" i="12"/>
  <c r="AR15" i="12"/>
  <c r="AS15" i="12"/>
  <c r="AT15" i="12"/>
  <c r="AU15" i="12"/>
  <c r="AV15" i="12"/>
  <c r="AP15" i="12"/>
  <c r="AQ10" i="12"/>
  <c r="AR10" i="12"/>
  <c r="AS10" i="12"/>
  <c r="AT10" i="12"/>
  <c r="AU10" i="12"/>
  <c r="AV10" i="12"/>
  <c r="AP10" i="12"/>
  <c r="AI16" i="12"/>
  <c r="AJ16" i="12"/>
  <c r="AK16" i="12"/>
  <c r="AL16" i="12"/>
  <c r="AM16" i="12"/>
  <c r="AN16" i="12"/>
  <c r="AI17" i="12"/>
  <c r="AJ17" i="12"/>
  <c r="AK17" i="12"/>
  <c r="AL17" i="12"/>
  <c r="AM17" i="12"/>
  <c r="AN17" i="12"/>
  <c r="AH17" i="12"/>
  <c r="AH16" i="12"/>
  <c r="AI10" i="12"/>
  <c r="AJ10" i="12"/>
  <c r="AK10" i="12"/>
  <c r="AL10" i="12"/>
  <c r="AM10" i="12"/>
  <c r="AN10" i="12"/>
  <c r="AH10" i="12"/>
  <c r="AF13" i="12"/>
  <c r="AF14" i="12"/>
  <c r="AA13" i="12"/>
  <c r="AB13" i="12"/>
  <c r="AC13" i="12"/>
  <c r="AD13" i="12"/>
  <c r="AE13" i="12"/>
  <c r="AA14" i="12"/>
  <c r="AB14" i="12"/>
  <c r="AC14" i="12"/>
  <c r="AD14" i="12"/>
  <c r="AE14" i="12"/>
  <c r="Z14" i="12"/>
  <c r="Z13" i="12"/>
  <c r="AN103" i="3" l="1"/>
  <c r="AQ103" i="3" l="1"/>
  <c r="I39" i="9" s="1"/>
  <c r="F39" i="9"/>
  <c r="H21" i="12"/>
  <c r="G21" i="12"/>
  <c r="F21" i="12"/>
  <c r="E21" i="12"/>
  <c r="D21" i="12"/>
  <c r="C21" i="12"/>
  <c r="B21" i="12"/>
  <c r="H20" i="12"/>
  <c r="G20" i="12"/>
  <c r="F20" i="12"/>
  <c r="E20" i="12"/>
  <c r="D20" i="12"/>
  <c r="C20" i="12"/>
  <c r="B20" i="12"/>
  <c r="H19" i="12"/>
  <c r="G19" i="12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F16" i="12"/>
  <c r="E16" i="12"/>
  <c r="D16" i="12"/>
  <c r="C16" i="12"/>
  <c r="B16" i="12"/>
  <c r="H15" i="12"/>
  <c r="G15" i="12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F12" i="12"/>
  <c r="E12" i="12"/>
  <c r="D12" i="12"/>
  <c r="C12" i="12"/>
  <c r="B12" i="12"/>
  <c r="H11" i="12"/>
  <c r="G11" i="12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F8" i="12"/>
  <c r="E8" i="12"/>
  <c r="D8" i="12"/>
  <c r="C8" i="12"/>
  <c r="B8" i="12"/>
  <c r="H7" i="12"/>
  <c r="G7" i="12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F4" i="12"/>
  <c r="E4" i="12"/>
  <c r="D4" i="12"/>
  <c r="C4" i="12"/>
  <c r="B4" i="12"/>
  <c r="C23" i="13" l="1"/>
  <c r="T87" i="3" l="1"/>
  <c r="U87" i="3"/>
  <c r="AF87" i="3" l="1"/>
  <c r="D7" i="9" l="1"/>
  <c r="S20" i="9" l="1"/>
  <c r="R20" i="9"/>
  <c r="S19" i="9"/>
  <c r="R19" i="9"/>
  <c r="S18" i="9"/>
  <c r="R18" i="9"/>
  <c r="S17" i="9"/>
  <c r="R17" i="9"/>
  <c r="S16" i="9"/>
  <c r="R16" i="9"/>
  <c r="S15" i="9"/>
  <c r="R15" i="9"/>
  <c r="S14" i="9"/>
  <c r="R14" i="9"/>
  <c r="S13" i="9" l="1"/>
  <c r="R13" i="9"/>
  <c r="S12" i="9"/>
  <c r="R12" i="9"/>
  <c r="S11" i="9"/>
  <c r="R11" i="9"/>
  <c r="S10" i="9"/>
  <c r="R10" i="9"/>
  <c r="S9" i="9"/>
  <c r="R9" i="9"/>
  <c r="S8" i="9"/>
  <c r="R8" i="9"/>
  <c r="S7" i="9"/>
  <c r="R7" i="9"/>
  <c r="S6" i="9"/>
  <c r="R6" i="9"/>
  <c r="S5" i="9"/>
  <c r="R5" i="9"/>
  <c r="S4" i="9"/>
  <c r="R4" i="9"/>
  <c r="S3" i="9"/>
  <c r="R3" i="9"/>
  <c r="S2" i="9"/>
  <c r="R2" i="9"/>
  <c r="S1" i="9"/>
  <c r="R1" i="9"/>
  <c r="N1" i="9"/>
  <c r="M1" i="9"/>
  <c r="N17" i="9"/>
  <c r="M17" i="9"/>
  <c r="N16" i="9"/>
  <c r="M16" i="9"/>
  <c r="N15" i="9"/>
  <c r="M15" i="9"/>
  <c r="N14" i="9"/>
  <c r="M14" i="9"/>
  <c r="N13" i="9"/>
  <c r="M13" i="9"/>
  <c r="N12" i="9"/>
  <c r="M12" i="9"/>
  <c r="N11" i="9"/>
  <c r="M11" i="9"/>
  <c r="N10" i="9"/>
  <c r="M10" i="9"/>
  <c r="N9" i="9"/>
  <c r="M9" i="9"/>
  <c r="N8" i="9"/>
  <c r="M8" i="9"/>
  <c r="N7" i="9"/>
  <c r="M7" i="9"/>
  <c r="N6" i="9"/>
  <c r="M6" i="9"/>
  <c r="N5" i="9"/>
  <c r="M5" i="9"/>
  <c r="N4" i="9"/>
  <c r="M4" i="9"/>
  <c r="N3" i="9"/>
  <c r="M3" i="9"/>
  <c r="N2" i="9"/>
  <c r="M2" i="9"/>
  <c r="Q3" i="9" l="1"/>
  <c r="Q4" i="9"/>
  <c r="Q5" i="9"/>
  <c r="Q6" i="9"/>
  <c r="Q7" i="9"/>
  <c r="Q8" i="9"/>
  <c r="Q9" i="9"/>
  <c r="Q14" i="9"/>
  <c r="Q15" i="9"/>
  <c r="Q16" i="9"/>
  <c r="Q17" i="9"/>
  <c r="Q18" i="9"/>
  <c r="Q19" i="9"/>
  <c r="Q20" i="9"/>
  <c r="Q10" i="9"/>
  <c r="Q11" i="9"/>
  <c r="Q12" i="9"/>
  <c r="Q13" i="9"/>
  <c r="Q2" i="9"/>
  <c r="T86" i="3" l="1"/>
  <c r="U86" i="3"/>
  <c r="AF86" i="3"/>
  <c r="AD82" i="3" l="1"/>
  <c r="AF82" i="3"/>
  <c r="AD83" i="3"/>
  <c r="AF83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4" i="3"/>
  <c r="AF85" i="3"/>
  <c r="O84" i="3"/>
  <c r="R84" i="3"/>
  <c r="O85" i="3" s="1"/>
  <c r="R85" i="3" s="1"/>
  <c r="O86" i="3" s="1"/>
  <c r="R86" i="3" s="1"/>
  <c r="O87" i="3" s="1"/>
  <c r="R87" i="3" s="1"/>
  <c r="O88" i="3" s="1"/>
  <c r="R88" i="3" s="1"/>
  <c r="K84" i="3"/>
  <c r="N84" i="3"/>
  <c r="K85" i="3" s="1"/>
  <c r="N85" i="3" s="1"/>
  <c r="K86" i="3" s="1"/>
  <c r="N86" i="3" s="1"/>
  <c r="K87" i="3" s="1"/>
  <c r="N87" i="3" s="1"/>
  <c r="K88" i="3" s="1"/>
  <c r="N88" i="3" s="1"/>
  <c r="K89" i="3" s="1"/>
  <c r="G84" i="3"/>
  <c r="J84" i="3" s="1"/>
  <c r="E84" i="3"/>
  <c r="B85" i="3" s="1"/>
  <c r="B84" i="3"/>
  <c r="T85" i="3"/>
  <c r="U85" i="3"/>
  <c r="AN85" i="3"/>
  <c r="AQ85" i="3" s="1"/>
  <c r="AN86" i="3" s="1"/>
  <c r="AQ86" i="3" s="1"/>
  <c r="AN87" i="3" s="1"/>
  <c r="AQ87" i="3" s="1"/>
  <c r="AN88" i="3" s="1"/>
  <c r="AQ88" i="3" s="1"/>
  <c r="AN89" i="3" s="1"/>
  <c r="AQ89" i="3" s="1"/>
  <c r="AN90" i="3" s="1"/>
  <c r="AQ90" i="3" s="1"/>
  <c r="L14" i="9"/>
  <c r="L15" i="9"/>
  <c r="L16" i="9"/>
  <c r="L17" i="9"/>
  <c r="L3" i="9"/>
  <c r="L4" i="9"/>
  <c r="L5" i="9"/>
  <c r="L6" i="9"/>
  <c r="L7" i="9"/>
  <c r="L8" i="9"/>
  <c r="L9" i="9"/>
  <c r="L10" i="9"/>
  <c r="L11" i="9"/>
  <c r="L12" i="9"/>
  <c r="L13" i="9"/>
  <c r="L2" i="9"/>
  <c r="D15" i="9"/>
  <c r="C15" i="9"/>
  <c r="G7" i="9"/>
  <c r="F7" i="9"/>
  <c r="E14" i="9"/>
  <c r="E5" i="9"/>
  <c r="C5" i="9"/>
  <c r="B5" i="9"/>
  <c r="E15" i="9"/>
  <c r="B15" i="9"/>
  <c r="C7" i="9"/>
  <c r="E7" i="9"/>
  <c r="H7" i="9"/>
  <c r="B7" i="9"/>
  <c r="AQ83" i="3"/>
  <c r="AN84" i="3" s="1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T56" i="3"/>
  <c r="U56" i="3"/>
  <c r="T57" i="3"/>
  <c r="U57" i="3"/>
  <c r="T58" i="3"/>
  <c r="U58" i="3"/>
  <c r="O56" i="3"/>
  <c r="R56" i="3"/>
  <c r="O57" i="3" s="1"/>
  <c r="R57" i="3" s="1"/>
  <c r="O58" i="3" s="1"/>
  <c r="R58" i="3" s="1"/>
  <c r="K56" i="3"/>
  <c r="N56" i="3" s="1"/>
  <c r="K57" i="3" s="1"/>
  <c r="N57" i="3" s="1"/>
  <c r="K58" i="3" s="1"/>
  <c r="N58" i="3" s="1"/>
  <c r="G56" i="3"/>
  <c r="J56" i="3"/>
  <c r="G57" i="3"/>
  <c r="J57" i="3" s="1"/>
  <c r="G58" i="3" s="1"/>
  <c r="J58" i="3" s="1"/>
  <c r="B56" i="3"/>
  <c r="E56" i="3" s="1"/>
  <c r="S56" i="3"/>
  <c r="G4" i="9"/>
  <c r="E4" i="9"/>
  <c r="D4" i="9"/>
  <c r="B4" i="9"/>
  <c r="C2" i="9"/>
  <c r="F2" i="9"/>
  <c r="G2" i="9"/>
  <c r="H2" i="9"/>
  <c r="H6" i="9" s="1"/>
  <c r="E2" i="9"/>
  <c r="B2" i="9"/>
  <c r="D2" i="9"/>
  <c r="A1" i="9"/>
  <c r="S84" i="3"/>
  <c r="T84" i="3"/>
  <c r="U84" i="3"/>
  <c r="AA84" i="3"/>
  <c r="AB84" i="3" s="1"/>
  <c r="AJ84" i="3"/>
  <c r="AM84" i="3" s="1"/>
  <c r="AJ85" i="3" s="1"/>
  <c r="AM85" i="3" s="1"/>
  <c r="AJ86" i="3" s="1"/>
  <c r="AM86" i="3" s="1"/>
  <c r="AJ87" i="3" s="1"/>
  <c r="AM87" i="3" s="1"/>
  <c r="AJ88" i="3" s="1"/>
  <c r="AM88" i="3" s="1"/>
  <c r="AJ89" i="3" s="1"/>
  <c r="AM89" i="3" s="1"/>
  <c r="AJ90" i="3" s="1"/>
  <c r="AM90" i="3" s="1"/>
  <c r="AJ91" i="3" s="1"/>
  <c r="AM91" i="3" s="1"/>
  <c r="AJ92" i="3" s="1"/>
  <c r="AM92" i="3" s="1"/>
  <c r="AJ93" i="3" s="1"/>
  <c r="AM93" i="3" s="1"/>
  <c r="AJ94" i="3" s="1"/>
  <c r="AM94" i="3" s="1"/>
  <c r="AJ95" i="3" s="1"/>
  <c r="AM95" i="3" s="1"/>
  <c r="AJ96" i="3" s="1"/>
  <c r="X85" i="3"/>
  <c r="AA85" i="3"/>
  <c r="X86" i="3" s="1"/>
  <c r="AA86" i="3" s="1"/>
  <c r="AH43" i="4"/>
  <c r="AH42" i="4"/>
  <c r="AH61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3" i="4"/>
  <c r="B73" i="3"/>
  <c r="S73" i="3"/>
  <c r="S77" i="3"/>
  <c r="S79" i="3"/>
  <c r="B4" i="3"/>
  <c r="S4" i="3" s="1"/>
  <c r="T4" i="3"/>
  <c r="U4" i="3"/>
  <c r="V4" i="3"/>
  <c r="S5" i="3"/>
  <c r="T5" i="3"/>
  <c r="U5" i="3"/>
  <c r="V5" i="3"/>
  <c r="W6" i="3" s="1"/>
  <c r="S6" i="3"/>
  <c r="T6" i="3"/>
  <c r="U6" i="3"/>
  <c r="V6" i="3"/>
  <c r="S7" i="3"/>
  <c r="T7" i="3"/>
  <c r="U7" i="3"/>
  <c r="V7" i="3"/>
  <c r="S8" i="3"/>
  <c r="T8" i="3"/>
  <c r="U8" i="3"/>
  <c r="V8" i="3"/>
  <c r="W8" i="3" s="1"/>
  <c r="S9" i="3"/>
  <c r="T9" i="3"/>
  <c r="U9" i="3"/>
  <c r="V9" i="3"/>
  <c r="W9" i="3" s="1"/>
  <c r="S10" i="3"/>
  <c r="T10" i="3"/>
  <c r="U10" i="3"/>
  <c r="V10" i="3"/>
  <c r="S11" i="3"/>
  <c r="T11" i="3"/>
  <c r="U11" i="3"/>
  <c r="V11" i="3"/>
  <c r="W11" i="3" s="1"/>
  <c r="S12" i="3"/>
  <c r="T12" i="3"/>
  <c r="U12" i="3"/>
  <c r="V12" i="3"/>
  <c r="S13" i="3"/>
  <c r="T13" i="3"/>
  <c r="U13" i="3"/>
  <c r="V13" i="3"/>
  <c r="W14" i="3" s="1"/>
  <c r="S14" i="3"/>
  <c r="T14" i="3"/>
  <c r="U14" i="3"/>
  <c r="V14" i="3"/>
  <c r="S15" i="3"/>
  <c r="T15" i="3"/>
  <c r="U15" i="3"/>
  <c r="V15" i="3"/>
  <c r="W16" i="3" s="1"/>
  <c r="S16" i="3"/>
  <c r="T16" i="3"/>
  <c r="U16" i="3"/>
  <c r="V16" i="3"/>
  <c r="S17" i="3"/>
  <c r="T17" i="3"/>
  <c r="U17" i="3"/>
  <c r="V17" i="3"/>
  <c r="W17" i="3" s="1"/>
  <c r="S18" i="3"/>
  <c r="T18" i="3"/>
  <c r="U18" i="3"/>
  <c r="V18" i="3"/>
  <c r="S19" i="3"/>
  <c r="T19" i="3"/>
  <c r="U19" i="3"/>
  <c r="V19" i="3"/>
  <c r="W20" i="3" s="1"/>
  <c r="S20" i="3"/>
  <c r="T20" i="3"/>
  <c r="U20" i="3"/>
  <c r="V20" i="3"/>
  <c r="S21" i="3"/>
  <c r="T21" i="3"/>
  <c r="U21" i="3"/>
  <c r="V21" i="3"/>
  <c r="S22" i="3"/>
  <c r="T22" i="3"/>
  <c r="U22" i="3"/>
  <c r="V22" i="3"/>
  <c r="S23" i="3"/>
  <c r="T23" i="3"/>
  <c r="U23" i="3"/>
  <c r="V23" i="3"/>
  <c r="W23" i="3" s="1"/>
  <c r="S24" i="3"/>
  <c r="T24" i="3"/>
  <c r="U24" i="3"/>
  <c r="V24" i="3"/>
  <c r="S25" i="3"/>
  <c r="T25" i="3"/>
  <c r="U25" i="3"/>
  <c r="V25" i="3"/>
  <c r="W26" i="3" s="1"/>
  <c r="S26" i="3"/>
  <c r="T26" i="3"/>
  <c r="U26" i="3"/>
  <c r="V26" i="3"/>
  <c r="S27" i="3"/>
  <c r="T27" i="3"/>
  <c r="U27" i="3"/>
  <c r="V27" i="3"/>
  <c r="W28" i="3" s="1"/>
  <c r="S28" i="3"/>
  <c r="T28" i="3"/>
  <c r="U28" i="3"/>
  <c r="V28" i="3"/>
  <c r="S29" i="3"/>
  <c r="T29" i="3"/>
  <c r="U29" i="3"/>
  <c r="V29" i="3"/>
  <c r="W30" i="3" s="1"/>
  <c r="S30" i="3"/>
  <c r="T30" i="3"/>
  <c r="U30" i="3"/>
  <c r="V30" i="3"/>
  <c r="S31" i="3"/>
  <c r="T31" i="3"/>
  <c r="U31" i="3"/>
  <c r="V31" i="3"/>
  <c r="W31" i="3" s="1"/>
  <c r="S32" i="3"/>
  <c r="T32" i="3"/>
  <c r="U32" i="3"/>
  <c r="V32" i="3"/>
  <c r="S33" i="3"/>
  <c r="T33" i="3"/>
  <c r="U33" i="3"/>
  <c r="V33" i="3"/>
  <c r="W34" i="3" s="1"/>
  <c r="S34" i="3"/>
  <c r="T34" i="3"/>
  <c r="U34" i="3"/>
  <c r="V34" i="3"/>
  <c r="S35" i="3"/>
  <c r="T35" i="3"/>
  <c r="U35" i="3"/>
  <c r="V35" i="3"/>
  <c r="W36" i="3" s="1"/>
  <c r="S36" i="3"/>
  <c r="T36" i="3"/>
  <c r="U36" i="3"/>
  <c r="V36" i="3"/>
  <c r="S37" i="3"/>
  <c r="T37" i="3"/>
  <c r="U37" i="3"/>
  <c r="V37" i="3"/>
  <c r="W37" i="3" s="1"/>
  <c r="S38" i="3"/>
  <c r="T38" i="3"/>
  <c r="U38" i="3"/>
  <c r="V38" i="3"/>
  <c r="S39" i="3"/>
  <c r="T39" i="3"/>
  <c r="U39" i="3"/>
  <c r="V39" i="3"/>
  <c r="W40" i="3" s="1"/>
  <c r="S40" i="3"/>
  <c r="T40" i="3"/>
  <c r="U40" i="3"/>
  <c r="V40" i="3"/>
  <c r="S41" i="3"/>
  <c r="T41" i="3"/>
  <c r="U41" i="3"/>
  <c r="V41" i="3"/>
  <c r="W41" i="3" s="1"/>
  <c r="S42" i="3"/>
  <c r="T42" i="3"/>
  <c r="U42" i="3"/>
  <c r="V42" i="3"/>
  <c r="S43" i="3"/>
  <c r="T43" i="3"/>
  <c r="U43" i="3"/>
  <c r="V43" i="3"/>
  <c r="W43" i="3" s="1"/>
  <c r="S44" i="3"/>
  <c r="T44" i="3"/>
  <c r="U44" i="3"/>
  <c r="V44" i="3"/>
  <c r="S45" i="3"/>
  <c r="T45" i="3"/>
  <c r="U45" i="3"/>
  <c r="V45" i="3"/>
  <c r="W46" i="3" s="1"/>
  <c r="S46" i="3"/>
  <c r="T46" i="3"/>
  <c r="U46" i="3"/>
  <c r="V46" i="3"/>
  <c r="S47" i="3"/>
  <c r="T47" i="3"/>
  <c r="U47" i="3"/>
  <c r="V47" i="3"/>
  <c r="S48" i="3"/>
  <c r="T48" i="3"/>
  <c r="U48" i="3"/>
  <c r="V48" i="3"/>
  <c r="S49" i="3"/>
  <c r="T49" i="3"/>
  <c r="U49" i="3"/>
  <c r="V49" i="3"/>
  <c r="W50" i="3" s="1"/>
  <c r="S50" i="3"/>
  <c r="T50" i="3"/>
  <c r="U50" i="3"/>
  <c r="V50" i="3"/>
  <c r="S51" i="3"/>
  <c r="T51" i="3"/>
  <c r="U51" i="3"/>
  <c r="V51" i="3"/>
  <c r="H42" i="9" s="1"/>
  <c r="S52" i="3"/>
  <c r="T52" i="3"/>
  <c r="U52" i="3"/>
  <c r="V52" i="3"/>
  <c r="S53" i="3"/>
  <c r="T53" i="3"/>
  <c r="U53" i="3"/>
  <c r="V53" i="3"/>
  <c r="W54" i="3" s="1"/>
  <c r="S54" i="3"/>
  <c r="T54" i="3"/>
  <c r="U54" i="3"/>
  <c r="V54" i="3"/>
  <c r="S55" i="3"/>
  <c r="T55" i="3"/>
  <c r="U55" i="3"/>
  <c r="V55" i="3"/>
  <c r="W55" i="3" s="1"/>
  <c r="S59" i="3"/>
  <c r="T59" i="3"/>
  <c r="U59" i="3"/>
  <c r="V59" i="3"/>
  <c r="S60" i="3"/>
  <c r="T60" i="3"/>
  <c r="U60" i="3"/>
  <c r="V60" i="3"/>
  <c r="S61" i="3"/>
  <c r="T61" i="3"/>
  <c r="U61" i="3"/>
  <c r="V61" i="3"/>
  <c r="S62" i="3"/>
  <c r="T62" i="3"/>
  <c r="U62" i="3"/>
  <c r="V62" i="3"/>
  <c r="S63" i="3"/>
  <c r="T63" i="3"/>
  <c r="U63" i="3"/>
  <c r="V63" i="3"/>
  <c r="S64" i="3"/>
  <c r="T64" i="3"/>
  <c r="U64" i="3"/>
  <c r="V64" i="3"/>
  <c r="S65" i="3"/>
  <c r="T65" i="3"/>
  <c r="U65" i="3"/>
  <c r="V65" i="3"/>
  <c r="S66" i="3"/>
  <c r="T66" i="3"/>
  <c r="U66" i="3"/>
  <c r="V66" i="3"/>
  <c r="S67" i="3"/>
  <c r="T67" i="3"/>
  <c r="U67" i="3"/>
  <c r="V67" i="3"/>
  <c r="S68" i="3"/>
  <c r="T68" i="3"/>
  <c r="U68" i="3"/>
  <c r="V68" i="3"/>
  <c r="S69" i="3"/>
  <c r="T69" i="3"/>
  <c r="U69" i="3"/>
  <c r="V69" i="3"/>
  <c r="S70" i="3"/>
  <c r="T70" i="3"/>
  <c r="U70" i="3"/>
  <c r="V70" i="3"/>
  <c r="S71" i="3"/>
  <c r="T71" i="3"/>
  <c r="U71" i="3"/>
  <c r="V71" i="3"/>
  <c r="S72" i="3"/>
  <c r="T72" i="3"/>
  <c r="U72" i="3"/>
  <c r="V72" i="3"/>
  <c r="T73" i="3"/>
  <c r="U73" i="3"/>
  <c r="V73" i="3"/>
  <c r="S74" i="3"/>
  <c r="T74" i="3"/>
  <c r="U74" i="3"/>
  <c r="V74" i="3"/>
  <c r="W75" i="3" s="1"/>
  <c r="S75" i="3"/>
  <c r="T75" i="3"/>
  <c r="U75" i="3"/>
  <c r="V75" i="3"/>
  <c r="S76" i="3"/>
  <c r="T76" i="3"/>
  <c r="U76" i="3"/>
  <c r="V76" i="3"/>
  <c r="W77" i="3" s="1"/>
  <c r="T77" i="3"/>
  <c r="U77" i="3"/>
  <c r="V77" i="3"/>
  <c r="S78" i="3"/>
  <c r="T78" i="3"/>
  <c r="U78" i="3"/>
  <c r="V78" i="3"/>
  <c r="W79" i="3" s="1"/>
  <c r="T79" i="3"/>
  <c r="U79" i="3"/>
  <c r="V79" i="3"/>
  <c r="S80" i="3"/>
  <c r="T80" i="3"/>
  <c r="U80" i="3"/>
  <c r="V80" i="3"/>
  <c r="W80" i="3" s="1"/>
  <c r="S81" i="3"/>
  <c r="T81" i="3"/>
  <c r="U81" i="3"/>
  <c r="V81" i="3"/>
  <c r="S82" i="3"/>
  <c r="T82" i="3"/>
  <c r="U82" i="3"/>
  <c r="V82" i="3"/>
  <c r="W83" i="3" s="1"/>
  <c r="W82" i="3"/>
  <c r="S83" i="3"/>
  <c r="T83" i="3"/>
  <c r="U83" i="3"/>
  <c r="V83" i="3"/>
  <c r="V3" i="3"/>
  <c r="W4" i="3" s="1"/>
  <c r="U3" i="3"/>
  <c r="T3" i="3"/>
  <c r="S3" i="3"/>
  <c r="W72" i="3"/>
  <c r="W60" i="3"/>
  <c r="W78" i="3"/>
  <c r="W69" i="3"/>
  <c r="W62" i="3"/>
  <c r="W35" i="3"/>
  <c r="W21" i="3"/>
  <c r="W66" i="3"/>
  <c r="W47" i="3"/>
  <c r="W70" i="3"/>
  <c r="W64" i="3"/>
  <c r="W19" i="3"/>
  <c r="W15" i="3"/>
  <c r="W10" i="3"/>
  <c r="W7" i="3"/>
  <c r="W76" i="3"/>
  <c r="W67" i="3"/>
  <c r="W65" i="3"/>
  <c r="W48" i="3"/>
  <c r="W22" i="3"/>
  <c r="W73" i="3"/>
  <c r="W71" i="3"/>
  <c r="W63" i="3"/>
  <c r="W44" i="3"/>
  <c r="W61" i="3"/>
  <c r="W68" i="3"/>
  <c r="W49" i="3"/>
  <c r="E85" i="3" l="1"/>
  <c r="AM96" i="3"/>
  <c r="N89" i="3"/>
  <c r="K90" i="3" s="1"/>
  <c r="N90" i="3" s="1"/>
  <c r="K91" i="3" s="1"/>
  <c r="N91" i="3" s="1"/>
  <c r="K92" i="3" s="1"/>
  <c r="N92" i="3" s="1"/>
  <c r="K93" i="3" s="1"/>
  <c r="N93" i="3" s="1"/>
  <c r="K94" i="3" s="1"/>
  <c r="N94" i="3" s="1"/>
  <c r="K95" i="3" s="1"/>
  <c r="N95" i="3" s="1"/>
  <c r="K96" i="3" s="1"/>
  <c r="V84" i="3"/>
  <c r="W84" i="3" s="1"/>
  <c r="G85" i="3"/>
  <c r="J85" i="3" s="1"/>
  <c r="G86" i="3" s="1"/>
  <c r="J86" i="3" s="1"/>
  <c r="G87" i="3" s="1"/>
  <c r="J87" i="3" s="1"/>
  <c r="G88" i="3" s="1"/>
  <c r="J88" i="3" s="1"/>
  <c r="G89" i="3" s="1"/>
  <c r="J89" i="3" s="1"/>
  <c r="G90" i="3" s="1"/>
  <c r="J90" i="3" s="1"/>
  <c r="G91" i="3" s="1"/>
  <c r="J91" i="3" s="1"/>
  <c r="G92" i="3" s="1"/>
  <c r="J92" i="3" s="1"/>
  <c r="G93" i="3" s="1"/>
  <c r="J93" i="3" s="1"/>
  <c r="G94" i="3" s="1"/>
  <c r="J94" i="3" s="1"/>
  <c r="G95" i="3" s="1"/>
  <c r="J95" i="3" s="1"/>
  <c r="G96" i="3" s="1"/>
  <c r="B57" i="3"/>
  <c r="V56" i="3"/>
  <c r="W56" i="3" s="1"/>
  <c r="O89" i="3"/>
  <c r="R89" i="3" s="1"/>
  <c r="O90" i="3" s="1"/>
  <c r="R90" i="3" s="1"/>
  <c r="O91" i="3" s="1"/>
  <c r="R91" i="3" s="1"/>
  <c r="O92" i="3" s="1"/>
  <c r="R92" i="3" s="1"/>
  <c r="O93" i="3" s="1"/>
  <c r="R93" i="3" s="1"/>
  <c r="O94" i="3" s="1"/>
  <c r="R94" i="3" s="1"/>
  <c r="O95" i="3" s="1"/>
  <c r="R95" i="3" s="1"/>
  <c r="O96" i="3" s="1"/>
  <c r="W39" i="3"/>
  <c r="W12" i="3"/>
  <c r="W32" i="3"/>
  <c r="W5" i="3"/>
  <c r="W18" i="3"/>
  <c r="W25" i="3"/>
  <c r="W45" i="3"/>
  <c r="W38" i="3"/>
  <c r="W27" i="3"/>
  <c r="W42" i="3"/>
  <c r="W74" i="3"/>
  <c r="W81" i="3"/>
  <c r="W24" i="3"/>
  <c r="W29" i="3"/>
  <c r="W53" i="3"/>
  <c r="W33" i="3"/>
  <c r="W13" i="3"/>
  <c r="AB85" i="3"/>
  <c r="X87" i="3"/>
  <c r="AA87" i="3" s="1"/>
  <c r="AB86" i="3"/>
  <c r="W52" i="3"/>
  <c r="W51" i="3"/>
  <c r="F5" i="9"/>
  <c r="D5" i="9"/>
  <c r="D6" i="9" s="1"/>
  <c r="D8" i="9" s="1"/>
  <c r="E16" i="9"/>
  <c r="B6" i="9"/>
  <c r="B8" i="9" s="1"/>
  <c r="C6" i="9"/>
  <c r="C8" i="9" s="1"/>
  <c r="H8" i="9"/>
  <c r="E6" i="9"/>
  <c r="E8" i="9" s="1"/>
  <c r="B13" i="9"/>
  <c r="B14" i="9" s="1"/>
  <c r="B16" i="9" s="1"/>
  <c r="J96" i="3" l="1"/>
  <c r="AB87" i="3"/>
  <c r="X88" i="3"/>
  <c r="AA88" i="3" s="1"/>
  <c r="R96" i="3"/>
  <c r="AJ97" i="3"/>
  <c r="AM97" i="3" s="1"/>
  <c r="AJ98" i="3" s="1"/>
  <c r="AM98" i="3" s="1"/>
  <c r="AJ99" i="3" s="1"/>
  <c r="AM99" i="3" s="1"/>
  <c r="AJ100" i="3" s="1"/>
  <c r="N96" i="3"/>
  <c r="B86" i="3"/>
  <c r="V85" i="3"/>
  <c r="W85" i="3" s="1"/>
  <c r="S57" i="3"/>
  <c r="E57" i="3"/>
  <c r="S85" i="3"/>
  <c r="G5" i="9"/>
  <c r="C13" i="9"/>
  <c r="C14" i="9" s="1"/>
  <c r="C16" i="9" s="1"/>
  <c r="F6" i="9"/>
  <c r="F8" i="9" s="1"/>
  <c r="AM100" i="3" l="1"/>
  <c r="V57" i="3"/>
  <c r="W57" i="3" s="1"/>
  <c r="B58" i="3"/>
  <c r="O97" i="3"/>
  <c r="R97" i="3" s="1"/>
  <c r="O98" i="3" s="1"/>
  <c r="R98" i="3" s="1"/>
  <c r="O99" i="3" s="1"/>
  <c r="R99" i="3" s="1"/>
  <c r="O100" i="3" s="1"/>
  <c r="AB88" i="3"/>
  <c r="X89" i="3"/>
  <c r="AA89" i="3" s="1"/>
  <c r="E86" i="3"/>
  <c r="S86" i="3"/>
  <c r="K97" i="3"/>
  <c r="N97" i="3" s="1"/>
  <c r="K98" i="3" s="1"/>
  <c r="N98" i="3" s="1"/>
  <c r="K99" i="3" s="1"/>
  <c r="N99" i="3" s="1"/>
  <c r="K100" i="3" s="1"/>
  <c r="G97" i="3"/>
  <c r="J97" i="3" s="1"/>
  <c r="G98" i="3" s="1"/>
  <c r="J98" i="3" s="1"/>
  <c r="G99" i="3" s="1"/>
  <c r="J99" i="3" s="1"/>
  <c r="G100" i="3" s="1"/>
  <c r="D13" i="9"/>
  <c r="D14" i="9" s="1"/>
  <c r="D16" i="9" s="1"/>
  <c r="G6" i="9"/>
  <c r="G8" i="9" s="1"/>
  <c r="J100" i="3" l="1"/>
  <c r="B87" i="3"/>
  <c r="V86" i="3"/>
  <c r="W86" i="3" s="1"/>
  <c r="AB89" i="3"/>
  <c r="X90" i="3"/>
  <c r="AA90" i="3" s="1"/>
  <c r="AJ101" i="3"/>
  <c r="AM101" i="3" s="1"/>
  <c r="AJ102" i="3" s="1"/>
  <c r="S58" i="3"/>
  <c r="E58" i="3"/>
  <c r="V58" i="3" s="1"/>
  <c r="R100" i="3"/>
  <c r="N100" i="3"/>
  <c r="AM102" i="3" l="1"/>
  <c r="X91" i="3"/>
  <c r="AA91" i="3" s="1"/>
  <c r="AB90" i="3"/>
  <c r="K101" i="3"/>
  <c r="N101" i="3" s="1"/>
  <c r="K102" i="3" s="1"/>
  <c r="O101" i="3"/>
  <c r="R101" i="3" s="1"/>
  <c r="O102" i="3" s="1"/>
  <c r="E87" i="3"/>
  <c r="S87" i="3"/>
  <c r="W58" i="3"/>
  <c r="W59" i="3"/>
  <c r="G101" i="3"/>
  <c r="J101" i="3" s="1"/>
  <c r="G102" i="3" s="1"/>
  <c r="J102" i="3" l="1"/>
  <c r="B88" i="3"/>
  <c r="V87" i="3"/>
  <c r="W87" i="3" s="1"/>
  <c r="R102" i="3"/>
  <c r="N102" i="3"/>
  <c r="AB91" i="3"/>
  <c r="X92" i="3"/>
  <c r="AA92" i="3" s="1"/>
  <c r="AJ103" i="3"/>
  <c r="O103" i="3" l="1"/>
  <c r="AM103" i="3"/>
  <c r="I40" i="9" s="1"/>
  <c r="F40" i="9"/>
  <c r="K103" i="3"/>
  <c r="G103" i="3"/>
  <c r="X93" i="3"/>
  <c r="AA93" i="3" s="1"/>
  <c r="AB92" i="3"/>
  <c r="E88" i="3"/>
  <c r="S88" i="3"/>
  <c r="J103" i="3" l="1"/>
  <c r="I35" i="9" s="1"/>
  <c r="F35" i="9"/>
  <c r="N103" i="3"/>
  <c r="I36" i="9" s="1"/>
  <c r="F36" i="9"/>
  <c r="R103" i="3"/>
  <c r="I37" i="9" s="1"/>
  <c r="F37" i="9"/>
  <c r="B89" i="3"/>
  <c r="V88" i="3"/>
  <c r="W88" i="3" s="1"/>
  <c r="AB93" i="3"/>
  <c r="X94" i="3"/>
  <c r="AA94" i="3" s="1"/>
  <c r="AB94" i="3" l="1"/>
  <c r="X95" i="3"/>
  <c r="AA95" i="3" s="1"/>
  <c r="E89" i="3"/>
  <c r="S89" i="3"/>
  <c r="B90" i="3" l="1"/>
  <c r="V89" i="3"/>
  <c r="W89" i="3" s="1"/>
  <c r="X96" i="3"/>
  <c r="AB95" i="3"/>
  <c r="AA96" i="3" l="1"/>
  <c r="E90" i="3"/>
  <c r="S90" i="3"/>
  <c r="B91" i="3" l="1"/>
  <c r="V90" i="3"/>
  <c r="W90" i="3" s="1"/>
  <c r="AB96" i="3"/>
  <c r="X97" i="3"/>
  <c r="AA97" i="3" s="1"/>
  <c r="X98" i="3" l="1"/>
  <c r="AA98" i="3" s="1"/>
  <c r="AB97" i="3"/>
  <c r="E91" i="3"/>
  <c r="S91" i="3"/>
  <c r="B92" i="3" l="1"/>
  <c r="V91" i="3"/>
  <c r="W91" i="3" s="1"/>
  <c r="AB98" i="3"/>
  <c r="X99" i="3"/>
  <c r="AA99" i="3" s="1"/>
  <c r="AB99" i="3" l="1"/>
  <c r="X100" i="3"/>
  <c r="E92" i="3"/>
  <c r="S92" i="3"/>
  <c r="AA100" i="3" l="1"/>
  <c r="B93" i="3"/>
  <c r="V92" i="3"/>
  <c r="W92" i="3" s="1"/>
  <c r="AB100" i="3"/>
  <c r="X101" i="3"/>
  <c r="AA101" i="3" s="1"/>
  <c r="AB101" i="3" l="1"/>
  <c r="X102" i="3"/>
  <c r="E93" i="3"/>
  <c r="S93" i="3"/>
  <c r="AA102" i="3" l="1"/>
  <c r="X103" i="3" s="1"/>
  <c r="B94" i="3"/>
  <c r="V93" i="3"/>
  <c r="W93" i="3" s="1"/>
  <c r="AA103" i="3" l="1"/>
  <c r="F38" i="9"/>
  <c r="I38" i="9"/>
  <c r="AB102" i="3"/>
  <c r="E94" i="3"/>
  <c r="S94" i="3"/>
  <c r="AB103" i="3" l="1"/>
  <c r="G43" i="9"/>
  <c r="I43" i="9" s="1"/>
  <c r="B95" i="3"/>
  <c r="V94" i="3"/>
  <c r="W94" i="3" s="1"/>
  <c r="E95" i="3" l="1"/>
  <c r="S95" i="3"/>
  <c r="V95" i="3" l="1"/>
  <c r="W95" i="3" s="1"/>
  <c r="B96" i="3"/>
  <c r="S96" i="3" l="1"/>
  <c r="E96" i="3"/>
  <c r="B97" i="3" l="1"/>
  <c r="V96" i="3"/>
  <c r="W96" i="3" s="1"/>
  <c r="E97" i="3" l="1"/>
  <c r="S97" i="3"/>
  <c r="B98" i="3" l="1"/>
  <c r="V97" i="3"/>
  <c r="W97" i="3" s="1"/>
  <c r="E98" i="3" l="1"/>
  <c r="S98" i="3"/>
  <c r="B99" i="3" l="1"/>
  <c r="V98" i="3"/>
  <c r="W98" i="3" s="1"/>
  <c r="S99" i="3" l="1"/>
  <c r="E99" i="3"/>
  <c r="V99" i="3" l="1"/>
  <c r="W99" i="3" s="1"/>
  <c r="B100" i="3"/>
  <c r="E100" i="3" l="1"/>
  <c r="S100" i="3"/>
  <c r="B101" i="3" l="1"/>
  <c r="V100" i="3"/>
  <c r="W100" i="3" s="1"/>
  <c r="S101" i="3" l="1"/>
  <c r="E101" i="3"/>
  <c r="V101" i="3" l="1"/>
  <c r="W101" i="3" s="1"/>
  <c r="B102" i="3"/>
  <c r="E102" i="3" l="1"/>
  <c r="S102" i="3"/>
  <c r="V102" i="3" l="1"/>
  <c r="B103" i="3"/>
  <c r="F34" i="9" s="1"/>
  <c r="E103" i="3" l="1"/>
  <c r="S103" i="3"/>
  <c r="W102" i="3"/>
  <c r="V103" i="3" l="1"/>
  <c r="I34" i="9"/>
  <c r="W103" i="3" l="1"/>
  <c r="G42" i="9"/>
  <c r="I42" i="9" s="1"/>
</calcChain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sz val="9"/>
            <color indexed="81"/>
            <rFont val="宋体"/>
            <family val="3"/>
            <charset val="134"/>
          </rPr>
          <t>新粮，700容重，库内含票价格，最低价
cleandata平仓价按+30计算</t>
        </r>
      </text>
    </comment>
    <comment ref="D1" authorId="0" shapeId="0">
      <text>
        <r>
          <rPr>
            <sz val="9"/>
            <color indexed="81"/>
            <rFont val="宋体"/>
            <family val="3"/>
            <charset val="134"/>
          </rPr>
          <t>10月后采用新粮(700容)主流价，5月后用陈粮最高、最低价的平均值，一般收购季与锦州价差5-15，拍卖季受汽运优势，一般会低于锦州港20-30元</t>
        </r>
      </text>
    </comment>
    <comment ref="F1" authorId="0" shapeId="0">
      <text>
        <r>
          <rPr>
            <sz val="9"/>
            <color indexed="81"/>
            <rFont val="宋体"/>
            <family val="3"/>
            <charset val="134"/>
          </rPr>
          <t>最高、最低价均值</t>
        </r>
      </text>
    </comment>
    <comment ref="BA15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17水</t>
        </r>
      </text>
    </comment>
    <comment ref="BC15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17水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为使监测数据更准确地反映实际生产变化，考虑到近两年环保拆迁与规模场扩张等因素对监测样本的影响，经有关专家研究评估，自2018年3月起，样本方案进行优化完善，并对历史数据进行回溯调整。 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4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非洲猪瘟蔓延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含税库内价格</t>
        </r>
      </text>
    </comment>
    <comment ref="AH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暂无绝对价差替代标准，以前可能比玉米便宜、现在可能与玉米同价就会有替代，高粱没有霉变、可开信用证等优势</t>
        </r>
      </text>
    </comment>
    <comment ref="AG7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加征关税至25%</t>
        </r>
      </text>
    </comment>
    <comment ref="B106" authorId="0" shapeId="0">
      <text>
        <r>
          <rPr>
            <b/>
            <sz val="9"/>
            <color indexed="81"/>
            <rFont val="宋体"/>
            <family val="3"/>
            <charset val="134"/>
          </rPr>
          <t>XiaZaiMa.COM
2019-3-28日根据粮达网库存数进行调整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K7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从35家酒精厂增加至42家酒精厂数据</t>
        </r>
      </text>
    </comment>
  </commentList>
</comments>
</file>

<file path=xl/sharedStrings.xml><?xml version="1.0" encoding="utf-8"?>
<sst xmlns="http://schemas.openxmlformats.org/spreadsheetml/2006/main" count="3031" uniqueCount="1447">
  <si>
    <t>周初库存</t>
  </si>
  <si>
    <t>周初库存</t>
    <phoneticPr fontId="1" type="noConversion"/>
  </si>
  <si>
    <t>到货量</t>
    <phoneticPr fontId="1" type="noConversion"/>
  </si>
  <si>
    <t>发货量</t>
    <phoneticPr fontId="1" type="noConversion"/>
  </si>
  <si>
    <t>结转库存</t>
    <phoneticPr fontId="1" type="noConversion"/>
  </si>
  <si>
    <t>锦州港</t>
    <phoneticPr fontId="1" type="noConversion"/>
  </si>
  <si>
    <t>鲅鱼圈</t>
    <phoneticPr fontId="1" type="noConversion"/>
  </si>
  <si>
    <t>北良港</t>
    <phoneticPr fontId="1" type="noConversion"/>
  </si>
  <si>
    <t>大窑湾</t>
    <phoneticPr fontId="1" type="noConversion"/>
  </si>
  <si>
    <t>北港合计</t>
    <phoneticPr fontId="1" type="noConversion"/>
  </si>
  <si>
    <t>到货量</t>
    <phoneticPr fontId="1" type="noConversion"/>
  </si>
  <si>
    <t>发货量</t>
    <phoneticPr fontId="1" type="noConversion"/>
  </si>
  <si>
    <t>周度变化</t>
    <phoneticPr fontId="1" type="noConversion"/>
  </si>
  <si>
    <t>全国</t>
  </si>
  <si>
    <t>东北</t>
  </si>
  <si>
    <t>山东</t>
  </si>
  <si>
    <t>河北</t>
  </si>
  <si>
    <t>黑龙江</t>
    <phoneticPr fontId="1" type="noConversion"/>
  </si>
  <si>
    <t>吉林</t>
    <phoneticPr fontId="1" type="noConversion"/>
  </si>
  <si>
    <t>辽宁</t>
    <phoneticPr fontId="1" type="noConversion"/>
  </si>
  <si>
    <t>河北</t>
    <phoneticPr fontId="1" type="noConversion"/>
  </si>
  <si>
    <t>山东</t>
    <phoneticPr fontId="1" type="noConversion"/>
  </si>
  <si>
    <t>全国</t>
    <phoneticPr fontId="1" type="noConversion"/>
  </si>
  <si>
    <t>东北</t>
    <phoneticPr fontId="1" type="noConversion"/>
  </si>
  <si>
    <t>河南</t>
  </si>
  <si>
    <t>河南</t>
    <phoneticPr fontId="1" type="noConversion"/>
  </si>
  <si>
    <t>淀粉利润</t>
    <phoneticPr fontId="1" type="noConversion"/>
  </si>
  <si>
    <t>酒精利润</t>
    <phoneticPr fontId="1" type="noConversion"/>
  </si>
  <si>
    <t>吉林</t>
  </si>
  <si>
    <t>黑龙江</t>
  </si>
  <si>
    <t>68家淀粉开工率</t>
    <phoneticPr fontId="1" type="noConversion"/>
  </si>
  <si>
    <t>玉米库存</t>
    <phoneticPr fontId="1" type="noConversion"/>
  </si>
  <si>
    <t>绥化昊天</t>
  </si>
  <si>
    <t>齐齐哈尔鹏程</t>
  </si>
  <si>
    <t>四平天成</t>
  </si>
  <si>
    <t>长春大成</t>
  </si>
  <si>
    <t>公主岭中粮</t>
  </si>
  <si>
    <t>开原益海</t>
  </si>
  <si>
    <t>邢台玉锋</t>
  </si>
  <si>
    <t>辛集德瑞</t>
  </si>
  <si>
    <t>抚宁骊骅</t>
  </si>
  <si>
    <t>寿光金</t>
  </si>
  <si>
    <t>临清金</t>
  </si>
  <si>
    <t>诸城兴贸</t>
  </si>
  <si>
    <t>德州中谷</t>
  </si>
  <si>
    <t>滨州西王</t>
  </si>
  <si>
    <t>西安国维</t>
  </si>
  <si>
    <t>均值</t>
    <phoneticPr fontId="1" type="noConversion"/>
  </si>
  <si>
    <t>绥化青冈龙凤</t>
    <phoneticPr fontId="1" type="noConversion"/>
  </si>
  <si>
    <t>广东港内贸</t>
    <phoneticPr fontId="1" type="noConversion"/>
  </si>
  <si>
    <t>周五价格</t>
    <phoneticPr fontId="1" type="noConversion"/>
  </si>
  <si>
    <t>漳州港</t>
    <phoneticPr fontId="1" type="noConversion"/>
  </si>
  <si>
    <t>北部湾</t>
    <phoneticPr fontId="1" type="noConversion"/>
  </si>
  <si>
    <t>贸易利润</t>
    <phoneticPr fontId="1" type="noConversion"/>
  </si>
  <si>
    <t>散船利润</t>
    <phoneticPr fontId="1" type="noConversion"/>
  </si>
  <si>
    <t>项目/年度</t>
  </si>
  <si>
    <t>13/14</t>
  </si>
  <si>
    <t>14/15</t>
  </si>
  <si>
    <t>15/16</t>
  </si>
  <si>
    <t>16/17</t>
  </si>
  <si>
    <t>17/18</t>
  </si>
  <si>
    <t>18/19</t>
  </si>
  <si>
    <t>万吨，万公顷</t>
  </si>
  <si>
    <t>估计值</t>
  </si>
  <si>
    <t>8月预估值</t>
  </si>
  <si>
    <t>期初库存</t>
  </si>
  <si>
    <t>播种面积</t>
  </si>
  <si>
    <t>进口量</t>
  </si>
  <si>
    <t>年度供应量</t>
  </si>
  <si>
    <t>年度国内使用量</t>
  </si>
  <si>
    <t>饲料消耗</t>
  </si>
  <si>
    <t>工业消耗</t>
  </si>
  <si>
    <t>种用及食用</t>
  </si>
  <si>
    <t>年度出口量</t>
  </si>
  <si>
    <t>年度需求总量</t>
  </si>
  <si>
    <t>期末库存</t>
  </si>
  <si>
    <t>注：玉米市场年度为10月至次年9月（单位：万吨）</t>
  </si>
  <si>
    <t>日期</t>
  </si>
  <si>
    <t>华北</t>
  </si>
  <si>
    <t>华东</t>
  </si>
  <si>
    <t>华中</t>
  </si>
  <si>
    <t>西北</t>
  </si>
  <si>
    <t>华南</t>
  </si>
  <si>
    <t>西南</t>
  </si>
  <si>
    <t>辽宁</t>
  </si>
  <si>
    <t>内蒙古</t>
  </si>
  <si>
    <t>北京</t>
  </si>
  <si>
    <t>山西</t>
  </si>
  <si>
    <t>天津</t>
  </si>
  <si>
    <t>江苏</t>
  </si>
  <si>
    <t>安徽</t>
  </si>
  <si>
    <t>湖南</t>
  </si>
  <si>
    <t>湖北</t>
  </si>
  <si>
    <t>甘肃</t>
  </si>
  <si>
    <t>新疆</t>
  </si>
  <si>
    <t>陕西</t>
  </si>
  <si>
    <t>宁夏</t>
  </si>
  <si>
    <t>广西</t>
  </si>
  <si>
    <t>云南</t>
  </si>
  <si>
    <t>贵州</t>
  </si>
  <si>
    <t>重庆</t>
  </si>
  <si>
    <t>2016年</t>
  </si>
  <si>
    <t>2015年</t>
  </si>
  <si>
    <t>2014年</t>
  </si>
  <si>
    <t>2013年</t>
  </si>
  <si>
    <t>2012年</t>
  </si>
  <si>
    <t>齐齐哈尔</t>
    <phoneticPr fontId="1" type="noConversion"/>
  </si>
  <si>
    <t>哈尔滨</t>
    <phoneticPr fontId="1" type="noConversion"/>
  </si>
  <si>
    <t>佳木斯</t>
    <phoneticPr fontId="1" type="noConversion"/>
  </si>
  <si>
    <t>白城</t>
    <phoneticPr fontId="1" type="noConversion"/>
  </si>
  <si>
    <t>长春</t>
    <phoneticPr fontId="1" type="noConversion"/>
  </si>
  <si>
    <t>沈阳</t>
    <phoneticPr fontId="1" type="noConversion"/>
  </si>
  <si>
    <t>阜新</t>
    <phoneticPr fontId="1" type="noConversion"/>
  </si>
  <si>
    <t>通辽</t>
    <phoneticPr fontId="1" type="noConversion"/>
  </si>
  <si>
    <t>到港成本</t>
    <phoneticPr fontId="1" type="noConversion"/>
  </si>
  <si>
    <t>价差</t>
    <phoneticPr fontId="1" type="noConversion"/>
  </si>
  <si>
    <t>北港价格</t>
    <phoneticPr fontId="1" type="noConversion"/>
  </si>
  <si>
    <t>车板价</t>
    <phoneticPr fontId="1" type="noConversion"/>
  </si>
  <si>
    <t>鹏程</t>
    <phoneticPr fontId="1" type="noConversion"/>
  </si>
  <si>
    <t>青冈龙凤</t>
    <phoneticPr fontId="1" type="noConversion"/>
  </si>
  <si>
    <t>富锦象屿</t>
    <phoneticPr fontId="1" type="noConversion"/>
  </si>
  <si>
    <t>松原嘉吉</t>
  </si>
  <si>
    <t>开原益海</t>
    <phoneticPr fontId="1" type="noConversion"/>
  </si>
  <si>
    <t>深加工企业</t>
    <phoneticPr fontId="1" type="noConversion"/>
  </si>
  <si>
    <t>深加工价格</t>
    <phoneticPr fontId="1" type="noConversion"/>
  </si>
  <si>
    <t>鹏程</t>
    <phoneticPr fontId="1" type="noConversion"/>
  </si>
  <si>
    <t>富锦象屿</t>
    <phoneticPr fontId="1" type="noConversion"/>
  </si>
  <si>
    <t>松原嘉吉</t>
    <phoneticPr fontId="1" type="noConversion"/>
  </si>
  <si>
    <t>开原益海</t>
    <phoneticPr fontId="1" type="noConversion"/>
  </si>
  <si>
    <t>停收</t>
    <phoneticPr fontId="1" type="noConversion"/>
  </si>
  <si>
    <t>周度变化</t>
    <phoneticPr fontId="1" type="noConversion"/>
  </si>
  <si>
    <t>深加工库存</t>
    <phoneticPr fontId="1" type="noConversion"/>
  </si>
  <si>
    <t>企业</t>
    <phoneticPr fontId="1" type="noConversion"/>
  </si>
  <si>
    <t>周比</t>
    <phoneticPr fontId="1" type="noConversion"/>
  </si>
  <si>
    <t>黑龙江</t>
    <phoneticPr fontId="1" type="noConversion"/>
  </si>
  <si>
    <t>吉林</t>
    <phoneticPr fontId="1" type="noConversion"/>
  </si>
  <si>
    <t>开原益海</t>
    <phoneticPr fontId="1" type="noConversion"/>
  </si>
  <si>
    <t>辽宁</t>
    <phoneticPr fontId="1" type="noConversion"/>
  </si>
  <si>
    <t>河北</t>
    <phoneticPr fontId="1" type="noConversion"/>
  </si>
  <si>
    <t>山东</t>
    <phoneticPr fontId="1" type="noConversion"/>
  </si>
  <si>
    <t>西安国维</t>
    <phoneticPr fontId="1" type="noConversion"/>
  </si>
  <si>
    <t>陕西</t>
    <phoneticPr fontId="1" type="noConversion"/>
  </si>
  <si>
    <t>企业</t>
    <phoneticPr fontId="1" type="noConversion"/>
  </si>
  <si>
    <t>饲料厂库存（天）</t>
    <phoneticPr fontId="1" type="noConversion"/>
  </si>
  <si>
    <t>温氏</t>
  </si>
  <si>
    <t>双胞胎</t>
  </si>
  <si>
    <t>海大</t>
  </si>
  <si>
    <t>南宝</t>
  </si>
  <si>
    <t>小散企业</t>
  </si>
  <si>
    <t>珠三角</t>
    <phoneticPr fontId="1" type="noConversion"/>
  </si>
  <si>
    <t>特驱</t>
  </si>
  <si>
    <t>通威</t>
  </si>
  <si>
    <t>希望</t>
  </si>
  <si>
    <t>西南</t>
    <phoneticPr fontId="1" type="noConversion"/>
  </si>
  <si>
    <t>正邦</t>
  </si>
  <si>
    <t>九鼎</t>
  </si>
  <si>
    <t>唐人神</t>
  </si>
  <si>
    <t>华农恒青</t>
  </si>
  <si>
    <t>长三角</t>
    <phoneticPr fontId="1" type="noConversion"/>
  </si>
  <si>
    <t>海新</t>
  </si>
  <si>
    <t>华龙</t>
  </si>
  <si>
    <t>傲农</t>
  </si>
  <si>
    <t>福建</t>
    <phoneticPr fontId="1" type="noConversion"/>
  </si>
  <si>
    <t>锦州港</t>
    <phoneticPr fontId="1" type="noConversion"/>
  </si>
  <si>
    <t>鲅鱼圈</t>
    <phoneticPr fontId="1" type="noConversion"/>
  </si>
  <si>
    <t>广东</t>
    <phoneticPr fontId="1" type="noConversion"/>
  </si>
  <si>
    <t>拍卖</t>
    <phoneticPr fontId="1" type="noConversion"/>
  </si>
  <si>
    <t>黑龙江</t>
    <phoneticPr fontId="1" type="noConversion"/>
  </si>
  <si>
    <t>内蒙</t>
    <phoneticPr fontId="1" type="noConversion"/>
  </si>
  <si>
    <t>出库费</t>
    <phoneticPr fontId="1" type="noConversion"/>
  </si>
  <si>
    <t>运费</t>
    <phoneticPr fontId="1" type="noConversion"/>
  </si>
  <si>
    <t>到港成本</t>
    <phoneticPr fontId="1" type="noConversion"/>
  </si>
  <si>
    <t>价差</t>
    <phoneticPr fontId="1" type="noConversion"/>
  </si>
  <si>
    <t>二等均价</t>
    <phoneticPr fontId="1" type="noConversion"/>
  </si>
  <si>
    <t>北港价格</t>
    <phoneticPr fontId="1" type="noConversion"/>
  </si>
  <si>
    <t>松原鲅鱼圈</t>
    <phoneticPr fontId="1" type="noConversion"/>
  </si>
  <si>
    <t>洮南</t>
    <phoneticPr fontId="1" type="noConversion"/>
  </si>
  <si>
    <t>松原</t>
    <phoneticPr fontId="1" type="noConversion"/>
  </si>
  <si>
    <t>乌兰浩特</t>
    <phoneticPr fontId="1" type="noConversion"/>
  </si>
  <si>
    <t>泰来</t>
    <phoneticPr fontId="1" type="noConversion"/>
  </si>
  <si>
    <t>安达</t>
    <phoneticPr fontId="1" type="noConversion"/>
  </si>
  <si>
    <t>龙江</t>
    <phoneticPr fontId="1" type="noConversion"/>
  </si>
  <si>
    <t>日期</t>
    <phoneticPr fontId="1" type="noConversion"/>
  </si>
  <si>
    <t>锦州港</t>
    <phoneticPr fontId="1" type="noConversion"/>
  </si>
  <si>
    <t>锦州港</t>
    <phoneticPr fontId="1" type="noConversion"/>
  </si>
  <si>
    <t>鲅鱼圈</t>
    <phoneticPr fontId="1" type="noConversion"/>
  </si>
  <si>
    <t>漳州</t>
    <phoneticPr fontId="1" type="noConversion"/>
  </si>
  <si>
    <t>深圳</t>
    <phoneticPr fontId="1" type="noConversion"/>
  </si>
  <si>
    <t>防城</t>
    <phoneticPr fontId="1" type="noConversion"/>
  </si>
  <si>
    <t>钦州</t>
    <phoneticPr fontId="1" type="noConversion"/>
  </si>
  <si>
    <t>靖江</t>
    <phoneticPr fontId="1" type="noConversion"/>
  </si>
  <si>
    <t>说明</t>
    <phoneticPr fontId="1" type="noConversion"/>
  </si>
  <si>
    <t>9月预估值</t>
  </si>
  <si>
    <t xml:space="preserve">产量  </t>
  </si>
  <si>
    <t xml:space="preserve">损耗量 </t>
  </si>
  <si>
    <t>龙江锦州港汽运</t>
    <phoneticPr fontId="1" type="noConversion"/>
  </si>
  <si>
    <t>安达锦州港汽运</t>
    <phoneticPr fontId="1" type="noConversion"/>
  </si>
  <si>
    <t>洮南锦州港汽运</t>
    <phoneticPr fontId="1" type="noConversion"/>
  </si>
  <si>
    <t>两港费用</t>
    <phoneticPr fontId="1" type="noConversion"/>
  </si>
  <si>
    <t>散船运费</t>
    <phoneticPr fontId="1" type="noConversion"/>
  </si>
  <si>
    <t>进口玉米完税成本</t>
    <phoneticPr fontId="1" type="noConversion"/>
  </si>
  <si>
    <t>周比</t>
    <phoneticPr fontId="1" type="noConversion"/>
  </si>
  <si>
    <t>日期</t>
    <phoneticPr fontId="1" type="noConversion"/>
  </si>
  <si>
    <t>力源</t>
    <phoneticPr fontId="1" type="noConversion"/>
  </si>
  <si>
    <t>新天地</t>
    <phoneticPr fontId="1" type="noConversion"/>
  </si>
  <si>
    <t>华港</t>
    <phoneticPr fontId="1" type="noConversion"/>
  </si>
  <si>
    <t>佳木斯到鲅鱼圈</t>
    <phoneticPr fontId="1" type="noConversion"/>
  </si>
  <si>
    <t>10月底</t>
    <phoneticPr fontId="1" type="noConversion"/>
  </si>
  <si>
    <t>1月底</t>
    <phoneticPr fontId="1" type="noConversion"/>
  </si>
  <si>
    <t>4月底</t>
    <phoneticPr fontId="1" type="noConversion"/>
  </si>
  <si>
    <t>16/17</t>
    <phoneticPr fontId="1" type="noConversion"/>
  </si>
  <si>
    <t>17/18</t>
    <phoneticPr fontId="1" type="noConversion"/>
  </si>
  <si>
    <t>18/19</t>
    <phoneticPr fontId="1" type="noConversion"/>
  </si>
  <si>
    <t>2011/2012</t>
    <phoneticPr fontId="1" type="noConversion"/>
  </si>
  <si>
    <t>2012/2013</t>
    <phoneticPr fontId="1" type="noConversion"/>
  </si>
  <si>
    <t>2013/2014</t>
    <phoneticPr fontId="1" type="noConversion"/>
  </si>
  <si>
    <t>2015/2016</t>
    <phoneticPr fontId="1" type="noConversion"/>
  </si>
  <si>
    <t>2016/2017</t>
    <phoneticPr fontId="1" type="noConversion"/>
  </si>
  <si>
    <t>2017/2018</t>
    <phoneticPr fontId="1" type="noConversion"/>
  </si>
  <si>
    <t>五年平均</t>
    <phoneticPr fontId="1" type="noConversion"/>
  </si>
  <si>
    <t>黑</t>
    <phoneticPr fontId="1" type="noConversion"/>
  </si>
  <si>
    <t>2014/2015</t>
    <phoneticPr fontId="1" type="noConversion"/>
  </si>
  <si>
    <t>2018/2019</t>
    <phoneticPr fontId="1" type="noConversion"/>
  </si>
  <si>
    <t>日期</t>
    <phoneticPr fontId="1" type="noConversion"/>
  </si>
  <si>
    <t>吉</t>
    <phoneticPr fontId="1" type="noConversion"/>
  </si>
  <si>
    <t>辽</t>
    <phoneticPr fontId="1" type="noConversion"/>
  </si>
  <si>
    <t>蒙</t>
    <phoneticPr fontId="1" type="noConversion"/>
  </si>
  <si>
    <t>冀</t>
    <phoneticPr fontId="1" type="noConversion"/>
  </si>
  <si>
    <t>鲁</t>
    <phoneticPr fontId="1" type="noConversion"/>
  </si>
  <si>
    <t>豫</t>
    <phoneticPr fontId="1" type="noConversion"/>
  </si>
  <si>
    <t>黑</t>
    <phoneticPr fontId="1" type="noConversion"/>
  </si>
  <si>
    <t>辽</t>
    <phoneticPr fontId="1" type="noConversion"/>
  </si>
  <si>
    <t>蒙</t>
    <phoneticPr fontId="1" type="noConversion"/>
  </si>
  <si>
    <t>冀</t>
    <phoneticPr fontId="1" type="noConversion"/>
  </si>
  <si>
    <t>鲁</t>
    <phoneticPr fontId="1" type="noConversion"/>
  </si>
  <si>
    <t>吉</t>
    <phoneticPr fontId="1" type="noConversion"/>
  </si>
  <si>
    <t>蒙</t>
    <phoneticPr fontId="1" type="noConversion"/>
  </si>
  <si>
    <t>黑</t>
    <phoneticPr fontId="1" type="noConversion"/>
  </si>
  <si>
    <t>冀</t>
    <phoneticPr fontId="1" type="noConversion"/>
  </si>
  <si>
    <t>吉</t>
    <phoneticPr fontId="1" type="noConversion"/>
  </si>
  <si>
    <t>豫</t>
    <phoneticPr fontId="1" type="noConversion"/>
  </si>
  <si>
    <t>寿光金</t>
    <phoneticPr fontId="1" type="noConversion"/>
  </si>
  <si>
    <t>诸城兴贸</t>
    <phoneticPr fontId="1" type="noConversion"/>
  </si>
  <si>
    <t>克山到诸城汽运费340-360元/吨，汽运费波动较大，运力紧张，远途运输意愿较低</t>
    <phoneticPr fontId="1" type="noConversion"/>
  </si>
  <si>
    <t>日期</t>
    <phoneticPr fontId="1" type="noConversion"/>
  </si>
  <si>
    <t>备忘</t>
    <phoneticPr fontId="1" type="noConversion"/>
  </si>
  <si>
    <t>镇赉到锦州港汽运费140，同期火运80左右，火运费便宜</t>
    <phoneticPr fontId="1" type="noConversion"/>
  </si>
  <si>
    <t>佳木斯到鲅鱼圈汽运费240-280，富锦276，宝清260；同期哈尔滨到鲅鱼圈汽运140。每年黑龙江都是哈尔滨周边粮最先上港，最先具有优势</t>
    <phoneticPr fontId="1" type="noConversion"/>
  </si>
  <si>
    <t>汽运</t>
    <phoneticPr fontId="1" type="noConversion"/>
  </si>
  <si>
    <t>尽管2018/19年度新增了60万吨玉米燃料乙醇产能，对应玉米消费能力180万吨，</t>
    <phoneticPr fontId="1" type="noConversion"/>
  </si>
  <si>
    <t>黑龙江地区农户种粮比例越来越少，大部分都流转至合作社或大户，只有黑龙江东部及北部可以直接脱粒，脱粒必须马上卖潮粮；其他地区仍以收棒为主，黑龙江棒多以地趴形式直接放地里。地趴粮难以久存，一般春节前后必须售出。吉林仍以棒收为主，但吉林堆栈较多，存放时间可以长些，直至卖自然干粮。黑龙江每人自有地可能达到3-6敞，而吉林每人只有7亩左右或更少。</t>
    <phoneticPr fontId="1" type="noConversion"/>
  </si>
  <si>
    <t>黑龙江玉米</t>
    <phoneticPr fontId="1" type="noConversion"/>
  </si>
  <si>
    <t>黑龙江大豆</t>
    <phoneticPr fontId="1" type="noConversion"/>
  </si>
  <si>
    <t>吉林玉米</t>
    <phoneticPr fontId="1" type="noConversion"/>
  </si>
  <si>
    <t>吉林大豆</t>
    <phoneticPr fontId="1" type="noConversion"/>
  </si>
  <si>
    <t>内蒙古玉米</t>
    <phoneticPr fontId="1" type="noConversion"/>
  </si>
  <si>
    <t>内蒙古大豆</t>
    <phoneticPr fontId="1" type="noConversion"/>
  </si>
  <si>
    <t>辽宁玉米</t>
    <phoneticPr fontId="1" type="noConversion"/>
  </si>
  <si>
    <t>最新</t>
    <phoneticPr fontId="1" type="noConversion"/>
  </si>
  <si>
    <t>周涨跌</t>
    <phoneticPr fontId="1" type="noConversion"/>
  </si>
  <si>
    <t>中粮龙江</t>
    <phoneticPr fontId="1" type="noConversion"/>
  </si>
  <si>
    <t>青冈龙凤</t>
    <phoneticPr fontId="1" type="noConversion"/>
  </si>
  <si>
    <t>绥化昊天</t>
    <phoneticPr fontId="1" type="noConversion"/>
  </si>
  <si>
    <t>京粮龙江</t>
    <phoneticPr fontId="1" type="noConversion"/>
  </si>
  <si>
    <t>英轩酒精</t>
    <phoneticPr fontId="1" type="noConversion"/>
  </si>
  <si>
    <t>滨州西王</t>
    <phoneticPr fontId="1" type="noConversion"/>
  </si>
  <si>
    <t>沂水大地</t>
  </si>
  <si>
    <t>通辽梅花</t>
    <phoneticPr fontId="1" type="noConversion"/>
  </si>
  <si>
    <t>扎兰屯阜丰</t>
    <phoneticPr fontId="1" type="noConversion"/>
  </si>
  <si>
    <t>骊骅淀粉</t>
    <phoneticPr fontId="1" type="noConversion"/>
  </si>
  <si>
    <t>漳州</t>
    <phoneticPr fontId="1" type="noConversion"/>
  </si>
  <si>
    <t>蛇口</t>
    <phoneticPr fontId="1" type="noConversion"/>
  </si>
  <si>
    <t>漳州</t>
    <phoneticPr fontId="1" type="noConversion"/>
  </si>
  <si>
    <t>钦州</t>
    <phoneticPr fontId="1" type="noConversion"/>
  </si>
  <si>
    <t>成都</t>
    <phoneticPr fontId="1" type="noConversion"/>
  </si>
  <si>
    <t>武汉</t>
    <phoneticPr fontId="1" type="noConversion"/>
  </si>
  <si>
    <t>南昌</t>
    <phoneticPr fontId="1" type="noConversion"/>
  </si>
  <si>
    <t>富锦象屿</t>
    <phoneticPr fontId="1" type="noConversion"/>
  </si>
  <si>
    <t>中粮榆树</t>
    <phoneticPr fontId="1" type="noConversion"/>
  </si>
  <si>
    <t>公主岭黄龙</t>
    <phoneticPr fontId="1" type="noConversion"/>
  </si>
  <si>
    <t>榆树中粮</t>
    <phoneticPr fontId="1" type="noConversion"/>
  </si>
  <si>
    <t>长春大成</t>
    <phoneticPr fontId="1" type="noConversion"/>
  </si>
  <si>
    <t>松原嘉吉</t>
    <phoneticPr fontId="1" type="noConversion"/>
  </si>
  <si>
    <t>公主岭黄龙</t>
    <phoneticPr fontId="1" type="noConversion"/>
  </si>
  <si>
    <t>通辽梅花</t>
    <phoneticPr fontId="1" type="noConversion"/>
  </si>
  <si>
    <t>扎兰屯阜丰</t>
    <phoneticPr fontId="1" type="noConversion"/>
  </si>
  <si>
    <t>益海嘉里</t>
    <phoneticPr fontId="1" type="noConversion"/>
  </si>
  <si>
    <t>诸城兴贸</t>
    <phoneticPr fontId="1" type="noConversion"/>
  </si>
  <si>
    <t>英轩酒精</t>
    <phoneticPr fontId="1" type="noConversion"/>
  </si>
  <si>
    <t>滨州西王</t>
    <phoneticPr fontId="1" type="noConversion"/>
  </si>
  <si>
    <t>沂水大地</t>
    <phoneticPr fontId="1" type="noConversion"/>
  </si>
  <si>
    <t>骊骅淀粉</t>
    <phoneticPr fontId="1" type="noConversion"/>
  </si>
  <si>
    <t>锦州新粮</t>
    <phoneticPr fontId="1" type="noConversion"/>
  </si>
  <si>
    <t>锦州陈粮</t>
    <phoneticPr fontId="1" type="noConversion"/>
  </si>
  <si>
    <t>鲅鱼圈新粮</t>
    <phoneticPr fontId="1" type="noConversion"/>
  </si>
  <si>
    <t>鲅鱼圈陈粮</t>
    <phoneticPr fontId="1" type="noConversion"/>
  </si>
  <si>
    <t>蛇口</t>
    <phoneticPr fontId="1" type="noConversion"/>
  </si>
  <si>
    <t>钦州</t>
    <phoneticPr fontId="1" type="noConversion"/>
  </si>
  <si>
    <t>漳州</t>
    <phoneticPr fontId="1" type="noConversion"/>
  </si>
  <si>
    <t>南通</t>
    <phoneticPr fontId="1" type="noConversion"/>
  </si>
  <si>
    <t>武汉</t>
    <phoneticPr fontId="1" type="noConversion"/>
  </si>
  <si>
    <t>港口</t>
    <phoneticPr fontId="1" type="noConversion"/>
  </si>
  <si>
    <t>河北</t>
    <phoneticPr fontId="1" type="noConversion"/>
  </si>
  <si>
    <t>山东</t>
    <phoneticPr fontId="1" type="noConversion"/>
  </si>
  <si>
    <t>辽宁</t>
    <phoneticPr fontId="1" type="noConversion"/>
  </si>
  <si>
    <t>内蒙</t>
    <phoneticPr fontId="1" type="noConversion"/>
  </si>
  <si>
    <t>吉林</t>
    <phoneticPr fontId="1" type="noConversion"/>
  </si>
  <si>
    <t>黑龙江</t>
    <phoneticPr fontId="1" type="noConversion"/>
  </si>
  <si>
    <t>企业</t>
    <phoneticPr fontId="1" type="noConversion"/>
  </si>
  <si>
    <t>锦州港</t>
    <phoneticPr fontId="1" type="noConversion"/>
  </si>
  <si>
    <t>鲅鱼圈</t>
    <phoneticPr fontId="1" type="noConversion"/>
  </si>
  <si>
    <t>北良</t>
    <phoneticPr fontId="1" type="noConversion"/>
  </si>
  <si>
    <t>大窑湾</t>
    <phoneticPr fontId="1" type="noConversion"/>
  </si>
  <si>
    <t>广东</t>
    <phoneticPr fontId="1" type="noConversion"/>
  </si>
  <si>
    <t>北部湾</t>
    <phoneticPr fontId="1" type="noConversion"/>
  </si>
  <si>
    <t>漳州</t>
    <phoneticPr fontId="1" type="noConversion"/>
  </si>
  <si>
    <t>期初</t>
    <phoneticPr fontId="1" type="noConversion"/>
  </si>
  <si>
    <t>期末</t>
    <phoneticPr fontId="1" type="noConversion"/>
  </si>
  <si>
    <t>贸易利润</t>
    <phoneticPr fontId="1" type="noConversion"/>
  </si>
  <si>
    <t>蛇口</t>
    <phoneticPr fontId="1" type="noConversion"/>
  </si>
  <si>
    <t>钦州</t>
    <phoneticPr fontId="1" type="noConversion"/>
  </si>
  <si>
    <t>运费</t>
    <phoneticPr fontId="1" type="noConversion"/>
  </si>
  <si>
    <t>利润</t>
    <phoneticPr fontId="1" type="noConversion"/>
  </si>
  <si>
    <t>备注</t>
    <phoneticPr fontId="1" type="noConversion"/>
  </si>
  <si>
    <t>漳州</t>
    <phoneticPr fontId="1" type="noConversion"/>
  </si>
  <si>
    <t>南通</t>
    <phoneticPr fontId="1" type="noConversion"/>
  </si>
  <si>
    <t>长沙</t>
    <phoneticPr fontId="1" type="noConversion"/>
  </si>
  <si>
    <t>成都</t>
    <phoneticPr fontId="1" type="noConversion"/>
  </si>
  <si>
    <t>南昌</t>
    <phoneticPr fontId="1" type="noConversion"/>
  </si>
  <si>
    <t>港口</t>
    <phoneticPr fontId="1" type="noConversion"/>
  </si>
  <si>
    <t>靖江南通</t>
    <phoneticPr fontId="1" type="noConversion"/>
  </si>
  <si>
    <t>周涨跌</t>
    <phoneticPr fontId="1" type="noConversion"/>
  </si>
  <si>
    <t>锦州港陈粮</t>
    <phoneticPr fontId="1" type="noConversion"/>
  </si>
  <si>
    <t>利润</t>
    <phoneticPr fontId="1" type="noConversion"/>
  </si>
  <si>
    <t>利润</t>
    <phoneticPr fontId="1" type="noConversion"/>
  </si>
  <si>
    <t>利润</t>
    <phoneticPr fontId="1" type="noConversion"/>
  </si>
  <si>
    <t>利润</t>
    <phoneticPr fontId="1" type="noConversion"/>
  </si>
  <si>
    <t>深圳蛇口散船运费</t>
    <phoneticPr fontId="1" type="noConversion"/>
  </si>
  <si>
    <t>鲅鱼圈陈粮</t>
    <phoneticPr fontId="1" type="noConversion"/>
  </si>
  <si>
    <t>中粮龙江</t>
    <phoneticPr fontId="1" type="noConversion"/>
  </si>
  <si>
    <t>京粮龙江</t>
    <phoneticPr fontId="1" type="noConversion"/>
  </si>
  <si>
    <t>到货</t>
    <phoneticPr fontId="1" type="noConversion"/>
  </si>
  <si>
    <t>发货</t>
    <phoneticPr fontId="1" type="noConversion"/>
  </si>
  <si>
    <t>榆树中粮</t>
    <phoneticPr fontId="1" type="noConversion"/>
  </si>
  <si>
    <t>广东新粮</t>
    <phoneticPr fontId="1" type="noConversion"/>
  </si>
  <si>
    <t>中粮肇东</t>
    <phoneticPr fontId="1" type="noConversion"/>
  </si>
  <si>
    <t>中粮肇东</t>
    <phoneticPr fontId="1" type="noConversion"/>
  </si>
  <si>
    <t>北安象屿</t>
    <phoneticPr fontId="1" type="noConversion"/>
  </si>
  <si>
    <t>上证指数</t>
    <phoneticPr fontId="1" type="noConversion"/>
  </si>
  <si>
    <t>标普500</t>
    <phoneticPr fontId="1" type="noConversion"/>
  </si>
  <si>
    <t>欧元/美元</t>
    <phoneticPr fontId="1" type="noConversion"/>
  </si>
  <si>
    <t>现货黄金</t>
    <phoneticPr fontId="1" type="noConversion"/>
  </si>
  <si>
    <t>离岸人民币</t>
    <phoneticPr fontId="1" type="noConversion"/>
  </si>
  <si>
    <t>布伦特原油</t>
    <phoneticPr fontId="1" type="noConversion"/>
  </si>
  <si>
    <t>比特币美元</t>
    <phoneticPr fontId="1" type="noConversion"/>
  </si>
  <si>
    <t>最新</t>
    <phoneticPr fontId="1" type="noConversion"/>
  </si>
  <si>
    <t>上周</t>
    <phoneticPr fontId="1" type="noConversion"/>
  </si>
  <si>
    <t>周涨幅</t>
    <phoneticPr fontId="1" type="noConversion"/>
  </si>
  <si>
    <t>合约</t>
    <phoneticPr fontId="1" type="noConversion"/>
  </si>
  <si>
    <t>大连玉米5月</t>
    <phoneticPr fontId="1" type="noConversion"/>
  </si>
  <si>
    <t>中粮肇东</t>
    <phoneticPr fontId="1" type="noConversion"/>
  </si>
  <si>
    <t>吉林燃料乙醇</t>
    <phoneticPr fontId="1" type="noConversion"/>
  </si>
  <si>
    <t>省份</t>
    <phoneticPr fontId="1" type="noConversion"/>
  </si>
  <si>
    <t>去年</t>
    <phoneticPr fontId="1" type="noConversion"/>
  </si>
  <si>
    <t>同比</t>
    <phoneticPr fontId="1" type="noConversion"/>
  </si>
  <si>
    <t>黑龙江</t>
    <phoneticPr fontId="1" type="noConversion"/>
  </si>
  <si>
    <t>吉林</t>
    <phoneticPr fontId="1" type="noConversion"/>
  </si>
  <si>
    <t>辽宁</t>
    <phoneticPr fontId="1" type="noConversion"/>
  </si>
  <si>
    <t>内蒙</t>
    <phoneticPr fontId="1" type="noConversion"/>
  </si>
  <si>
    <t>河北</t>
    <phoneticPr fontId="1" type="noConversion"/>
  </si>
  <si>
    <t>山东</t>
    <phoneticPr fontId="1" type="noConversion"/>
  </si>
  <si>
    <t>河南</t>
    <phoneticPr fontId="1" type="noConversion"/>
  </si>
  <si>
    <t>乌麦</t>
    <phoneticPr fontId="1" type="noConversion"/>
  </si>
  <si>
    <t>本期</t>
    <phoneticPr fontId="1" type="noConversion"/>
  </si>
  <si>
    <t>去年同期</t>
    <phoneticPr fontId="1" type="noConversion"/>
  </si>
  <si>
    <t>北港四港港存</t>
    <phoneticPr fontId="1" type="noConversion"/>
  </si>
  <si>
    <t>南方两港港口</t>
    <phoneticPr fontId="1" type="noConversion"/>
  </si>
  <si>
    <t>合计港存</t>
    <phoneticPr fontId="1" type="noConversion"/>
  </si>
  <si>
    <t>本期</t>
    <phoneticPr fontId="1" type="noConversion"/>
  </si>
  <si>
    <t>去年同期</t>
    <phoneticPr fontId="1" type="noConversion"/>
  </si>
  <si>
    <t>变化</t>
    <phoneticPr fontId="1" type="noConversion"/>
  </si>
  <si>
    <t>date</t>
    <phoneticPr fontId="1" type="noConversion"/>
  </si>
  <si>
    <t>北安象屿</t>
    <phoneticPr fontId="1" type="noConversion"/>
  </si>
  <si>
    <t>吉林乙醇</t>
    <phoneticPr fontId="1" type="noConversion"/>
  </si>
  <si>
    <t>售粮进度</t>
    <phoneticPr fontId="1" type="noConversion"/>
  </si>
  <si>
    <t>港存</t>
    <phoneticPr fontId="1" type="noConversion"/>
  </si>
  <si>
    <t>42家酒精厂开工率</t>
    <phoneticPr fontId="1" type="noConversion"/>
  </si>
  <si>
    <t>港口价格</t>
    <phoneticPr fontId="1" type="noConversion"/>
  </si>
  <si>
    <t>期货价格</t>
    <phoneticPr fontId="1" type="noConversion"/>
  </si>
  <si>
    <t>克山天跃</t>
  </si>
  <si>
    <t>镇赉益健</t>
  </si>
  <si>
    <t>安达亿鼎</t>
  </si>
  <si>
    <t>兴安盟稷丰</t>
  </si>
  <si>
    <t>潮粮价</t>
    <phoneticPr fontId="1" type="noConversion"/>
  </si>
  <si>
    <t>干粮价</t>
    <phoneticPr fontId="1" type="noConversion"/>
  </si>
  <si>
    <t>火运库内费用</t>
    <phoneticPr fontId="1" type="noConversion"/>
  </si>
  <si>
    <t>火运费</t>
    <phoneticPr fontId="1" type="noConversion"/>
  </si>
  <si>
    <t>损耗税费</t>
    <phoneticPr fontId="1" type="noConversion"/>
  </si>
  <si>
    <t>仓储费用</t>
    <phoneticPr fontId="1" type="noConversion"/>
  </si>
  <si>
    <t>现货仓储</t>
  </si>
  <si>
    <t>仓单仓储</t>
  </si>
  <si>
    <t>现货资金利息</t>
  </si>
  <si>
    <t>期货资金利息</t>
  </si>
  <si>
    <t>仓储成本小计</t>
    <phoneticPr fontId="1" type="noConversion"/>
  </si>
  <si>
    <t>交割成本</t>
    <phoneticPr fontId="1" type="noConversion"/>
  </si>
  <si>
    <t>火运入库费</t>
    <phoneticPr fontId="1" type="noConversion"/>
  </si>
  <si>
    <t>交割升贴水</t>
  </si>
  <si>
    <t>检验费</t>
  </si>
  <si>
    <t>交割手续费</t>
  </si>
  <si>
    <t>交易手续费</t>
  </si>
  <si>
    <t>交割费用小计</t>
    <phoneticPr fontId="1" type="noConversion"/>
  </si>
  <si>
    <t>当日</t>
    <phoneticPr fontId="1" type="noConversion"/>
  </si>
  <si>
    <t>交割日期</t>
    <phoneticPr fontId="1" type="noConversion"/>
  </si>
  <si>
    <t>华北深加工</t>
    <phoneticPr fontId="1" type="noConversion"/>
  </si>
  <si>
    <t>价格</t>
    <phoneticPr fontId="1" type="noConversion"/>
  </si>
  <si>
    <t>东北深加工</t>
    <phoneticPr fontId="1" type="noConversion"/>
  </si>
  <si>
    <t>依安鹏程</t>
    <phoneticPr fontId="1" type="noConversion"/>
  </si>
  <si>
    <t>大安洵佶</t>
    <phoneticPr fontId="1" type="noConversion"/>
  </si>
  <si>
    <t>我司到港成本</t>
    <phoneticPr fontId="1" type="noConversion"/>
  </si>
  <si>
    <t>南港</t>
    <phoneticPr fontId="1" type="noConversion"/>
  </si>
  <si>
    <t>蛇口价格</t>
    <phoneticPr fontId="1" type="noConversion"/>
  </si>
  <si>
    <t>南北发运利润</t>
    <phoneticPr fontId="1" type="noConversion"/>
  </si>
  <si>
    <t>防城钦州</t>
    <phoneticPr fontId="1" type="noConversion"/>
  </si>
  <si>
    <t>中粮肇东</t>
    <phoneticPr fontId="1" type="noConversion"/>
  </si>
  <si>
    <t>北安象屿</t>
    <phoneticPr fontId="1" type="noConversion"/>
  </si>
  <si>
    <t>通辽梅花</t>
    <phoneticPr fontId="1" type="noConversion"/>
  </si>
  <si>
    <t>开原益海</t>
    <phoneticPr fontId="1" type="noConversion"/>
  </si>
  <si>
    <t>企业</t>
    <phoneticPr fontId="1" type="noConversion"/>
  </si>
  <si>
    <t>干粮价</t>
    <phoneticPr fontId="1" type="noConversion"/>
  </si>
  <si>
    <t>富锦象屿</t>
    <phoneticPr fontId="1" type="noConversion"/>
  </si>
  <si>
    <t>我司交割成本</t>
    <phoneticPr fontId="1" type="noConversion"/>
  </si>
  <si>
    <t>交割价差</t>
    <phoneticPr fontId="1" type="noConversion"/>
  </si>
  <si>
    <t>期货1901</t>
    <phoneticPr fontId="1" type="noConversion"/>
  </si>
  <si>
    <t>秦皇岛骊骅</t>
    <phoneticPr fontId="1" type="noConversion"/>
  </si>
  <si>
    <t>诸城兴贸</t>
    <phoneticPr fontId="1" type="noConversion"/>
  </si>
  <si>
    <t>寿光金</t>
    <phoneticPr fontId="1" type="noConversion"/>
  </si>
  <si>
    <t>滨州西王</t>
    <phoneticPr fontId="1" type="noConversion"/>
  </si>
  <si>
    <t>期货</t>
    <phoneticPr fontId="1" type="noConversion"/>
  </si>
  <si>
    <t>较昨日变化</t>
  </si>
  <si>
    <t>较昨日变化</t>
    <phoneticPr fontId="1" type="noConversion"/>
  </si>
  <si>
    <t>锦州港价格</t>
    <phoneticPr fontId="1" type="noConversion"/>
  </si>
  <si>
    <t>昨日期货价格</t>
    <phoneticPr fontId="1" type="noConversion"/>
  </si>
  <si>
    <t>蛇口</t>
  </si>
  <si>
    <t>钦州</t>
  </si>
  <si>
    <t>漳州</t>
  </si>
  <si>
    <t>南通</t>
  </si>
  <si>
    <t>日期</t>
    <phoneticPr fontId="1" type="noConversion"/>
  </si>
  <si>
    <t>大安洵佶</t>
  </si>
  <si>
    <t>通辽梅花</t>
    <phoneticPr fontId="1" type="noConversion"/>
  </si>
  <si>
    <t>科右前旗五谷源</t>
    <phoneticPr fontId="1" type="noConversion"/>
  </si>
  <si>
    <t>水海产品 </t>
  </si>
  <si>
    <t>万吨</t>
  </si>
  <si>
    <t>   其中：</t>
  </si>
  <si>
    <t>      冻鱼  </t>
  </si>
  <si>
    <t>肉及杂碎</t>
  </si>
  <si>
    <t>吨</t>
  </si>
  <si>
    <t>  其中：</t>
  </si>
  <si>
    <t>   牛肉</t>
  </si>
  <si>
    <t>   猪肉</t>
  </si>
  <si>
    <t>   羊肉</t>
  </si>
  <si>
    <t>   冻鸡</t>
  </si>
  <si>
    <t>鲜、干水果及坚果</t>
  </si>
  <si>
    <t>其中：</t>
  </si>
  <si>
    <t>香蕉（包括芭蕉）</t>
  </si>
  <si>
    <t>鲜龙眼 </t>
  </si>
  <si>
    <t>乳品</t>
  </si>
  <si>
    <t>奶粉</t>
  </si>
  <si>
    <t>粮食</t>
  </si>
  <si>
    <t>   木薯</t>
  </si>
  <si>
    <t>谷物及谷物粉</t>
  </si>
  <si>
    <t>玉米</t>
  </si>
  <si>
    <t>小麦</t>
  </si>
  <si>
    <t>小麦粉</t>
  </si>
  <si>
    <t>大麦</t>
  </si>
  <si>
    <t>稻谷和大米</t>
  </si>
  <si>
    <t>   高粱</t>
  </si>
  <si>
    <t>大豆</t>
  </si>
  <si>
    <t>食用植物油</t>
  </si>
  <si>
    <t>豆油</t>
  </si>
  <si>
    <t>花生油</t>
  </si>
  <si>
    <t>橄榄油</t>
  </si>
  <si>
    <t>棕榈油</t>
  </si>
  <si>
    <t>菜子油和芥子油</t>
  </si>
  <si>
    <t>食糖</t>
  </si>
  <si>
    <t>酒类</t>
  </si>
  <si>
    <t>千升</t>
  </si>
  <si>
    <t>啤酒</t>
  </si>
  <si>
    <t>葡萄酒</t>
  </si>
  <si>
    <t>饲料用鱼粉</t>
  </si>
  <si>
    <t>豆饼、豆粕</t>
  </si>
  <si>
    <t>纸烟 </t>
  </si>
  <si>
    <t>万条</t>
  </si>
  <si>
    <t>天然橡胶(包括胶乳) </t>
  </si>
  <si>
    <t>合成橡胶(包括胶乳)</t>
  </si>
  <si>
    <t>原木</t>
  </si>
  <si>
    <t>万立方米</t>
  </si>
  <si>
    <t>锯材</t>
  </si>
  <si>
    <t>胶合板及类似多层板</t>
  </si>
  <si>
    <t>木质薄板制胶合板 </t>
  </si>
  <si>
    <t>纸浆 </t>
  </si>
  <si>
    <t>羊毛</t>
  </si>
  <si>
    <t>毛条</t>
  </si>
  <si>
    <t>棉花</t>
  </si>
  <si>
    <t>二醋酸纤维丝束</t>
  </si>
  <si>
    <t>纺织用合成纤维</t>
  </si>
  <si>
    <t>聚酯纤维</t>
  </si>
  <si>
    <t>聚丙烯腈纤维</t>
  </si>
  <si>
    <t>人造纤维短纤</t>
  </si>
  <si>
    <t>铁矿砂及其精矿</t>
  </si>
  <si>
    <t>锰矿砂及其精矿</t>
  </si>
  <si>
    <t>铜矿砂及其精矿</t>
  </si>
  <si>
    <t>铬矿砂及其精矿</t>
  </si>
  <si>
    <t>铅矿砂及其精矿</t>
  </si>
  <si>
    <t>氧化铝</t>
  </si>
  <si>
    <t>煤及褐煤</t>
  </si>
  <si>
    <t>无烟煤</t>
  </si>
  <si>
    <t>炼焦煤 </t>
  </si>
  <si>
    <t>其他烟煤</t>
  </si>
  <si>
    <t>褐煤</t>
  </si>
  <si>
    <t>原油 </t>
  </si>
  <si>
    <t>成品油</t>
  </si>
  <si>
    <t>汽油</t>
  </si>
  <si>
    <t>煤油</t>
  </si>
  <si>
    <t>柴油</t>
  </si>
  <si>
    <t>其他燃料油 </t>
  </si>
  <si>
    <t>天然气</t>
  </si>
  <si>
    <t>液化天然气 </t>
  </si>
  <si>
    <t>气态天然气</t>
  </si>
  <si>
    <t>电流</t>
  </si>
  <si>
    <t>万千瓦时</t>
  </si>
  <si>
    <t>甲苯</t>
  </si>
  <si>
    <t>二甲苯</t>
  </si>
  <si>
    <t>苯乙烯</t>
  </si>
  <si>
    <t>乙二醇 </t>
  </si>
  <si>
    <t>异氰酸酯</t>
  </si>
  <si>
    <t>对苯二甲酸</t>
  </si>
  <si>
    <t>己内酰胺</t>
  </si>
  <si>
    <t>医药品</t>
  </si>
  <si>
    <t>抗菌素 (制剂除外)</t>
  </si>
  <si>
    <t>抗菌素制剂 </t>
  </si>
  <si>
    <t>美容化妆品及护肤品</t>
  </si>
  <si>
    <t>肥料</t>
  </si>
  <si>
    <t>矿物肥料及化肥 </t>
  </si>
  <si>
    <t>尿素</t>
  </si>
  <si>
    <t>氮、磷、钾复合肥</t>
  </si>
  <si>
    <t>磷酸氢二铵</t>
  </si>
  <si>
    <t>-</t>
  </si>
  <si>
    <t>氯化钾</t>
  </si>
  <si>
    <t>硫酸钾</t>
  </si>
  <si>
    <t>合成有机染料</t>
  </si>
  <si>
    <t>钛白粉</t>
  </si>
  <si>
    <t>聚合物油漆及清漆</t>
  </si>
  <si>
    <t>感光材料</t>
  </si>
  <si>
    <t>--</t>
  </si>
  <si>
    <t>初级形状的塑料</t>
  </si>
  <si>
    <t>初级形状的聚乙烯</t>
  </si>
  <si>
    <t>初级形状的线型低密度聚乙烯</t>
  </si>
  <si>
    <t>初级形状的聚丙烯</t>
  </si>
  <si>
    <t>初级形状的苯乙烯聚合物</t>
  </si>
  <si>
    <t>ABS树脂 </t>
  </si>
  <si>
    <t>初级形状的聚氯乙烯</t>
  </si>
  <si>
    <t>初级形状的聚酯</t>
  </si>
  <si>
    <t>聚酯切片（PET）</t>
  </si>
  <si>
    <t>聚酰胺切片</t>
  </si>
  <si>
    <t>非泡沫塑料的板、片、膜、箔</t>
  </si>
  <si>
    <t>废塑料 </t>
  </si>
  <si>
    <t>杀虫剂、除草剂及类似品</t>
  </si>
  <si>
    <t>牛皮革及马皮革 </t>
  </si>
  <si>
    <t>废纸 </t>
  </si>
  <si>
    <t>纸及纸板（未切成形的）</t>
  </si>
  <si>
    <t>新闻纸</t>
  </si>
  <si>
    <t>牛皮纸 </t>
  </si>
  <si>
    <t>瓦楞原纸</t>
  </si>
  <si>
    <t>涂布纸</t>
  </si>
  <si>
    <t>纺织纱线、织物及制品</t>
  </si>
  <si>
    <t>毛纱线</t>
  </si>
  <si>
    <t>棉纱线</t>
  </si>
  <si>
    <t>合成纤维纱线</t>
  </si>
  <si>
    <t>聚酰胺纤维长丝（缝纫线除外）</t>
  </si>
  <si>
    <t>聚酯纤维长丝（缝纫线除外）</t>
  </si>
  <si>
    <t>丝织物</t>
  </si>
  <si>
    <t>棉机织物 </t>
  </si>
  <si>
    <t>合成纤维长丝机织物</t>
  </si>
  <si>
    <t>万米</t>
  </si>
  <si>
    <t>合成短纤与棉混纺机织物</t>
  </si>
  <si>
    <t>化纤起绒、绳绒及毛圈机织物</t>
  </si>
  <si>
    <t>涂覆浸渍塑料的织物 </t>
  </si>
  <si>
    <t>针织或钩编织物</t>
  </si>
  <si>
    <t>服装及衣着附件</t>
  </si>
  <si>
    <t>玻璃纤维及其制品</t>
  </si>
  <si>
    <t>钻石</t>
  </si>
  <si>
    <t>千克</t>
  </si>
  <si>
    <t>废金属</t>
  </si>
  <si>
    <t>废钢 </t>
  </si>
  <si>
    <t>废铜</t>
  </si>
  <si>
    <t>废铝</t>
  </si>
  <si>
    <t>钢坯及粗锻件</t>
  </si>
  <si>
    <t>钢材</t>
  </si>
  <si>
    <t>钢铁棒材</t>
  </si>
  <si>
    <t>角钢及型钢</t>
  </si>
  <si>
    <t>钢铁板材</t>
  </si>
  <si>
    <t>钢铁管材及空心异形材</t>
  </si>
  <si>
    <t>钢铁制标准紧固件</t>
  </si>
  <si>
    <t>未锻轧铜及铜材 </t>
  </si>
  <si>
    <t>未锻轧铜(包括铜合金) </t>
  </si>
  <si>
    <t>铜材 </t>
  </si>
  <si>
    <t>未锻轧铝及铝材 </t>
  </si>
  <si>
    <t>未锻轧铝(包括铝合金) </t>
  </si>
  <si>
    <t>铝材 </t>
  </si>
  <si>
    <t>钢铁或铝制结构体及其部件</t>
  </si>
  <si>
    <t>蒸汽锅炉及过热水锅炉</t>
  </si>
  <si>
    <t>台</t>
  </si>
  <si>
    <t>活塞式内燃机的零件</t>
  </si>
  <si>
    <t>涡轮喷气发动机</t>
  </si>
  <si>
    <t>液泵及液体提升机 </t>
  </si>
  <si>
    <t>万台</t>
  </si>
  <si>
    <t>制冷设备用压缩机</t>
  </si>
  <si>
    <t>空气调节器 </t>
  </si>
  <si>
    <t>冷冻机和制冷设备 </t>
  </si>
  <si>
    <t>家用空气净化器</t>
  </si>
  <si>
    <t>个</t>
  </si>
  <si>
    <t>非家用型水的过滤、净化机器 </t>
  </si>
  <si>
    <t>饮料及液体食品灌装设备 </t>
  </si>
  <si>
    <t>机械提升搬运装卸设备及零件</t>
  </si>
  <si>
    <t>载客电梯 </t>
  </si>
  <si>
    <t>建筑及采矿用机械及零件</t>
  </si>
  <si>
    <t>食品、饮料工业用加工机械及零件</t>
  </si>
  <si>
    <t>制造纸及纸制品用机械及零件</t>
  </si>
  <si>
    <t>印刷、装订机械及零件</t>
  </si>
  <si>
    <t>纺织机械及零件</t>
  </si>
  <si>
    <t>纺织纱线生产及预处理机 </t>
  </si>
  <si>
    <t>织机 </t>
  </si>
  <si>
    <t>针织机及缝编机 </t>
  </si>
  <si>
    <t>纱线织物等后整理机器 </t>
  </si>
  <si>
    <t>工业用缝纫机</t>
  </si>
  <si>
    <t>金属加工机床</t>
  </si>
  <si>
    <t>加工中心</t>
  </si>
  <si>
    <t>数控机床</t>
  </si>
  <si>
    <t>金属轧机及零件</t>
  </si>
  <si>
    <t>橡胶或塑料加工机械及零件</t>
  </si>
  <si>
    <t>型模及金属铸造用型箱</t>
  </si>
  <si>
    <t>阀门 </t>
  </si>
  <si>
    <t>万套</t>
  </si>
  <si>
    <t>自动数据处理设备及其部件</t>
  </si>
  <si>
    <t>自动数据处理设备</t>
  </si>
  <si>
    <t>中央处理部件 </t>
  </si>
  <si>
    <t>存储部件</t>
  </si>
  <si>
    <t>自动数据处理设备的零件</t>
  </si>
  <si>
    <t>制造单晶柱或晶圆用的机器及装置</t>
  </si>
  <si>
    <t>制造半导体器件或集成电路用的机器及装置</t>
  </si>
  <si>
    <t>制造平板显示器用的机器及装置</t>
  </si>
  <si>
    <t>电动机及发电机</t>
  </si>
  <si>
    <t>发电机组及旋转式变流机</t>
  </si>
  <si>
    <t>风力发电机组</t>
  </si>
  <si>
    <t>变压、整流、电感器及零件</t>
  </si>
  <si>
    <t>蓄电池</t>
  </si>
  <si>
    <t>万个</t>
  </si>
  <si>
    <t>铅酸蓄电池 </t>
  </si>
  <si>
    <t>电话机</t>
  </si>
  <si>
    <t>数字式程控电话或电报交换机</t>
  </si>
  <si>
    <t>无线电导航雷达及遥控设备</t>
  </si>
  <si>
    <t>激光视盘放像机 </t>
  </si>
  <si>
    <t>电视摄像机、数字照相机及视频摄录一体机</t>
  </si>
  <si>
    <t>声音录制或重放设备</t>
  </si>
  <si>
    <t>收音设备（包括收录音组合机及整套散件)</t>
  </si>
  <si>
    <t>彩色电视机</t>
  </si>
  <si>
    <t>电视、收音机及无线电讯设备的零附件</t>
  </si>
  <si>
    <t>电容器</t>
  </si>
  <si>
    <t>电阻器</t>
  </si>
  <si>
    <t>印刷电路 </t>
  </si>
  <si>
    <t>万块</t>
  </si>
  <si>
    <t>通断保护电路装置及零件</t>
  </si>
  <si>
    <t>电视显像管</t>
  </si>
  <si>
    <t>只</t>
  </si>
  <si>
    <t>彩色显像管 </t>
  </si>
  <si>
    <t>彩色数据／图形显示管 </t>
  </si>
  <si>
    <t>二极管及类似半导体器件</t>
  </si>
  <si>
    <t>百万个</t>
  </si>
  <si>
    <t>集成电路</t>
  </si>
  <si>
    <t>电线和电缆 </t>
  </si>
  <si>
    <t>铁道电力机车</t>
  </si>
  <si>
    <t>辆</t>
  </si>
  <si>
    <t>汽车</t>
  </si>
  <si>
    <t>万辆</t>
  </si>
  <si>
    <t>小轿车</t>
  </si>
  <si>
    <t>四轮驱动轻型越野车</t>
  </si>
  <si>
    <t>小客车 (九座及以下)</t>
  </si>
  <si>
    <t>货车</t>
  </si>
  <si>
    <t>非公路用自卸车</t>
  </si>
  <si>
    <t>专用汽车 </t>
  </si>
  <si>
    <t>30座及以上的客车</t>
  </si>
  <si>
    <t>10座至29座的客车</t>
  </si>
  <si>
    <t>装有引擎的汽车底盘</t>
  </si>
  <si>
    <t>汽车零配件</t>
  </si>
  <si>
    <t>飞机及其他航空器</t>
  </si>
  <si>
    <t>架</t>
  </si>
  <si>
    <t>空载重量超过2吨的飞机</t>
  </si>
  <si>
    <t>航空器零件</t>
  </si>
  <si>
    <t>船舶</t>
  </si>
  <si>
    <t>艘</t>
  </si>
  <si>
    <t>液晶显示板</t>
  </si>
  <si>
    <t>医疗仪器及器械 </t>
  </si>
  <si>
    <t>计量检测分析自控仪器及器具</t>
  </si>
  <si>
    <t>手表</t>
  </si>
  <si>
    <t>万只</t>
  </si>
  <si>
    <t>机械手表</t>
  </si>
  <si>
    <t>电动手表</t>
  </si>
  <si>
    <t>已组装的完整表芯</t>
  </si>
  <si>
    <t>印刷品</t>
  </si>
  <si>
    <t>塑料制品 </t>
  </si>
  <si>
    <t>农产品</t>
  </si>
  <si>
    <t>机电产品</t>
  </si>
  <si>
    <t>金属制品 </t>
  </si>
  <si>
    <t>机械设备</t>
  </si>
  <si>
    <t>电器及电子产品</t>
  </si>
  <si>
    <t>运输工具</t>
  </si>
  <si>
    <t>仪器仪表</t>
  </si>
  <si>
    <t>其他</t>
  </si>
  <si>
    <t>高新技术产品 </t>
  </si>
  <si>
    <t>生物技术</t>
  </si>
  <si>
    <t>生命科学技术</t>
  </si>
  <si>
    <t>光电技术 </t>
  </si>
  <si>
    <t>计算机与通信技术</t>
  </si>
  <si>
    <t>电子技术 </t>
  </si>
  <si>
    <t>计算机集成制造技术</t>
  </si>
  <si>
    <t>材料技术 </t>
  </si>
  <si>
    <t>航空航天技术</t>
  </si>
  <si>
    <t>其他技术</t>
  </si>
  <si>
    <t>品种</t>
    <phoneticPr fontId="1" type="noConversion"/>
  </si>
  <si>
    <t>单位</t>
    <phoneticPr fontId="1" type="noConversion"/>
  </si>
  <si>
    <t>全年数量</t>
    <phoneticPr fontId="1" type="noConversion"/>
  </si>
  <si>
    <t>全年金额</t>
    <phoneticPr fontId="1" type="noConversion"/>
  </si>
  <si>
    <t>数量同比</t>
    <phoneticPr fontId="1" type="noConversion"/>
  </si>
  <si>
    <t>金额同比</t>
    <phoneticPr fontId="1" type="noConversion"/>
  </si>
  <si>
    <t>年份</t>
    <phoneticPr fontId="1" type="noConversion"/>
  </si>
  <si>
    <t>活猪（种猪除外）</t>
  </si>
  <si>
    <t>万头</t>
  </si>
  <si>
    <t>活家禽</t>
  </si>
  <si>
    <t>猪肉</t>
  </si>
  <si>
    <t>羊肉</t>
  </si>
  <si>
    <t>冻鸡</t>
  </si>
  <si>
    <t>水海产品</t>
  </si>
  <si>
    <t>活鱼</t>
  </si>
  <si>
    <t>冻鱼、冻鱼片</t>
  </si>
  <si>
    <t>鲜、冻对虾 </t>
  </si>
  <si>
    <t>冻虾仁 </t>
  </si>
  <si>
    <t>鲜蛋</t>
  </si>
  <si>
    <t>薯类及含有淀粉的块茎 </t>
  </si>
  <si>
    <t>豆类</t>
  </si>
  <si>
    <t>蔬菜</t>
  </si>
  <si>
    <t>鲜或冷藏蔬菜 </t>
  </si>
  <si>
    <t>干的食用菌类</t>
  </si>
  <si>
    <t>橘、橙</t>
  </si>
  <si>
    <t>苹果</t>
  </si>
  <si>
    <t>梨 </t>
  </si>
  <si>
    <t>松子仁</t>
  </si>
  <si>
    <t>果蔬汁 </t>
  </si>
  <si>
    <t>橙汁 </t>
  </si>
  <si>
    <t>苹果汁</t>
  </si>
  <si>
    <t>食用油籽</t>
  </si>
  <si>
    <t>花生、花生仁</t>
  </si>
  <si>
    <t>食用植物油(包括棕榈油)</t>
  </si>
  <si>
    <t>豆油 </t>
  </si>
  <si>
    <t>菜子油和芥子油 </t>
  </si>
  <si>
    <t>烘焙花生</t>
  </si>
  <si>
    <t>天然蜂蜜</t>
  </si>
  <si>
    <t>茶叶</t>
  </si>
  <si>
    <t>辣椒干</t>
  </si>
  <si>
    <t>猪肉罐头</t>
  </si>
  <si>
    <t>制作或保藏的鳗鱼 </t>
  </si>
  <si>
    <t>番茄酱</t>
  </si>
  <si>
    <t>蘑菇罐头</t>
  </si>
  <si>
    <t>啤酒 </t>
  </si>
  <si>
    <t>万升</t>
  </si>
  <si>
    <t>肠衣</t>
  </si>
  <si>
    <t>填充用羽毛；羽绒 </t>
  </si>
  <si>
    <t>中药材及中式成药</t>
  </si>
  <si>
    <t>动物性药材</t>
  </si>
  <si>
    <t>植物性药材</t>
  </si>
  <si>
    <t>矿物性药材</t>
  </si>
  <si>
    <t>烤烟 </t>
  </si>
  <si>
    <t>纸烟</t>
  </si>
  <si>
    <t>矿物肥料及化肥</t>
  </si>
  <si>
    <t>氮、磷、钾复合肥 </t>
  </si>
  <si>
    <t>磷酸氢二铵 </t>
  </si>
  <si>
    <t>生丝 </t>
  </si>
  <si>
    <t>山羊绒</t>
  </si>
  <si>
    <t>硫磺</t>
  </si>
  <si>
    <t>粘土及其他耐火矿物</t>
  </si>
  <si>
    <t>天然石墨 </t>
  </si>
  <si>
    <t>天然碳酸镁;氧化镁</t>
  </si>
  <si>
    <t>萤石（氟石）</t>
  </si>
  <si>
    <t>天然硫酸钡（重晶石）</t>
  </si>
  <si>
    <t>滑石</t>
  </si>
  <si>
    <t>钼矿砂及其精矿</t>
  </si>
  <si>
    <t>炼焦煤</t>
  </si>
  <si>
    <t>焦炭及半焦炭</t>
  </si>
  <si>
    <t>原油</t>
  </si>
  <si>
    <t>成品油 </t>
  </si>
  <si>
    <t>其他燃料油</t>
  </si>
  <si>
    <t>石脑油</t>
  </si>
  <si>
    <t>      液态天然气</t>
  </si>
  <si>
    <t>      气态天然气</t>
  </si>
  <si>
    <t>石蜡</t>
  </si>
  <si>
    <t>稀土及其制品</t>
  </si>
  <si>
    <t>稀土</t>
  </si>
  <si>
    <t>钨品</t>
  </si>
  <si>
    <t>   钨矿砂</t>
  </si>
  <si>
    <t>仲钨酸铵 </t>
  </si>
  <si>
    <t>钨及其制品</t>
  </si>
  <si>
    <t>氧化锌及过氧化锌 </t>
  </si>
  <si>
    <t>碳酸钠（纯碱）</t>
  </si>
  <si>
    <t>柠檬酸</t>
  </si>
  <si>
    <t>锌钡白（立德粉）</t>
  </si>
  <si>
    <t>医药品 </t>
  </si>
  <si>
    <t>维生素C </t>
  </si>
  <si>
    <t>抗菌素 (制剂除外) </t>
  </si>
  <si>
    <t>中式成药</t>
  </si>
  <si>
    <t>医用敷料 </t>
  </si>
  <si>
    <t>口腔及牙齿清洁剂</t>
  </si>
  <si>
    <t>洗衣粉</t>
  </si>
  <si>
    <t>烟花、爆竹</t>
  </si>
  <si>
    <t>松香及树脂酸 </t>
  </si>
  <si>
    <t>新的充气橡胶轮胎</t>
  </si>
  <si>
    <t>家用或装饰用木制品</t>
  </si>
  <si>
    <t>新闻纸 </t>
  </si>
  <si>
    <t>牛皮纸</t>
  </si>
  <si>
    <t>棉纱线 </t>
  </si>
  <si>
    <t>丝织物 </t>
  </si>
  <si>
    <t>毛纺机织物 </t>
  </si>
  <si>
    <t>棉机织物</t>
  </si>
  <si>
    <t>亚麻及苎麻机织物</t>
  </si>
  <si>
    <t>地毯 </t>
  </si>
  <si>
    <t>万平方米</t>
  </si>
  <si>
    <t>塑料编织袋（周转袋除外）</t>
  </si>
  <si>
    <t>水泥及水泥熟料</t>
  </si>
  <si>
    <t>花岗岩石材及制品 </t>
  </si>
  <si>
    <t>平板玻璃</t>
  </si>
  <si>
    <t>玻璃制品</t>
  </si>
  <si>
    <t>玻璃器皿</t>
  </si>
  <si>
    <t>陶瓷产品</t>
  </si>
  <si>
    <t>家用陶瓷 </t>
  </si>
  <si>
    <t>建筑用陶瓷</t>
  </si>
  <si>
    <t>装饰用陶瓷</t>
  </si>
  <si>
    <t>珍珠、钻石、宝石及半宝石</t>
  </si>
  <si>
    <t>生铁及镜铁</t>
  </si>
  <si>
    <t>铁合金</t>
  </si>
  <si>
    <t>角钢及型钢 </t>
  </si>
  <si>
    <t>钢铁板材 </t>
  </si>
  <si>
    <t>钢铁线材</t>
  </si>
  <si>
    <t>钢铁管配件 </t>
  </si>
  <si>
    <t>废钢</t>
  </si>
  <si>
    <t>未锻轧铜及铜材</t>
  </si>
  <si>
    <t>未锻轧铜(包括铜合金)</t>
  </si>
  <si>
    <t>未锻轧铝及铝材</t>
  </si>
  <si>
    <t>未锻轧铝(包括铝合金)</t>
  </si>
  <si>
    <t>铝材</t>
  </si>
  <si>
    <t>未锻轧锌及锌合金</t>
  </si>
  <si>
    <t>未锻轧锡及锡合金</t>
  </si>
  <si>
    <t>未锻轧锑、粉末及废碎料</t>
  </si>
  <si>
    <t>镁及其制品（包括废碎料）</t>
  </si>
  <si>
    <t>未锻轧锰</t>
  </si>
  <si>
    <t>钢铁或铜制标准紧固件</t>
  </si>
  <si>
    <t>不锈钢厨具、餐具等家用器具</t>
  </si>
  <si>
    <t>餐桌、厨房及其他家用搪瓷器</t>
  </si>
  <si>
    <t>手用或机用工具</t>
  </si>
  <si>
    <t>电扇 </t>
  </si>
  <si>
    <t>空气调节器</t>
  </si>
  <si>
    <t>冰箱 </t>
  </si>
  <si>
    <t>洗衣机</t>
  </si>
  <si>
    <t>微波炉</t>
  </si>
  <si>
    <t>纺织机械及零件 </t>
  </si>
  <si>
    <t>家用型缝纫机</t>
  </si>
  <si>
    <t>工业用缝纫机 </t>
  </si>
  <si>
    <t>车床</t>
  </si>
  <si>
    <t>铣床 </t>
  </si>
  <si>
    <t>电子计算器(包括具有计算功能的袖珍数据记录重现机) </t>
  </si>
  <si>
    <t>自动数据处理设备及其部件 </t>
  </si>
  <si>
    <t>平板电脑</t>
  </si>
  <si>
    <t>便携式电脑（平板电脑除外）</t>
  </si>
  <si>
    <t>微型电脑</t>
  </si>
  <si>
    <t>中央处理部件</t>
  </si>
  <si>
    <t>显示器 </t>
  </si>
  <si>
    <t>液晶显示器 </t>
  </si>
  <si>
    <t>键盘、鼠标器</t>
  </si>
  <si>
    <t>打印机（包括多功能一体机）</t>
  </si>
  <si>
    <t>轴承 </t>
  </si>
  <si>
    <t>电动机及发电机 </t>
  </si>
  <si>
    <t>风力发电机组 </t>
  </si>
  <si>
    <t>变压器</t>
  </si>
  <si>
    <t>静止式变流器</t>
  </si>
  <si>
    <t>原电池</t>
  </si>
  <si>
    <t>太阳能电池</t>
  </si>
  <si>
    <t>手持或车载无线电话机</t>
  </si>
  <si>
    <t>扬声器 </t>
  </si>
  <si>
    <t>激光唱机</t>
  </si>
  <si>
    <t>录、放像机</t>
  </si>
  <si>
    <t>DVD播放机</t>
  </si>
  <si>
    <t>液晶电视机</t>
  </si>
  <si>
    <t>录放音、像机及唱机的零附件  </t>
  </si>
  <si>
    <t>电视、收音机及无线电讯设备的零附件 </t>
  </si>
  <si>
    <t>印刷电路</t>
  </si>
  <si>
    <t>百万块</t>
  </si>
  <si>
    <t>处理器及控制器</t>
  </si>
  <si>
    <t>存储器 </t>
  </si>
  <si>
    <t>放大器</t>
  </si>
  <si>
    <t>集装箱 </t>
  </si>
  <si>
    <t>货车 </t>
  </si>
  <si>
    <t>装有引擎的汽车底盘 </t>
  </si>
  <si>
    <t>摩托车</t>
  </si>
  <si>
    <t>自行车</t>
  </si>
  <si>
    <t>摩托车及自行车的零配件</t>
  </si>
  <si>
    <t>液货船（包括成品油船、原油船和液化石油及天然气船）</t>
  </si>
  <si>
    <t>冷藏船</t>
  </si>
  <si>
    <t>集装箱船</t>
  </si>
  <si>
    <t>滚装船</t>
  </si>
  <si>
    <t>散货船</t>
  </si>
  <si>
    <t>照相机</t>
  </si>
  <si>
    <t>万架</t>
  </si>
  <si>
    <t>数字式相机</t>
  </si>
  <si>
    <t>眼镜及其零件</t>
  </si>
  <si>
    <t>医疗仪器及器械</t>
  </si>
  <si>
    <t>手表 </t>
  </si>
  <si>
    <t>日用钟</t>
  </si>
  <si>
    <t>家具及其零件</t>
  </si>
  <si>
    <t>床垫、寝具及类似品 </t>
  </si>
  <si>
    <t>灯具、照明装置及零件</t>
  </si>
  <si>
    <t>箱包及类似容器</t>
  </si>
  <si>
    <t>体育用品及设备</t>
  </si>
  <si>
    <t>织物制服装</t>
  </si>
  <si>
    <t>非针织钩编织物服装 </t>
  </si>
  <si>
    <t>针织或钩编的服装</t>
  </si>
  <si>
    <t>皮革服装</t>
  </si>
  <si>
    <t>万件</t>
  </si>
  <si>
    <t>裘皮服装</t>
  </si>
  <si>
    <t>皮革手套</t>
  </si>
  <si>
    <t>万双</t>
  </si>
  <si>
    <t>织物制手套</t>
  </si>
  <si>
    <t>织物制袜子</t>
  </si>
  <si>
    <t>百万双</t>
  </si>
  <si>
    <t>帽类</t>
  </si>
  <si>
    <t>鞋类</t>
  </si>
  <si>
    <t>鞋</t>
  </si>
  <si>
    <t>外底及鞋面均以橡胶或塑料制的鞋</t>
  </si>
  <si>
    <t>皮面鞋</t>
  </si>
  <si>
    <t>橡胶或塑料底纺织材料为面的鞋</t>
  </si>
  <si>
    <t>鞋靴零件；护腿及类似品</t>
  </si>
  <si>
    <t>塑料制品</t>
  </si>
  <si>
    <t>玩具</t>
  </si>
  <si>
    <t>游戏机及零附件</t>
  </si>
  <si>
    <t>圣诞用品</t>
  </si>
  <si>
    <t>足球、篮球、排球</t>
  </si>
  <si>
    <t>打火机</t>
  </si>
  <si>
    <t>艺术品、收藏品及古董</t>
  </si>
  <si>
    <t>贵金属或包贵金属的首饰</t>
  </si>
  <si>
    <t>伞 </t>
  </si>
  <si>
    <t>万把</t>
  </si>
  <si>
    <t>竹编结品</t>
  </si>
  <si>
    <t>藤编结品</t>
  </si>
  <si>
    <t>草编结品</t>
  </si>
  <si>
    <t>柳编结品</t>
  </si>
  <si>
    <t>金属制品</t>
  </si>
  <si>
    <t>高新技术产品</t>
  </si>
  <si>
    <t>电子技术</t>
  </si>
  <si>
    <t>材料技术</t>
  </si>
  <si>
    <t>210 </t>
  </si>
  <si>
    <t>2,211,875 </t>
  </si>
  <si>
    <t>384 </t>
  </si>
  <si>
    <t>3,084,214 </t>
  </si>
  <si>
    <t>1,127,168 </t>
  </si>
  <si>
    <t>498,734 </t>
  </si>
  <si>
    <t>326,058 </t>
  </si>
  <si>
    <t>201,132 </t>
  </si>
  <si>
    <t>201 </t>
  </si>
  <si>
    <t>5,231,699 </t>
  </si>
  <si>
    <t>5 </t>
  </si>
  <si>
    <t>104 </t>
  </si>
  <si>
    <t>3,672,507 </t>
  </si>
  <si>
    <t>1,181 </t>
  </si>
  <si>
    <t>10,042 </t>
  </si>
  <si>
    <t>30,115,817 </t>
  </si>
  <si>
    <t>1,951 </t>
  </si>
  <si>
    <t>3,816,546 </t>
  </si>
  <si>
    <t>260 </t>
  </si>
  <si>
    <t>447,324 </t>
  </si>
  <si>
    <t>300 </t>
  </si>
  <si>
    <t>599,125 </t>
  </si>
  <si>
    <t>33,053 </t>
  </si>
  <si>
    <t>9,858 </t>
  </si>
  <si>
    <t>541 </t>
  </si>
  <si>
    <t>966,767 </t>
  </si>
  <si>
    <t>258 </t>
  </si>
  <si>
    <t>770,153 </t>
  </si>
  <si>
    <t>7,140 </t>
  </si>
  <si>
    <t>24,740,813 </t>
  </si>
  <si>
    <t>650 </t>
  </si>
  <si>
    <t>3,641,712 </t>
  </si>
  <si>
    <t>114 </t>
  </si>
  <si>
    <t>671,252 </t>
  </si>
  <si>
    <t>93,737 </t>
  </si>
  <si>
    <t>71,744 </t>
  </si>
  <si>
    <t>35,836 </t>
  </si>
  <si>
    <t>94,597 </t>
  </si>
  <si>
    <t>47 </t>
  </si>
  <si>
    <t>397 </t>
  </si>
  <si>
    <t>2,021,167 </t>
  </si>
  <si>
    <t>81 </t>
  </si>
  <si>
    <t>501,626 </t>
  </si>
  <si>
    <t>349 </t>
  </si>
  <si>
    <t>917,257 </t>
  </si>
  <si>
    <t>820,060 </t>
  </si>
  <si>
    <t>1,770,510 </t>
  </si>
  <si>
    <t>338,066 </t>
  </si>
  <si>
    <t>249,024 </t>
  </si>
  <si>
    <t>409,377 </t>
  </si>
  <si>
    <t>1,362,394 </t>
  </si>
  <si>
    <t>956,336 </t>
  </si>
  <si>
    <t>4,485 </t>
  </si>
  <si>
    <t>22,596 </t>
  </si>
  <si>
    <t>10,769 </t>
  </si>
  <si>
    <t>6,974 </t>
  </si>
  <si>
    <t>296,560 </t>
  </si>
  <si>
    <t>261 </t>
  </si>
  <si>
    <t>3,037,341 </t>
  </si>
  <si>
    <t>148 </t>
  </si>
  <si>
    <t>2,443,221 </t>
  </si>
  <si>
    <t>5,119 </t>
  </si>
  <si>
    <t>7,235,262 </t>
  </si>
  <si>
    <t>2,565 </t>
  </si>
  <si>
    <t>4,964,773 </t>
  </si>
  <si>
    <t>18 </t>
  </si>
  <si>
    <t>81,193 </t>
  </si>
  <si>
    <t>16 </t>
  </si>
  <si>
    <t>65,196 </t>
  </si>
  <si>
    <t>1,796 </t>
  </si>
  <si>
    <t>7,408,642 </t>
  </si>
  <si>
    <t>332,419 </t>
  </si>
  <si>
    <t>1,490,465 </t>
  </si>
  <si>
    <t>10,995 </t>
  </si>
  <si>
    <t>49,559 </t>
  </si>
  <si>
    <t>244 </t>
  </si>
  <si>
    <t>3,063,770 </t>
  </si>
  <si>
    <t>102,147 </t>
  </si>
  <si>
    <t>353,663 </t>
  </si>
  <si>
    <t>34 </t>
  </si>
  <si>
    <t>642,240 </t>
  </si>
  <si>
    <t>132,504 </t>
  </si>
  <si>
    <t>147,468 </t>
  </si>
  <si>
    <t>158,610 </t>
  </si>
  <si>
    <t>319,446 </t>
  </si>
  <si>
    <t>170,906 </t>
  </si>
  <si>
    <t>252,461 </t>
  </si>
  <si>
    <t>93,251 </t>
  </si>
  <si>
    <t>57,479,947 </t>
  </si>
  <si>
    <t>1,621 </t>
  </si>
  <si>
    <t>1,669,026 </t>
  </si>
  <si>
    <t>13,289,668 </t>
  </si>
  <si>
    <t>939 </t>
  </si>
  <si>
    <t>1,123,867 </t>
  </si>
  <si>
    <t>181 </t>
  </si>
  <si>
    <t>1,328,674 </t>
  </si>
  <si>
    <t>528 </t>
  </si>
  <si>
    <t>1,181,312 </t>
  </si>
  <si>
    <t>29,122 </t>
  </si>
  <si>
    <t>13,656,019 </t>
  </si>
  <si>
    <t>3,028 </t>
  </si>
  <si>
    <t>1,480,483 </t>
  </si>
  <si>
    <t>6,233 </t>
  </si>
  <si>
    <t>4,014,121 </t>
  </si>
  <si>
    <t>11,206 </t>
  </si>
  <si>
    <t>5,293,178 </t>
  </si>
  <si>
    <t>6,401 </t>
  </si>
  <si>
    <t>2,040,828 </t>
  </si>
  <si>
    <t>30,838 </t>
  </si>
  <si>
    <t>140,166,531 </t>
  </si>
  <si>
    <t>3,000 </t>
  </si>
  <si>
    <t>14,388,415 </t>
  </si>
  <si>
    <t>33,815 </t>
  </si>
  <si>
    <t>20,971 </t>
  </si>
  <si>
    <t>391 </t>
  </si>
  <si>
    <t>2,271,990 </t>
  </si>
  <si>
    <t>242,242 </t>
  </si>
  <si>
    <t>1,785 </t>
  </si>
  <si>
    <t>6,688,366 </t>
  </si>
  <si>
    <t>2,726 </t>
  </si>
  <si>
    <t>11,407,012 </t>
  </si>
  <si>
    <t>1,983 </t>
  </si>
  <si>
    <t>7,502,025 </t>
  </si>
  <si>
    <t>675,000 </t>
  </si>
  <si>
    <t>207,252 </t>
  </si>
  <si>
    <t>932,925 </t>
  </si>
  <si>
    <t>649,701 </t>
  </si>
  <si>
    <t>1,030 </t>
  </si>
  <si>
    <t>7,935,146 </t>
  </si>
  <si>
    <t>31 </t>
  </si>
  <si>
    <t>373 </t>
  </si>
  <si>
    <t>3,650,262 </t>
  </si>
  <si>
    <t>840 </t>
  </si>
  <si>
    <t>4,862,100 </t>
  </si>
  <si>
    <t>164,721 </t>
  </si>
  <si>
    <t>315,337 </t>
  </si>
  <si>
    <t>116 </t>
  </si>
  <si>
    <t>658,447 </t>
  </si>
  <si>
    <t>223,270 </t>
  </si>
  <si>
    <t>309,263 </t>
  </si>
  <si>
    <t>112,356 </t>
  </si>
  <si>
    <t>11,731,546 </t>
  </si>
  <si>
    <t>651 </t>
  </si>
  <si>
    <t>319,551 </t>
  </si>
  <si>
    <t>8,962 </t>
  </si>
  <si>
    <t>745,416 </t>
  </si>
  <si>
    <t>50,018 </t>
  </si>
  <si>
    <t>1,348,648 </t>
  </si>
  <si>
    <t>959 </t>
  </si>
  <si>
    <t>2,068,557 </t>
  </si>
  <si>
    <t>955 </t>
  </si>
  <si>
    <t>2,056,117 </t>
  </si>
  <si>
    <t>5,867 </t>
  </si>
  <si>
    <t>1,873 </t>
  </si>
  <si>
    <t>111 </t>
  </si>
  <si>
    <t>393,375 </t>
  </si>
  <si>
    <t>23 </t>
  </si>
  <si>
    <t>61,072 </t>
  </si>
  <si>
    <t>803 </t>
  </si>
  <si>
    <t>1,548,954 </t>
  </si>
  <si>
    <t>18,620 </t>
  </si>
  <si>
    <t>31,588 </t>
  </si>
  <si>
    <t>215,651 </t>
  </si>
  <si>
    <t>216,022 </t>
  </si>
  <si>
    <t>361,790 </t>
  </si>
  <si>
    <t>165,927 </t>
  </si>
  <si>
    <t>532,953 </t>
  </si>
  <si>
    <t>574,188 </t>
  </si>
  <si>
    <t>2,535 </t>
  </si>
  <si>
    <t>31,672,917 </t>
  </si>
  <si>
    <t>665 </t>
  </si>
  <si>
    <t>6,373,671 </t>
  </si>
  <si>
    <t>246 </t>
  </si>
  <si>
    <t>2,423,345 </t>
  </si>
  <si>
    <t>29 </t>
  </si>
  <si>
    <t>364 </t>
  </si>
  <si>
    <t>3,574,479 </t>
  </si>
  <si>
    <t>301 </t>
  </si>
  <si>
    <t>3,824,034 </t>
  </si>
  <si>
    <t>167 </t>
  </si>
  <si>
    <t>2,195,404 </t>
  </si>
  <si>
    <t>9 </t>
  </si>
  <si>
    <t>93 </t>
  </si>
  <si>
    <t>682,497 </t>
  </si>
  <si>
    <t>221 </t>
  </si>
  <si>
    <t>3,797,580 </t>
  </si>
  <si>
    <t>202,019 </t>
  </si>
  <si>
    <t>86 </t>
  </si>
  <si>
    <t>1,614,759 </t>
  </si>
  <si>
    <t>87 </t>
  </si>
  <si>
    <t>4,543,641 </t>
  </si>
  <si>
    <t>825 </t>
  </si>
  <si>
    <t>3,706,423 </t>
  </si>
  <si>
    <t>92,555 </t>
  </si>
  <si>
    <t>473,185 </t>
  </si>
  <si>
    <t>919,212 </t>
  </si>
  <si>
    <t>2,548,035 </t>
  </si>
  <si>
    <t>256 </t>
  </si>
  <si>
    <t>2,752 </t>
  </si>
  <si>
    <t>3,283,137 </t>
  </si>
  <si>
    <t>282 </t>
  </si>
  <si>
    <t>2,205,434 </t>
  </si>
  <si>
    <t>16,763 </t>
  </si>
  <si>
    <t>91 </t>
  </si>
  <si>
    <t>437,668 </t>
  </si>
  <si>
    <t>15,254 </t>
  </si>
  <si>
    <t>127 </t>
  </si>
  <si>
    <t>1,183,278 </t>
  </si>
  <si>
    <t>12,518,859 </t>
  </si>
  <si>
    <t>16,017 </t>
  </si>
  <si>
    <t>134,456 </t>
  </si>
  <si>
    <t>3,820,994 </t>
  </si>
  <si>
    <t>358,694 </t>
  </si>
  <si>
    <t>1,111,995 </t>
  </si>
  <si>
    <t>152,531 </t>
  </si>
  <si>
    <t>465,158 </t>
  </si>
  <si>
    <t>112,047 </t>
  </si>
  <si>
    <t>206,507 </t>
  </si>
  <si>
    <t>33,530 </t>
  </si>
  <si>
    <t>897,204 </t>
  </si>
  <si>
    <t>94,805 </t>
  </si>
  <si>
    <t>1,078,258 </t>
  </si>
  <si>
    <t>7,036 </t>
  </si>
  <si>
    <t>83,245 </t>
  </si>
  <si>
    <t>575 </t>
  </si>
  <si>
    <t>16,313 </t>
  </si>
  <si>
    <t>100,616 </t>
  </si>
  <si>
    <t>677,007 </t>
  </si>
  <si>
    <t>126,795 </t>
  </si>
  <si>
    <t>1,254,574 </t>
  </si>
  <si>
    <t>3,786,405 </t>
  </si>
  <si>
    <t>248,564 </t>
  </si>
  <si>
    <t>611,832 </t>
  </si>
  <si>
    <t>2,597 </t>
  </si>
  <si>
    <t>5,616,864 </t>
  </si>
  <si>
    <t>878 </t>
  </si>
  <si>
    <t>9,911,616 </t>
  </si>
  <si>
    <t>1,040,608 </t>
  </si>
  <si>
    <t>387 </t>
  </si>
  <si>
    <t>6,708,835 </t>
  </si>
  <si>
    <t>231 </t>
  </si>
  <si>
    <t>2,125,847 </t>
  </si>
  <si>
    <t>209,544 </t>
  </si>
  <si>
    <t>1,443 </t>
  </si>
  <si>
    <t>11,009,344 </t>
  </si>
  <si>
    <t>120 </t>
  </si>
  <si>
    <t>1,060,379 </t>
  </si>
  <si>
    <t>42 </t>
  </si>
  <si>
    <t>275,612 </t>
  </si>
  <si>
    <t>1,208 </t>
  </si>
  <si>
    <t>7,606,838 </t>
  </si>
  <si>
    <t>48 </t>
  </si>
  <si>
    <t>1,224,039 </t>
  </si>
  <si>
    <t>309,271 </t>
  </si>
  <si>
    <t>2,024,480 </t>
  </si>
  <si>
    <t>483 </t>
  </si>
  <si>
    <t>21,883,614 </t>
  </si>
  <si>
    <t>422 </t>
  </si>
  <si>
    <t>18,175,101 </t>
  </si>
  <si>
    <t>603,951 </t>
  </si>
  <si>
    <t>3,708,513 </t>
  </si>
  <si>
    <t>853,522 </t>
  </si>
  <si>
    <t>2,311,367 </t>
  </si>
  <si>
    <t>353,649 </t>
  </si>
  <si>
    <t>456,617 </t>
  </si>
  <si>
    <t>499,874 </t>
  </si>
  <si>
    <t>1,854,750 </t>
  </si>
  <si>
    <t>377,221 </t>
  </si>
  <si>
    <t>786,303 </t>
  </si>
  <si>
    <t>252 </t>
  </si>
  <si>
    <t>20,741 </t>
  </si>
  <si>
    <t>234,673 </t>
  </si>
  <si>
    <t>2,414,241 </t>
  </si>
  <si>
    <t>382 </t>
  </si>
  <si>
    <t>1,315,192 </t>
  </si>
  <si>
    <t>12,972 </t>
  </si>
  <si>
    <t>2,500,970 </t>
  </si>
  <si>
    <t>1,198 </t>
  </si>
  <si>
    <t>716,246 </t>
  </si>
  <si>
    <t>583,957 </t>
  </si>
  <si>
    <t>153,909 </t>
  </si>
  <si>
    <t>432,237 </t>
  </si>
  <si>
    <t>693,142 </t>
  </si>
  <si>
    <t>285,331 </t>
  </si>
  <si>
    <t>208,502 </t>
  </si>
  <si>
    <t>443 </t>
  </si>
  <si>
    <t>253,823 </t>
  </si>
  <si>
    <t>3,179,722 </t>
  </si>
  <si>
    <t>1,804 </t>
  </si>
  <si>
    <t>119,089 </t>
  </si>
  <si>
    <t>2,058,401 </t>
  </si>
  <si>
    <t>317,562 </t>
  </si>
  <si>
    <t>435,412 </t>
  </si>
  <si>
    <t>6,097,594 </t>
  </si>
  <si>
    <t>2,394,301 </t>
  </si>
  <si>
    <t>366,436 </t>
  </si>
  <si>
    <t>10,847 </t>
  </si>
  <si>
    <t>278,031 </t>
  </si>
  <si>
    <t>9,233 </t>
  </si>
  <si>
    <t>252,070 </t>
  </si>
  <si>
    <t>12,443 </t>
  </si>
  <si>
    <t>285,615 </t>
  </si>
  <si>
    <t>43,612 </t>
  </si>
  <si>
    <t>70,256 </t>
  </si>
  <si>
    <t>106,118 </t>
  </si>
  <si>
    <t>6,670,743 </t>
  </si>
  <si>
    <t>44,454 </t>
  </si>
  <si>
    <t>2,673,561 </t>
  </si>
  <si>
    <t>14,836 </t>
  </si>
  <si>
    <t>2,189,168 </t>
  </si>
  <si>
    <t>279,908 </t>
  </si>
  <si>
    <t>2,281,856 </t>
  </si>
  <si>
    <t>1,008,196 </t>
  </si>
  <si>
    <t>74,901 </t>
  </si>
  <si>
    <t>3,951,307 </t>
  </si>
  <si>
    <t>76,508 </t>
  </si>
  <si>
    <t>18,757,452 </t>
  </si>
  <si>
    <t>321 </t>
  </si>
  <si>
    <t>1,058,276 </t>
  </si>
  <si>
    <t>1,790 </t>
  </si>
  <si>
    <t>1,735,890 </t>
  </si>
  <si>
    <t>37,727 </t>
  </si>
  <si>
    <t>11,503,138 </t>
  </si>
  <si>
    <t>122,983 </t>
  </si>
  <si>
    <t>11,620,657 </t>
  </si>
  <si>
    <t>2,733 </t>
  </si>
  <si>
    <t>351,055 </t>
  </si>
  <si>
    <t>5,874 </t>
  </si>
  <si>
    <t>2,731,285 </t>
  </si>
  <si>
    <t>5,361 </t>
  </si>
  <si>
    <t>1,840,856 </t>
  </si>
  <si>
    <t>169,301 </t>
  </si>
  <si>
    <t>2,806,940 </t>
  </si>
  <si>
    <t>120,888 </t>
  </si>
  <si>
    <t>967,061 </t>
  </si>
  <si>
    <t>145 </t>
  </si>
  <si>
    <t>5,259 </t>
  </si>
  <si>
    <t>8,380,994 </t>
  </si>
  <si>
    <t>197,118 </t>
  </si>
  <si>
    <t>2,427,454 </t>
  </si>
  <si>
    <t>68 </t>
  </si>
  <si>
    <t>798 </t>
  </si>
  <si>
    <t>207,178 </t>
  </si>
  <si>
    <t>1,188 </t>
  </si>
  <si>
    <t>1,133,437 </t>
  </si>
  <si>
    <t>11,237 </t>
  </si>
  <si>
    <t>20,346 </t>
  </si>
  <si>
    <t>1,645 </t>
  </si>
  <si>
    <t>487,186 </t>
  </si>
  <si>
    <t>163,953 </t>
  </si>
  <si>
    <t>6,162 </t>
  </si>
  <si>
    <t>79,705 </t>
  </si>
  <si>
    <t>6,342,482 </t>
  </si>
  <si>
    <t>1,268 </t>
  </si>
  <si>
    <t>15,539 </t>
  </si>
  <si>
    <t>166 </t>
  </si>
  <si>
    <t>221,637 </t>
  </si>
  <si>
    <t>60,648 </t>
  </si>
  <si>
    <t>11,386 </t>
  </si>
  <si>
    <t>60,597 </t>
  </si>
  <si>
    <t>5,001,908 </t>
  </si>
  <si>
    <t>82,686 </t>
  </si>
  <si>
    <t>6,981,079 </t>
  </si>
  <si>
    <t>18,483 </t>
  </si>
  <si>
    <t>1,286,285 </t>
  </si>
  <si>
    <t>4,059,863 </t>
  </si>
  <si>
    <t>8,250,666 </t>
  </si>
  <si>
    <t>15,382,906 </t>
  </si>
  <si>
    <t>212,073 </t>
  </si>
  <si>
    <t>2,888 </t>
  </si>
  <si>
    <t>16,267 </t>
  </si>
  <si>
    <t>528,086 </t>
  </si>
  <si>
    <t>14,466,453 </t>
  </si>
  <si>
    <t>285,663 </t>
  </si>
  <si>
    <t>133,661,836 </t>
  </si>
  <si>
    <t>281,273 </t>
  </si>
  <si>
    <t>3,476,543 </t>
  </si>
  <si>
    <t>196 </t>
  </si>
  <si>
    <t>142 </t>
  </si>
  <si>
    <t>37,242,691 </t>
  </si>
  <si>
    <t>469,641 </t>
  </si>
  <si>
    <t>12,922,606 </t>
  </si>
  <si>
    <t>589,017 </t>
  </si>
  <si>
    <t>17,466,295 </t>
  </si>
  <si>
    <t>344,199 </t>
  </si>
  <si>
    <t>5,950,769 </t>
  </si>
  <si>
    <t>9,590 </t>
  </si>
  <si>
    <t>393,773 </t>
  </si>
  <si>
    <t>107 </t>
  </si>
  <si>
    <t>39,595 </t>
  </si>
  <si>
    <t>298 </t>
  </si>
  <si>
    <t>97,591 </t>
  </si>
  <si>
    <t>10,396 </t>
  </si>
  <si>
    <t>963 </t>
  </si>
  <si>
    <t>28,605 </t>
  </si>
  <si>
    <t>1,455 </t>
  </si>
  <si>
    <t>92,728 </t>
  </si>
  <si>
    <t>19,816,795 </t>
  </si>
  <si>
    <t>10,773 </t>
  </si>
  <si>
    <t>15,976,222 </t>
  </si>
  <si>
    <t>4,283 </t>
  </si>
  <si>
    <t>1,440,106 </t>
  </si>
  <si>
    <t>4,521 </t>
  </si>
  <si>
    <t>473,422 </t>
  </si>
  <si>
    <t>297,834 </t>
  </si>
  <si>
    <t>26,883,062 </t>
  </si>
  <si>
    <t>5,098,637 </t>
  </si>
  <si>
    <t>19,026,996 </t>
  </si>
  <si>
    <t>1,509 </t>
  </si>
  <si>
    <t>1,351,689 </t>
  </si>
  <si>
    <t>242 </t>
  </si>
  <si>
    <t>873,081 </t>
  </si>
  <si>
    <t>478,607 </t>
  </si>
  <si>
    <t>31,314 </t>
  </si>
  <si>
    <t>332,497 </t>
  </si>
  <si>
    <t>69,019 </t>
  </si>
  <si>
    <t>1,174,958 </t>
  </si>
  <si>
    <t>453,486 </t>
  </si>
  <si>
    <t>2,884,561 </t>
  </si>
  <si>
    <t>74,657,928 </t>
  </si>
  <si>
    <t>525,088,792 </t>
  </si>
  <si>
    <t>158 </t>
  </si>
  <si>
    <t>10,751,406 </t>
  </si>
  <si>
    <t>110,429,702 </t>
  </si>
  <si>
    <t>260,708,883 </t>
  </si>
  <si>
    <t>74,365,338 </t>
  </si>
  <si>
    <t>65,015,818 </t>
  </si>
  <si>
    <t>3,817,644 </t>
  </si>
  <si>
    <t>338,761,464 </t>
  </si>
  <si>
    <t>638,352 </t>
  </si>
  <si>
    <t>15,410,352 </t>
  </si>
  <si>
    <t>33,330,457 </t>
  </si>
  <si>
    <t>74,451,903 </t>
  </si>
  <si>
    <t>165,433,636 </t>
  </si>
  <si>
    <t>23,776,197 </t>
  </si>
  <si>
    <t>91,482 </t>
  </si>
  <si>
    <t>3,365,128 </t>
  </si>
  <si>
    <t>21,971,538 </t>
  </si>
  <si>
    <t>383,902 </t>
  </si>
  <si>
    <t>公主岭黄龙</t>
    <phoneticPr fontId="1" type="noConversion"/>
  </si>
  <si>
    <t>大成宾西</t>
    <phoneticPr fontId="1" type="noConversion"/>
  </si>
  <si>
    <t>宾西大成</t>
    <phoneticPr fontId="1" type="noConversion"/>
  </si>
  <si>
    <t>内陆</t>
    <phoneticPr fontId="1" type="noConversion"/>
  </si>
  <si>
    <t>依安鹏程</t>
    <phoneticPr fontId="1" type="noConversion"/>
  </si>
  <si>
    <t>大成宾西</t>
    <phoneticPr fontId="1" type="noConversion"/>
  </si>
  <si>
    <t>梅河阜康酒精</t>
    <phoneticPr fontId="1" type="noConversion"/>
  </si>
  <si>
    <t>梅河阜康</t>
    <phoneticPr fontId="1" type="noConversion"/>
  </si>
  <si>
    <t>宁晋玉峰</t>
    <phoneticPr fontId="1" type="noConversion"/>
  </si>
  <si>
    <t>宁晋玉峰</t>
    <phoneticPr fontId="1" type="noConversion"/>
  </si>
  <si>
    <t>临清金</t>
    <phoneticPr fontId="1" type="noConversion"/>
  </si>
  <si>
    <t>临清金</t>
    <phoneticPr fontId="1" type="noConversion"/>
  </si>
  <si>
    <t>恒仁工贸</t>
    <phoneticPr fontId="1" type="noConversion"/>
  </si>
  <si>
    <t>恒仁工贸</t>
    <phoneticPr fontId="1" type="noConversion"/>
  </si>
  <si>
    <t>寿光金</t>
    <phoneticPr fontId="1" type="noConversion"/>
  </si>
  <si>
    <t>潍坊盛泰</t>
    <phoneticPr fontId="1" type="noConversion"/>
  </si>
  <si>
    <t>潍坊盛泰</t>
    <phoneticPr fontId="1" type="noConversion"/>
  </si>
  <si>
    <t>三盛佰富</t>
    <phoneticPr fontId="1" type="noConversion"/>
  </si>
  <si>
    <t>三盛佰富</t>
    <phoneticPr fontId="1" type="noConversion"/>
  </si>
  <si>
    <t>期货1905</t>
    <phoneticPr fontId="1" type="noConversion"/>
  </si>
  <si>
    <t>已停止报价</t>
    <phoneticPr fontId="1" type="noConversion"/>
  </si>
  <si>
    <t>安达亿鼎种植成本：种地20、耕地15、叶面肥10、除草剂15、收割45、脱粒到库30、种子化肥160，合计295元/亩。此种植成本核算偏低。当地土地流转金近500元/亩</t>
    <phoneticPr fontId="1" type="noConversion"/>
  </si>
  <si>
    <t>种子</t>
    <phoneticPr fontId="1" type="noConversion"/>
  </si>
  <si>
    <t>黑龙江</t>
    <phoneticPr fontId="1" type="noConversion"/>
  </si>
  <si>
    <t>化肥</t>
    <phoneticPr fontId="1" type="noConversion"/>
  </si>
  <si>
    <t>农机人工</t>
    <phoneticPr fontId="1" type="noConversion"/>
  </si>
  <si>
    <t>农药</t>
    <phoneticPr fontId="1" type="noConversion"/>
  </si>
  <si>
    <t>包地</t>
    <phoneticPr fontId="1" type="noConversion"/>
  </si>
  <si>
    <t>场</t>
    <phoneticPr fontId="1" type="noConversion"/>
  </si>
  <si>
    <t>亩</t>
    <phoneticPr fontId="1" type="noConversion"/>
  </si>
  <si>
    <t>单产</t>
    <phoneticPr fontId="1" type="noConversion"/>
  </si>
  <si>
    <t>美玉米主力</t>
    <phoneticPr fontId="1" type="noConversion"/>
  </si>
  <si>
    <t>生猪存栏-环比上月</t>
    <phoneticPr fontId="1" type="noConversion"/>
  </si>
  <si>
    <t>生猪存栏-同比去年</t>
    <phoneticPr fontId="1" type="noConversion"/>
  </si>
  <si>
    <t>能繁母猪存栏-环比上月</t>
    <phoneticPr fontId="1" type="noConversion"/>
  </si>
  <si>
    <t>能繁母猪存栏-同比去年</t>
    <phoneticPr fontId="1" type="noConversion"/>
  </si>
  <si>
    <t>仔猪价格（元/公斤）</t>
    <phoneticPr fontId="1" type="noConversion"/>
  </si>
  <si>
    <t>广东玉米价格</t>
    <phoneticPr fontId="1" type="noConversion"/>
  </si>
  <si>
    <t>停收</t>
    <phoneticPr fontId="1" type="noConversion"/>
  </si>
  <si>
    <t>东北地区工厂报价稳定，华北地区部分工厂继续下调报价</t>
    <phoneticPr fontId="1" type="noConversion"/>
  </si>
  <si>
    <t>销区港口价格稳中偏弱</t>
    <phoneticPr fontId="1" type="noConversion"/>
  </si>
  <si>
    <t>今日东北地区报价稳定；华北地区多家工厂报价继续下调，到货量明显减少，市场短期或将止跌企稳。锦州港口价格稳中有跌10-15元/吨，锦州港晨间汽运到港约1.8万吨，鲅鱼圈晨间汽运到港约1.3万吨。USDA种植意向报告显示，玉米面积年比增4％，高于平均预期。季度库存报告显示，玉米库存8605百万蒲，高于平均预期8335，去年同期8892，受此影响周五晚间美玉米期价大幅下跌，目前美玉米进口成本约2000元/吨。</t>
    <phoneticPr fontId="1" type="noConversion"/>
  </si>
  <si>
    <t>美国高粱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</si>
</sst>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.00_ "/>
    <numFmt numFmtId="177" formatCode="[&gt;0]\+0;[=0]0;0"/>
    <numFmt numFmtId="178" formatCode="[&gt;0]\+0%;[=0]0%;0%"/>
    <numFmt numFmtId="179" formatCode="0.0%"/>
    <numFmt numFmtId="180" formatCode="m&quot;月&quot;d&quot;日&quot;;@"/>
    <numFmt numFmtId="181" formatCode="0.0"/>
    <numFmt numFmtId="182" formatCode="[Color3][&gt;0]\↑\ 0;[Color10][&lt;0]\↓\ 0;\-"/>
    <numFmt numFmtId="183" formatCode="[Color3][&gt;0]\↑\ 0.00%;[Color10][&lt;0]\↓\ 0.00%;\-"/>
    <numFmt numFmtId="184" formatCode="yyyy&quot;年&quot;m&quot;月&quot;;@"/>
  </numFmts>
  <fonts count="2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rgb="FFFFFFFF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Simsun"/>
      <charset val="134"/>
    </font>
    <font>
      <b/>
      <sz val="11"/>
      <color theme="1"/>
      <name val="微软雅黑"/>
      <family val="2"/>
      <charset val="134"/>
    </font>
    <font>
      <b/>
      <sz val="14"/>
      <color rgb="FFC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C00000"/>
      <name val="微软雅黑"/>
      <family val="2"/>
      <charset val="134"/>
    </font>
    <font>
      <b/>
      <sz val="1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name val="微软雅黑"/>
      <family val="2"/>
      <charset val="134"/>
    </font>
    <font>
      <sz val="11"/>
      <color theme="1" tint="0.499984740745262"/>
      <name val="微软雅黑"/>
      <family val="2"/>
      <charset val="134"/>
    </font>
    <font>
      <b/>
      <sz val="11"/>
      <color theme="1" tint="0.34998626667073579"/>
      <name val="微软雅黑"/>
      <family val="2"/>
      <charset val="134"/>
    </font>
    <font>
      <sz val="11"/>
      <color theme="1" tint="0.34998626667073579"/>
      <name val="微软雅黑"/>
      <family val="2"/>
      <charset val="134"/>
    </font>
    <font>
      <sz val="8"/>
      <color theme="1" tint="0.34998626667073579"/>
      <name val="微软雅黑"/>
      <family val="2"/>
      <charset val="134"/>
    </font>
  </fonts>
  <fills count="43">
    <fill>
      <patternFill patternType="none"/>
    </fill>
    <fill>
      <patternFill patternType="gray125"/>
    </fill>
    <fill>
      <patternFill patternType="solid">
        <fgColor rgb="FF00CCFF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rgb="FF000000"/>
      </patternFill>
    </fill>
    <fill>
      <patternFill patternType="solid">
        <fgColor rgb="FF538ED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double">
        <color rgb="FF000000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rgb="FF000000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ashDot">
        <color auto="1"/>
      </left>
      <right style="double">
        <color auto="1"/>
      </right>
      <top style="dashDot">
        <color auto="1"/>
      </top>
      <bottom style="dashDot">
        <color auto="1"/>
      </bottom>
      <diagonal/>
    </border>
    <border>
      <left style="double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>
      <alignment vertical="center"/>
    </xf>
  </cellStyleXfs>
  <cellXfs count="658">
    <xf numFmtId="0" fontId="0" fillId="0" borderId="0" xfId="0"/>
    <xf numFmtId="0" fontId="0" fillId="16" borderId="2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5" borderId="2" xfId="0" applyFill="1" applyBorder="1"/>
    <xf numFmtId="0" fontId="0" fillId="15" borderId="0" xfId="0" applyFill="1" applyBorder="1"/>
    <xf numFmtId="0" fontId="0" fillId="15" borderId="3" xfId="0" applyFill="1" applyBorder="1"/>
    <xf numFmtId="0" fontId="0" fillId="18" borderId="2" xfId="0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17" borderId="2" xfId="0" applyFill="1" applyBorder="1"/>
    <xf numFmtId="0" fontId="0" fillId="17" borderId="0" xfId="0" applyFill="1" applyBorder="1"/>
    <xf numFmtId="0" fontId="0" fillId="17" borderId="3" xfId="0" applyFill="1" applyBorder="1"/>
    <xf numFmtId="0" fontId="0" fillId="20" borderId="2" xfId="0" applyFill="1" applyBorder="1" applyAlignment="1">
      <alignment horizontal="center" vertical="center"/>
    </xf>
    <xf numFmtId="0" fontId="0" fillId="20" borderId="0" xfId="0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0" fillId="19" borderId="2" xfId="0" applyFill="1" applyBorder="1"/>
    <xf numFmtId="0" fontId="0" fillId="19" borderId="0" xfId="0" applyFill="1" applyBorder="1"/>
    <xf numFmtId="0" fontId="0" fillId="19" borderId="3" xfId="0" applyFill="1" applyBorder="1"/>
    <xf numFmtId="0" fontId="0" fillId="22" borderId="2" xfId="0" applyFill="1" applyBorder="1" applyAlignment="1">
      <alignment horizontal="center" vertical="center"/>
    </xf>
    <xf numFmtId="0" fontId="0" fillId="22" borderId="0" xfId="0" applyFill="1" applyBorder="1" applyAlignment="1">
      <alignment horizontal="center" vertical="center"/>
    </xf>
    <xf numFmtId="0" fontId="0" fillId="22" borderId="3" xfId="0" applyFill="1" applyBorder="1" applyAlignment="1">
      <alignment horizontal="center" vertical="center"/>
    </xf>
    <xf numFmtId="0" fontId="0" fillId="21" borderId="2" xfId="0" applyFill="1" applyBorder="1"/>
    <xf numFmtId="0" fontId="0" fillId="21" borderId="0" xfId="0" applyFill="1" applyBorder="1"/>
    <xf numFmtId="0" fontId="0" fillId="21" borderId="3" xfId="0" applyFill="1" applyBorder="1"/>
    <xf numFmtId="176" fontId="0" fillId="0" borderId="0" xfId="0" applyNumberFormat="1"/>
    <xf numFmtId="0" fontId="0" fillId="12" borderId="0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4" borderId="2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5" xfId="0" applyBorder="1"/>
    <xf numFmtId="0" fontId="0" fillId="12" borderId="7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7" borderId="7" xfId="0" applyFill="1" applyBorder="1"/>
    <xf numFmtId="0" fontId="0" fillId="17" borderId="5" xfId="0" applyFill="1" applyBorder="1"/>
    <xf numFmtId="0" fontId="0" fillId="17" borderId="8" xfId="0" applyFill="1" applyBorder="1"/>
    <xf numFmtId="0" fontId="0" fillId="11" borderId="7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0" borderId="3" xfId="0" applyBorder="1"/>
    <xf numFmtId="14" fontId="0" fillId="0" borderId="8" xfId="0" applyNumberFormat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9" borderId="7" xfId="0" applyFill="1" applyBorder="1"/>
    <xf numFmtId="0" fontId="0" fillId="19" borderId="5" xfId="0" applyFill="1" applyBorder="1"/>
    <xf numFmtId="0" fontId="0" fillId="19" borderId="8" xfId="0" applyFill="1" applyBorder="1"/>
    <xf numFmtId="0" fontId="0" fillId="21" borderId="7" xfId="0" applyFill="1" applyBorder="1"/>
    <xf numFmtId="0" fontId="0" fillId="21" borderId="5" xfId="0" applyFill="1" applyBorder="1"/>
    <xf numFmtId="0" fontId="0" fillId="21" borderId="8" xfId="0" applyFill="1" applyBorder="1"/>
    <xf numFmtId="176" fontId="0" fillId="0" borderId="5" xfId="0" applyNumberFormat="1" applyBorder="1"/>
    <xf numFmtId="0" fontId="0" fillId="15" borderId="7" xfId="0" applyFill="1" applyBorder="1"/>
    <xf numFmtId="0" fontId="0" fillId="15" borderId="5" xfId="0" applyFill="1" applyBorder="1"/>
    <xf numFmtId="0" fontId="0" fillId="15" borderId="8" xfId="0" applyFill="1" applyBorder="1"/>
    <xf numFmtId="0" fontId="2" fillId="24" borderId="0" xfId="0" applyFont="1" applyFill="1" applyBorder="1" applyAlignment="1">
      <alignment horizontal="center" vertical="center"/>
    </xf>
    <xf numFmtId="0" fontId="2" fillId="24" borderId="5" xfId="0" applyFont="1" applyFill="1" applyBorder="1" applyAlignment="1">
      <alignment horizontal="center" vertical="center"/>
    </xf>
    <xf numFmtId="0" fontId="2" fillId="23" borderId="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7" borderId="7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2" fontId="0" fillId="9" borderId="5" xfId="0" applyNumberForma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2" fillId="23" borderId="0" xfId="0" applyFont="1" applyFill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11" borderId="0" xfId="0" applyFill="1" applyBorder="1" applyAlignment="1">
      <alignment horizontal="center"/>
    </xf>
    <xf numFmtId="176" fontId="0" fillId="9" borderId="8" xfId="0" applyNumberFormat="1" applyFill="1" applyBorder="1" applyAlignment="1">
      <alignment horizontal="center"/>
    </xf>
    <xf numFmtId="176" fontId="0" fillId="9" borderId="7" xfId="0" applyNumberForma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30" borderId="0" xfId="0" applyFill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30" borderId="15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9" borderId="15" xfId="0" applyFill="1" applyBorder="1" applyAlignment="1">
      <alignment horizontal="center" vertical="center"/>
    </xf>
    <xf numFmtId="0" fontId="0" fillId="26" borderId="15" xfId="0" applyFill="1" applyBorder="1" applyAlignment="1">
      <alignment horizontal="center" vertical="center"/>
    </xf>
    <xf numFmtId="0" fontId="0" fillId="30" borderId="15" xfId="0" applyFill="1" applyBorder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9" borderId="3" xfId="0" applyFill="1" applyBorder="1" applyAlignment="1">
      <alignment horizontal="center" vertical="center"/>
    </xf>
    <xf numFmtId="0" fontId="0" fillId="36" borderId="0" xfId="0" applyFill="1" applyAlignment="1">
      <alignment horizontal="center" vertical="center"/>
    </xf>
    <xf numFmtId="176" fontId="0" fillId="9" borderId="3" xfId="0" applyNumberFormat="1" applyFill="1" applyBorder="1" applyAlignment="1">
      <alignment horizontal="center"/>
    </xf>
    <xf numFmtId="0" fontId="5" fillId="25" borderId="12" xfId="0" applyFont="1" applyFill="1" applyBorder="1" applyAlignment="1">
      <alignment vertical="center" wrapText="1"/>
    </xf>
    <xf numFmtId="0" fontId="5" fillId="25" borderId="16" xfId="0" applyFont="1" applyFill="1" applyBorder="1" applyAlignment="1">
      <alignment vertical="center" wrapText="1"/>
    </xf>
    <xf numFmtId="0" fontId="8" fillId="0" borderId="17" xfId="0" applyFont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2" fillId="23" borderId="0" xfId="0" applyFont="1" applyFill="1" applyBorder="1" applyAlignment="1">
      <alignment horizontal="center"/>
    </xf>
    <xf numFmtId="0" fontId="2" fillId="24" borderId="3" xfId="0" applyFont="1" applyFill="1" applyBorder="1" applyAlignment="1">
      <alignment horizontal="center" vertical="center"/>
    </xf>
    <xf numFmtId="0" fontId="2" fillId="24" borderId="8" xfId="0" applyFont="1" applyFill="1" applyBorder="1" applyAlignment="1">
      <alignment horizontal="center" vertical="center"/>
    </xf>
    <xf numFmtId="0" fontId="2" fillId="23" borderId="8" xfId="0" applyFont="1" applyFill="1" applyBorder="1" applyAlignment="1">
      <alignment horizontal="center" vertical="center"/>
    </xf>
    <xf numFmtId="0" fontId="2" fillId="23" borderId="3" xfId="0" applyFont="1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2" fillId="30" borderId="2" xfId="0" applyFont="1" applyFill="1" applyBorder="1" applyAlignment="1">
      <alignment horizontal="center"/>
    </xf>
    <xf numFmtId="0" fontId="2" fillId="30" borderId="0" xfId="0" applyFont="1" applyFill="1" applyBorder="1" applyAlignment="1">
      <alignment horizontal="center"/>
    </xf>
    <xf numFmtId="0" fontId="2" fillId="37" borderId="2" xfId="0" applyFont="1" applyFill="1" applyBorder="1" applyAlignment="1">
      <alignment horizontal="center" vertical="center"/>
    </xf>
    <xf numFmtId="0" fontId="2" fillId="37" borderId="0" xfId="0" applyFont="1" applyFill="1" applyBorder="1" applyAlignment="1">
      <alignment horizontal="center" vertical="center"/>
    </xf>
    <xf numFmtId="0" fontId="2" fillId="37" borderId="7" xfId="0" applyFont="1" applyFill="1" applyBorder="1" applyAlignment="1">
      <alignment horizontal="center" vertical="center"/>
    </xf>
    <xf numFmtId="0" fontId="2" fillId="37" borderId="5" xfId="0" applyFont="1" applyFill="1" applyBorder="1" applyAlignment="1">
      <alignment horizontal="center" vertical="center"/>
    </xf>
    <xf numFmtId="0" fontId="2" fillId="30" borderId="7" xfId="0" applyFont="1" applyFill="1" applyBorder="1" applyAlignment="1">
      <alignment horizontal="center" vertical="center"/>
    </xf>
    <xf numFmtId="0" fontId="2" fillId="30" borderId="5" xfId="0" applyFont="1" applyFill="1" applyBorder="1" applyAlignment="1">
      <alignment horizontal="center" vertical="center"/>
    </xf>
    <xf numFmtId="0" fontId="2" fillId="30" borderId="2" xfId="0" applyFont="1" applyFill="1" applyBorder="1" applyAlignment="1">
      <alignment horizontal="center" vertical="center"/>
    </xf>
    <xf numFmtId="0" fontId="2" fillId="30" borderId="0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14" fontId="11" fillId="27" borderId="12" xfId="0" applyNumberFormat="1" applyFont="1" applyFill="1" applyBorder="1" applyAlignment="1">
      <alignment horizontal="center" vertical="center"/>
    </xf>
    <xf numFmtId="0" fontId="11" fillId="27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27" borderId="12" xfId="0" applyFont="1" applyFill="1" applyBorder="1" applyAlignment="1">
      <alignment horizontal="center" vertical="center"/>
    </xf>
    <xf numFmtId="14" fontId="12" fillId="27" borderId="12" xfId="0" applyNumberFormat="1" applyFont="1" applyFill="1" applyBorder="1" applyAlignment="1">
      <alignment horizontal="center" vertical="center"/>
    </xf>
    <xf numFmtId="14" fontId="12" fillId="0" borderId="12" xfId="0" applyNumberFormat="1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14" fontId="12" fillId="28" borderId="12" xfId="0" applyNumberFormat="1" applyFont="1" applyFill="1" applyBorder="1" applyAlignment="1">
      <alignment horizontal="center" vertical="center"/>
    </xf>
    <xf numFmtId="0" fontId="12" fillId="28" borderId="12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2" fillId="0" borderId="12" xfId="0" applyNumberFormat="1" applyFont="1" applyBorder="1" applyAlignment="1">
      <alignment horizontal="center" vertical="center"/>
    </xf>
    <xf numFmtId="17" fontId="12" fillId="0" borderId="0" xfId="0" applyNumberFormat="1" applyFont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9" fontId="0" fillId="0" borderId="0" xfId="1" applyFont="1" applyAlignment="1"/>
    <xf numFmtId="9" fontId="0" fillId="0" borderId="3" xfId="1" applyFont="1" applyBorder="1" applyAlignment="1"/>
    <xf numFmtId="9" fontId="0" fillId="0" borderId="2" xfId="1" applyFont="1" applyBorder="1" applyAlignment="1"/>
    <xf numFmtId="9" fontId="0" fillId="0" borderId="0" xfId="1" applyFont="1" applyBorder="1" applyAlignment="1"/>
    <xf numFmtId="0" fontId="0" fillId="0" borderId="0" xfId="0" applyFill="1" applyBorder="1"/>
    <xf numFmtId="14" fontId="0" fillId="0" borderId="2" xfId="0" applyNumberFormat="1" applyBorder="1"/>
    <xf numFmtId="14" fontId="0" fillId="0" borderId="2" xfId="1" applyNumberFormat="1" applyFont="1" applyBorder="1" applyAlignment="1"/>
    <xf numFmtId="10" fontId="0" fillId="0" borderId="0" xfId="1" applyNumberFormat="1" applyFont="1" applyAlignment="1"/>
    <xf numFmtId="0" fontId="0" fillId="0" borderId="0" xfId="0"/>
    <xf numFmtId="14" fontId="0" fillId="0" borderId="0" xfId="0" applyNumberFormat="1"/>
    <xf numFmtId="0" fontId="0" fillId="17" borderId="2" xfId="0" applyFill="1" applyBorder="1" applyAlignment="1">
      <alignment horizontal="center"/>
    </xf>
    <xf numFmtId="9" fontId="0" fillId="0" borderId="0" xfId="1" applyNumberFormat="1" applyFont="1" applyBorder="1" applyAlignment="1"/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4" fontId="13" fillId="0" borderId="0" xfId="0" applyNumberFormat="1" applyFont="1" applyAlignment="1">
      <alignment horizontal="center" vertic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14" fontId="0" fillId="0" borderId="3" xfId="0" applyNumberFormat="1" applyBorder="1"/>
    <xf numFmtId="0" fontId="0" fillId="17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13" fillId="27" borderId="12" xfId="0" applyFont="1" applyFill="1" applyBorder="1" applyAlignment="1">
      <alignment horizontal="center"/>
    </xf>
    <xf numFmtId="0" fontId="0" fillId="0" borderId="0" xfId="0" applyNumberFormat="1" applyBorder="1" applyAlignment="1">
      <alignment horizontal="center" vertical="center"/>
    </xf>
    <xf numFmtId="0" fontId="0" fillId="30" borderId="3" xfId="0" applyNumberFormat="1" applyFill="1" applyBorder="1" applyAlignment="1">
      <alignment horizontal="center" vertical="center"/>
    </xf>
    <xf numFmtId="0" fontId="0" fillId="30" borderId="21" xfId="0" applyNumberForma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35" borderId="0" xfId="0" applyNumberFormat="1" applyFill="1" applyAlignment="1">
      <alignment horizontal="center" vertical="center"/>
    </xf>
    <xf numFmtId="0" fontId="0" fillId="35" borderId="15" xfId="0" applyNumberFormat="1" applyFill="1" applyBorder="1" applyAlignment="1">
      <alignment horizontal="center" vertical="center"/>
    </xf>
    <xf numFmtId="0" fontId="0" fillId="19" borderId="0" xfId="0" applyNumberFormat="1" applyFill="1" applyAlignment="1">
      <alignment horizontal="center" vertical="center"/>
    </xf>
    <xf numFmtId="0" fontId="0" fillId="19" borderId="15" xfId="0" applyNumberFormat="1" applyFill="1" applyBorder="1" applyAlignment="1">
      <alignment horizontal="center" vertical="center"/>
    </xf>
    <xf numFmtId="0" fontId="0" fillId="33" borderId="0" xfId="0" applyNumberFormat="1" applyFill="1" applyAlignment="1">
      <alignment horizontal="center" vertical="center"/>
    </xf>
    <xf numFmtId="0" fontId="0" fillId="33" borderId="15" xfId="0" applyNumberFormat="1" applyFill="1" applyBorder="1" applyAlignment="1">
      <alignment horizontal="center" vertical="center"/>
    </xf>
    <xf numFmtId="0" fontId="0" fillId="38" borderId="0" xfId="0" applyNumberFormat="1" applyFill="1" applyAlignment="1">
      <alignment horizontal="center" vertical="center"/>
    </xf>
    <xf numFmtId="0" fontId="0" fillId="38" borderId="15" xfId="0" applyNumberFormat="1" applyFill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9" fontId="0" fillId="0" borderId="0" xfId="1" applyFont="1" applyFill="1" applyBorder="1" applyAlignment="1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177" fontId="12" fillId="0" borderId="12" xfId="0" applyNumberFormat="1" applyFont="1" applyBorder="1" applyAlignment="1">
      <alignment horizontal="center" vertical="center"/>
    </xf>
    <xf numFmtId="177" fontId="11" fillId="0" borderId="12" xfId="0" applyNumberFormat="1" applyFont="1" applyBorder="1" applyAlignment="1">
      <alignment horizontal="center" vertical="center"/>
    </xf>
    <xf numFmtId="178" fontId="12" fillId="0" borderId="12" xfId="1" applyNumberFormat="1" applyFont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12" fillId="27" borderId="12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12" fillId="27" borderId="12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9" fontId="12" fillId="0" borderId="12" xfId="1" applyFont="1" applyBorder="1" applyAlignment="1">
      <alignment horizontal="center" vertical="center"/>
    </xf>
    <xf numFmtId="9" fontId="12" fillId="0" borderId="12" xfId="0" applyNumberFormat="1" applyFont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179" fontId="12" fillId="0" borderId="0" xfId="1" applyNumberFormat="1" applyFont="1" applyAlignment="1">
      <alignment horizontal="center" vertical="center"/>
    </xf>
    <xf numFmtId="179" fontId="12" fillId="0" borderId="12" xfId="1" applyNumberFormat="1" applyFont="1" applyBorder="1" applyAlignment="1">
      <alignment horizontal="center" vertical="center"/>
    </xf>
    <xf numFmtId="177" fontId="12" fillId="0" borderId="0" xfId="0" quotePrefix="1" applyNumberFormat="1" applyFont="1" applyBorder="1" applyAlignment="1">
      <alignment horizontal="center" vertical="center"/>
    </xf>
    <xf numFmtId="0" fontId="13" fillId="27" borderId="12" xfId="0" applyFont="1" applyFill="1" applyBorder="1" applyAlignment="1">
      <alignment horizontal="center" vertical="center"/>
    </xf>
    <xf numFmtId="180" fontId="15" fillId="27" borderId="12" xfId="0" applyNumberFormat="1" applyFont="1" applyFill="1" applyBorder="1" applyAlignment="1">
      <alignment horizontal="center" vertical="center"/>
    </xf>
    <xf numFmtId="0" fontId="15" fillId="17" borderId="12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181" fontId="13" fillId="0" borderId="12" xfId="0" applyNumberFormat="1" applyFont="1" applyBorder="1" applyAlignment="1">
      <alignment horizontal="center" vertical="center"/>
    </xf>
    <xf numFmtId="0" fontId="15" fillId="15" borderId="12" xfId="0" applyFont="1" applyFill="1" applyBorder="1" applyAlignment="1">
      <alignment horizontal="center" vertical="center"/>
    </xf>
    <xf numFmtId="1" fontId="15" fillId="15" borderId="12" xfId="0" applyNumberFormat="1" applyFont="1" applyFill="1" applyBorder="1" applyAlignment="1">
      <alignment horizontal="center" vertical="center"/>
    </xf>
    <xf numFmtId="0" fontId="13" fillId="28" borderId="12" xfId="0" applyFont="1" applyFill="1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/>
    <xf numFmtId="14" fontId="0" fillId="0" borderId="0" xfId="0" applyNumberFormat="1" applyAlignment="1">
      <alignment horizontal="center"/>
    </xf>
    <xf numFmtId="0" fontId="13" fillId="15" borderId="12" xfId="0" applyFont="1" applyFill="1" applyBorder="1" applyAlignment="1">
      <alignment horizontal="center" vertical="center"/>
    </xf>
    <xf numFmtId="0" fontId="16" fillId="15" borderId="12" xfId="0" applyFont="1" applyFill="1" applyBorder="1" applyAlignment="1">
      <alignment horizontal="center" vertical="center"/>
    </xf>
    <xf numFmtId="181" fontId="16" fillId="15" borderId="12" xfId="0" applyNumberFormat="1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NumberFormat="1"/>
    <xf numFmtId="0" fontId="0" fillId="0" borderId="0" xfId="0"/>
    <xf numFmtId="0" fontId="12" fillId="40" borderId="12" xfId="0" applyFont="1" applyFill="1" applyBorder="1" applyAlignment="1">
      <alignment horizontal="center" vertical="center"/>
    </xf>
    <xf numFmtId="0" fontId="13" fillId="40" borderId="12" xfId="0" applyFont="1" applyFill="1" applyBorder="1" applyAlignment="1">
      <alignment horizontal="center"/>
    </xf>
    <xf numFmtId="0" fontId="0" fillId="0" borderId="12" xfId="0" applyBorder="1" applyAlignment="1">
      <alignment vertical="center"/>
    </xf>
    <xf numFmtId="0" fontId="0" fillId="0" borderId="12" xfId="0" applyBorder="1"/>
    <xf numFmtId="0" fontId="15" fillId="15" borderId="12" xfId="0" applyNumberFormat="1" applyFont="1" applyFill="1" applyBorder="1" applyAlignment="1">
      <alignment horizontal="center" vertical="center"/>
    </xf>
    <xf numFmtId="0" fontId="13" fillId="0" borderId="12" xfId="0" applyNumberFormat="1" applyFont="1" applyBorder="1" applyAlignment="1">
      <alignment horizontal="center" vertical="center"/>
    </xf>
    <xf numFmtId="0" fontId="15" fillId="41" borderId="12" xfId="0" applyNumberFormat="1" applyFont="1" applyFill="1" applyBorder="1" applyAlignment="1">
      <alignment horizontal="center" vertical="center"/>
    </xf>
    <xf numFmtId="1" fontId="15" fillId="17" borderId="12" xfId="0" applyNumberFormat="1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13" fillId="15" borderId="12" xfId="0" applyFont="1" applyFill="1" applyBorder="1" applyAlignment="1">
      <alignment horizontal="center" vertical="center"/>
    </xf>
    <xf numFmtId="0" fontId="13" fillId="28" borderId="12" xfId="0" applyNumberFormat="1" applyFont="1" applyFill="1" applyBorder="1" applyAlignment="1">
      <alignment horizontal="center" vertical="center"/>
    </xf>
    <xf numFmtId="0" fontId="13" fillId="29" borderId="12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28" borderId="1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82" fontId="12" fillId="0" borderId="12" xfId="0" quotePrefix="1" applyNumberFormat="1" applyFont="1" applyBorder="1" applyAlignment="1">
      <alignment horizontal="center" vertical="center"/>
    </xf>
    <xf numFmtId="0" fontId="13" fillId="40" borderId="12" xfId="0" applyNumberFormat="1" applyFont="1" applyFill="1" applyBorder="1" applyAlignment="1">
      <alignment horizontal="center" vertical="center"/>
    </xf>
    <xf numFmtId="182" fontId="13" fillId="40" borderId="12" xfId="0" applyNumberFormat="1" applyFont="1" applyFill="1" applyBorder="1" applyAlignment="1">
      <alignment horizontal="center" vertical="center"/>
    </xf>
    <xf numFmtId="0" fontId="17" fillId="40" borderId="12" xfId="0" applyNumberFormat="1" applyFont="1" applyFill="1" applyBorder="1" applyAlignment="1">
      <alignment horizontal="center" vertical="center"/>
    </xf>
    <xf numFmtId="0" fontId="13" fillId="40" borderId="12" xfId="0" applyFont="1" applyFill="1" applyBorder="1" applyAlignment="1">
      <alignment horizontal="center" vertical="center"/>
    </xf>
    <xf numFmtId="182" fontId="17" fillId="40" borderId="12" xfId="0" applyNumberFormat="1" applyFont="1" applyFill="1" applyBorder="1" applyAlignment="1">
      <alignment horizontal="center" vertical="center"/>
    </xf>
    <xf numFmtId="1" fontId="18" fillId="40" borderId="12" xfId="0" applyNumberFormat="1" applyFont="1" applyFill="1" applyBorder="1" applyAlignment="1">
      <alignment horizontal="center" vertical="center"/>
    </xf>
    <xf numFmtId="0" fontId="17" fillId="40" borderId="12" xfId="0" applyFont="1" applyFill="1" applyBorder="1" applyAlignment="1">
      <alignment horizontal="center" vertical="center"/>
    </xf>
    <xf numFmtId="0" fontId="15" fillId="40" borderId="12" xfId="0" applyFont="1" applyFill="1" applyBorder="1" applyAlignment="1">
      <alignment horizontal="center" vertical="center"/>
    </xf>
    <xf numFmtId="0" fontId="18" fillId="40" borderId="12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183" fontId="12" fillId="0" borderId="12" xfId="1" applyNumberFormat="1" applyFont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19" fillId="0" borderId="29" xfId="0" applyFont="1" applyBorder="1" applyAlignment="1">
      <alignment vertical="center" wrapText="1"/>
    </xf>
    <xf numFmtId="0" fontId="19" fillId="0" borderId="28" xfId="0" applyFont="1" applyBorder="1" applyAlignment="1">
      <alignment vertical="center" wrapText="1"/>
    </xf>
    <xf numFmtId="0" fontId="20" fillId="0" borderId="29" xfId="0" applyFont="1" applyBorder="1" applyAlignment="1">
      <alignment vertical="center" wrapText="1"/>
    </xf>
    <xf numFmtId="3" fontId="20" fillId="0" borderId="29" xfId="0" applyNumberFormat="1" applyFont="1" applyBorder="1" applyAlignment="1">
      <alignment vertical="center" wrapText="1"/>
    </xf>
    <xf numFmtId="0" fontId="20" fillId="0" borderId="30" xfId="0" applyFont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3" fontId="0" fillId="0" borderId="13" xfId="0" applyNumberForma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0" fillId="0" borderId="13" xfId="0" applyBorder="1" applyAlignment="1">
      <alignment horizontal="right" vertical="center"/>
    </xf>
    <xf numFmtId="3" fontId="0" fillId="0" borderId="13" xfId="0" applyNumberFormat="1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0" fontId="0" fillId="42" borderId="0" xfId="0" applyFill="1"/>
    <xf numFmtId="0" fontId="0" fillId="42" borderId="13" xfId="0" applyFill="1" applyBorder="1" applyAlignment="1">
      <alignment vertical="center" wrapText="1"/>
    </xf>
    <xf numFmtId="3" fontId="0" fillId="42" borderId="13" xfId="0" applyNumberFormat="1" applyFill="1" applyBorder="1" applyAlignment="1">
      <alignment vertical="center" wrapText="1"/>
    </xf>
    <xf numFmtId="0" fontId="20" fillId="42" borderId="29" xfId="0" applyFont="1" applyFill="1" applyBorder="1" applyAlignment="1">
      <alignment vertical="center" wrapText="1"/>
    </xf>
    <xf numFmtId="3" fontId="20" fillId="42" borderId="29" xfId="0" applyNumberFormat="1" applyFont="1" applyFill="1" applyBorder="1" applyAlignment="1">
      <alignment vertical="center" wrapText="1"/>
    </xf>
    <xf numFmtId="0" fontId="6" fillId="0" borderId="0" xfId="0" applyFont="1"/>
    <xf numFmtId="0" fontId="21" fillId="0" borderId="28" xfId="0" applyFont="1" applyBorder="1" applyAlignment="1">
      <alignment vertical="center" wrapText="1"/>
    </xf>
    <xf numFmtId="0" fontId="7" fillId="0" borderId="0" xfId="0" applyFont="1"/>
    <xf numFmtId="0" fontId="0" fillId="42" borderId="1" xfId="0" applyFill="1" applyBorder="1" applyAlignment="1">
      <alignment vertical="center" wrapText="1"/>
    </xf>
    <xf numFmtId="3" fontId="0" fillId="42" borderId="1" xfId="0" applyNumberFormat="1" applyFill="1" applyBorder="1" applyAlignment="1">
      <alignment vertical="center" wrapText="1"/>
    </xf>
    <xf numFmtId="0" fontId="19" fillId="42" borderId="0" xfId="0" applyFont="1" applyFill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42" borderId="13" xfId="0" applyFill="1" applyBorder="1" applyAlignment="1">
      <alignment horizontal="right" vertical="center"/>
    </xf>
    <xf numFmtId="3" fontId="0" fillId="42" borderId="13" xfId="0" applyNumberFormat="1" applyFill="1" applyBorder="1" applyAlignment="1">
      <alignment horizontal="right" vertical="center"/>
    </xf>
    <xf numFmtId="0" fontId="19" fillId="42" borderId="29" xfId="0" applyFont="1" applyFill="1" applyBorder="1" applyAlignment="1">
      <alignment vertical="center" wrapText="1"/>
    </xf>
    <xf numFmtId="0" fontId="22" fillId="0" borderId="13" xfId="0" applyFont="1" applyBorder="1" applyAlignment="1">
      <alignment horizontal="right" vertical="center"/>
    </xf>
    <xf numFmtId="0" fontId="22" fillId="42" borderId="13" xfId="0" applyFont="1" applyFill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/>
    <xf numFmtId="0" fontId="23" fillId="0" borderId="12" xfId="0" applyFont="1" applyBorder="1" applyAlignment="1">
      <alignment horizontal="center" vertical="center"/>
    </xf>
    <xf numFmtId="0" fontId="0" fillId="0" borderId="0" xfId="0"/>
    <xf numFmtId="1" fontId="24" fillId="29" borderId="12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0" fillId="0" borderId="0" xfId="0"/>
    <xf numFmtId="0" fontId="0" fillId="0" borderId="0" xfId="0"/>
    <xf numFmtId="0" fontId="12" fillId="0" borderId="12" xfId="0" applyFont="1" applyBorder="1" applyAlignment="1">
      <alignment horizontal="center" vertical="center"/>
    </xf>
    <xf numFmtId="0" fontId="12" fillId="27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0" borderId="0" xfId="0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28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0" borderId="0" xfId="0"/>
    <xf numFmtId="0" fontId="0" fillId="42" borderId="0" xfId="0" applyFill="1" applyAlignment="1">
      <alignment horizontal="center" vertical="center"/>
    </xf>
    <xf numFmtId="0" fontId="14" fillId="42" borderId="0" xfId="0" applyFont="1" applyFill="1"/>
    <xf numFmtId="0" fontId="0" fillId="0" borderId="0" xfId="0"/>
    <xf numFmtId="0" fontId="0" fillId="0" borderId="0" xfId="0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180" fontId="25" fillId="15" borderId="12" xfId="0" applyNumberFormat="1" applyFont="1" applyFill="1" applyBorder="1" applyAlignment="1">
      <alignment horizontal="center" vertical="center"/>
    </xf>
    <xf numFmtId="182" fontId="26" fillId="40" borderId="12" xfId="0" applyNumberFormat="1" applyFont="1" applyFill="1" applyBorder="1" applyAlignment="1">
      <alignment horizontal="center" vertical="center"/>
    </xf>
    <xf numFmtId="0" fontId="26" fillId="0" borderId="12" xfId="0" applyNumberFormat="1" applyFont="1" applyBorder="1" applyAlignment="1">
      <alignment horizontal="center" vertical="center"/>
    </xf>
    <xf numFmtId="1" fontId="25" fillId="41" borderId="12" xfId="0" applyNumberFormat="1" applyFont="1" applyFill="1" applyBorder="1" applyAlignment="1">
      <alignment horizontal="center" vertical="center"/>
    </xf>
    <xf numFmtId="1" fontId="26" fillId="29" borderId="12" xfId="0" applyNumberFormat="1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176" fontId="0" fillId="9" borderId="2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0" borderId="0" xfId="0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184" fontId="0" fillId="0" borderId="0" xfId="0" applyNumberFormat="1"/>
    <xf numFmtId="10" fontId="0" fillId="0" borderId="0" xfId="0" applyNumberFormat="1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12" fillId="0" borderId="12" xfId="0" applyFont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12" fillId="27" borderId="12" xfId="0" applyFont="1" applyFill="1" applyBorder="1" applyAlignment="1">
      <alignment horizontal="center" vertical="center"/>
    </xf>
    <xf numFmtId="14" fontId="15" fillId="39" borderId="26" xfId="0" applyNumberFormat="1" applyFont="1" applyFill="1" applyBorder="1" applyAlignment="1">
      <alignment horizontal="center" vertical="center"/>
    </xf>
    <xf numFmtId="14" fontId="15" fillId="39" borderId="27" xfId="0" applyNumberFormat="1" applyFont="1" applyFill="1" applyBorder="1" applyAlignment="1">
      <alignment horizontal="center" vertical="center"/>
    </xf>
    <xf numFmtId="14" fontId="15" fillId="39" borderId="13" xfId="0" applyNumberFormat="1" applyFont="1" applyFill="1" applyBorder="1" applyAlignment="1">
      <alignment horizontal="center" vertical="center"/>
    </xf>
    <xf numFmtId="0" fontId="13" fillId="15" borderId="26" xfId="0" applyFont="1" applyFill="1" applyBorder="1" applyAlignment="1">
      <alignment horizontal="center" vertical="center"/>
    </xf>
    <xf numFmtId="0" fontId="13" fillId="15" borderId="27" xfId="0" applyFont="1" applyFill="1" applyBorder="1" applyAlignment="1">
      <alignment horizontal="center" vertical="center"/>
    </xf>
    <xf numFmtId="0" fontId="13" fillId="15" borderId="13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13" fillId="28" borderId="26" xfId="0" applyNumberFormat="1" applyFont="1" applyFill="1" applyBorder="1" applyAlignment="1">
      <alignment horizontal="center" vertical="center"/>
    </xf>
    <xf numFmtId="14" fontId="13" fillId="28" borderId="27" xfId="0" applyNumberFormat="1" applyFont="1" applyFill="1" applyBorder="1" applyAlignment="1">
      <alignment horizontal="center" vertical="center"/>
    </xf>
    <xf numFmtId="14" fontId="13" fillId="28" borderId="13" xfId="0" applyNumberFormat="1" applyFont="1" applyFill="1" applyBorder="1" applyAlignment="1">
      <alignment horizontal="center" vertical="center"/>
    </xf>
    <xf numFmtId="0" fontId="13" fillId="17" borderId="26" xfId="0" applyFont="1" applyFill="1" applyBorder="1" applyAlignment="1">
      <alignment horizontal="center" vertical="center"/>
    </xf>
    <xf numFmtId="0" fontId="13" fillId="17" borderId="27" xfId="0" applyFont="1" applyFill="1" applyBorder="1" applyAlignment="1">
      <alignment horizontal="center" vertical="center"/>
    </xf>
    <xf numFmtId="0" fontId="13" fillId="17" borderId="13" xfId="0" applyFont="1" applyFill="1" applyBorder="1" applyAlignment="1">
      <alignment horizontal="center" vertical="center"/>
    </xf>
    <xf numFmtId="0" fontId="13" fillId="28" borderId="26" xfId="0" applyFont="1" applyFill="1" applyBorder="1" applyAlignment="1">
      <alignment horizontal="center" vertical="center"/>
    </xf>
    <xf numFmtId="0" fontId="13" fillId="28" borderId="13" xfId="0" applyFont="1" applyFill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15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14" fontId="15" fillId="39" borderId="12" xfId="0" applyNumberFormat="1" applyFont="1" applyFill="1" applyBorder="1" applyAlignment="1">
      <alignment horizontal="center" vertical="center"/>
    </xf>
    <xf numFmtId="14" fontId="13" fillId="28" borderId="12" xfId="0" applyNumberFormat="1" applyFont="1" applyFill="1" applyBorder="1" applyAlignment="1">
      <alignment horizontal="center" vertical="center"/>
    </xf>
    <xf numFmtId="0" fontId="13" fillId="17" borderId="12" xfId="0" applyFont="1" applyFill="1" applyBorder="1" applyAlignment="1">
      <alignment horizontal="center" vertical="center"/>
    </xf>
    <xf numFmtId="0" fontId="13" fillId="28" borderId="12" xfId="0" applyFont="1" applyFill="1" applyBorder="1" applyAlignment="1">
      <alignment horizontal="center" vertical="center"/>
    </xf>
    <xf numFmtId="0" fontId="13" fillId="40" borderId="12" xfId="0" applyNumberFormat="1" applyFont="1" applyFill="1" applyBorder="1" applyAlignment="1">
      <alignment horizontal="center" vertical="center"/>
    </xf>
    <xf numFmtId="182" fontId="17" fillId="40" borderId="12" xfId="0" applyNumberFormat="1" applyFont="1" applyFill="1" applyBorder="1" applyAlignment="1">
      <alignment horizontal="center" vertical="center"/>
    </xf>
    <xf numFmtId="0" fontId="15" fillId="40" borderId="12" xfId="0" applyFont="1" applyFill="1" applyBorder="1" applyAlignment="1">
      <alignment horizontal="center" vertical="center"/>
    </xf>
    <xf numFmtId="0" fontId="13" fillId="28" borderId="12" xfId="0" applyNumberFormat="1" applyFont="1" applyFill="1" applyBorder="1" applyAlignment="1">
      <alignment horizontal="center" vertical="center"/>
    </xf>
    <xf numFmtId="0" fontId="13" fillId="41" borderId="12" xfId="0" applyNumberFormat="1" applyFont="1" applyFill="1" applyBorder="1" applyAlignment="1">
      <alignment horizontal="center" vertical="center"/>
    </xf>
    <xf numFmtId="0" fontId="13" fillId="29" borderId="12" xfId="0" applyFont="1" applyFill="1" applyBorder="1" applyAlignment="1">
      <alignment horizontal="center" vertical="center"/>
    </xf>
    <xf numFmtId="0" fontId="17" fillId="40" borderId="20" xfId="0" applyNumberFormat="1" applyFont="1" applyFill="1" applyBorder="1" applyAlignment="1">
      <alignment vertical="center" wrapText="1"/>
    </xf>
    <xf numFmtId="0" fontId="17" fillId="40" borderId="23" xfId="0" applyNumberFormat="1" applyFont="1" applyFill="1" applyBorder="1" applyAlignment="1">
      <alignment vertical="center" wrapText="1"/>
    </xf>
    <xf numFmtId="0" fontId="17" fillId="40" borderId="17" xfId="0" applyNumberFormat="1" applyFont="1" applyFill="1" applyBorder="1" applyAlignment="1">
      <alignment vertical="center" wrapText="1"/>
    </xf>
    <xf numFmtId="182" fontId="27" fillId="40" borderId="14" xfId="0" applyNumberFormat="1" applyFont="1" applyFill="1" applyBorder="1" applyAlignment="1">
      <alignment horizontal="center" vertical="center"/>
    </xf>
    <xf numFmtId="182" fontId="27" fillId="40" borderId="5" xfId="0" applyNumberFormat="1" applyFont="1" applyFill="1" applyBorder="1" applyAlignment="1">
      <alignment horizontal="center" vertical="center"/>
    </xf>
    <xf numFmtId="182" fontId="27" fillId="40" borderId="16" xfId="0" applyNumberFormat="1" applyFont="1" applyFill="1" applyBorder="1" applyAlignment="1">
      <alignment horizontal="center" vertical="center"/>
    </xf>
    <xf numFmtId="0" fontId="13" fillId="15" borderId="14" xfId="0" applyFont="1" applyFill="1" applyBorder="1" applyAlignment="1">
      <alignment horizontal="center" vertical="center"/>
    </xf>
    <xf numFmtId="0" fontId="13" fillId="15" borderId="5" xfId="0" applyFont="1" applyFill="1" applyBorder="1" applyAlignment="1">
      <alignment horizontal="center" vertical="center"/>
    </xf>
    <xf numFmtId="0" fontId="13" fillId="15" borderId="16" xfId="0" applyFont="1" applyFill="1" applyBorder="1" applyAlignment="1">
      <alignment horizontal="center" vertical="center"/>
    </xf>
    <xf numFmtId="0" fontId="13" fillId="40" borderId="12" xfId="0" applyFont="1" applyFill="1" applyBorder="1" applyAlignment="1">
      <alignment horizontal="center" vertical="center" wrapText="1"/>
    </xf>
    <xf numFmtId="0" fontId="13" fillId="35" borderId="14" xfId="0" applyFont="1" applyFill="1" applyBorder="1" applyAlignment="1">
      <alignment horizontal="center" vertical="center"/>
    </xf>
    <xf numFmtId="0" fontId="13" fillId="35" borderId="5" xfId="0" applyFont="1" applyFill="1" applyBorder="1" applyAlignment="1">
      <alignment horizontal="center" vertical="center"/>
    </xf>
    <xf numFmtId="0" fontId="13" fillId="35" borderId="16" xfId="0" applyFont="1" applyFill="1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0" fillId="36" borderId="0" xfId="0" applyFill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0" borderId="0" xfId="0" applyAlignment="1">
      <alignment horizontal="center"/>
    </xf>
    <xf numFmtId="58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14" fontId="0" fillId="2" borderId="4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2" fillId="23" borderId="2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19" borderId="0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0" fillId="21" borderId="3" xfId="0" applyFill="1" applyBorder="1" applyAlignment="1">
      <alignment horizontal="center"/>
    </xf>
    <xf numFmtId="0" fontId="5" fillId="25" borderId="14" xfId="0" applyFont="1" applyFill="1" applyBorder="1" applyAlignment="1">
      <alignment vertical="center" wrapText="1"/>
    </xf>
    <xf numFmtId="0" fontId="5" fillId="25" borderId="16" xfId="0" applyFont="1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18/19</a:t>
            </a:r>
            <a:r>
              <a:rPr lang="zh-CN" altLang="en-US"/>
              <a:t>年度价格走势预测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summarize!$P$24</c:f>
              <c:strCache>
                <c:ptCount val="1"/>
                <c:pt idx="0">
                  <c:v>16/17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summarize!$Q$23:$S$23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summarize!$Q$24:$S$24</c:f>
              <c:numCache>
                <c:formatCode>General</c:formatCode>
                <c:ptCount val="3"/>
                <c:pt idx="0">
                  <c:v>1700</c:v>
                </c:pt>
                <c:pt idx="1">
                  <c:v>1410</c:v>
                </c:pt>
                <c:pt idx="2">
                  <c:v>1650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summarize!$P$25</c:f>
              <c:strCache>
                <c:ptCount val="1"/>
                <c:pt idx="0">
                  <c:v>17/18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summarize!$Q$23:$S$23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summarize!$Q$25:$S$25</c:f>
              <c:numCache>
                <c:formatCode>General</c:formatCode>
                <c:ptCount val="3"/>
                <c:pt idx="0">
                  <c:v>1650</c:v>
                </c:pt>
                <c:pt idx="1">
                  <c:v>1810</c:v>
                </c:pt>
                <c:pt idx="2">
                  <c:v>1790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summarize!$P$26</c:f>
              <c:strCache>
                <c:ptCount val="1"/>
                <c:pt idx="0">
                  <c:v>18/19</c:v>
                </c:pt>
              </c:strCache>
            </c:strRef>
          </c:tx>
          <c:spPr>
            <a:ln w="31750" cap="rnd" cmpd="sng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22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summarize!$Q$23:$S$23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summarize!$Q$26:$S$26</c:f>
              <c:numCache>
                <c:formatCode>General</c:formatCode>
                <c:ptCount val="3"/>
                <c:pt idx="0">
                  <c:v>1810</c:v>
                </c:pt>
                <c:pt idx="1">
                  <c:v>1750</c:v>
                </c:pt>
                <c:pt idx="2">
                  <c:v>1950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0181328"/>
        <c:axId val="760188400"/>
      </c:lineChart>
      <c:catAx>
        <c:axId val="76018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188400"/>
        <c:crosses val="autoZero"/>
        <c:auto val="1"/>
        <c:lblAlgn val="ctr"/>
        <c:lblOffset val="100"/>
        <c:noMultiLvlLbl val="0"/>
      </c:catAx>
      <c:valAx>
        <c:axId val="760188400"/>
        <c:scaling>
          <c:orientation val="minMax"/>
          <c:max val="2000"/>
          <c:min val="14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6018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chemeClr val="tx1"/>
                </a:solidFill>
              </a:rPr>
              <a:t>河南酒精厂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河南利润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88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</c:numCache>
            </c:numRef>
          </c:cat>
          <c:val>
            <c:numRef>
              <c:f>[0]!jjlr_hn</c:f>
              <c:numCache>
                <c:formatCode>General</c:formatCode>
                <c:ptCount val="88"/>
                <c:pt idx="40">
                  <c:v>-307</c:v>
                </c:pt>
                <c:pt idx="41">
                  <c:v>-449</c:v>
                </c:pt>
                <c:pt idx="42">
                  <c:v>-315</c:v>
                </c:pt>
                <c:pt idx="43">
                  <c:v>-445</c:v>
                </c:pt>
                <c:pt idx="44">
                  <c:v>-345</c:v>
                </c:pt>
                <c:pt idx="45">
                  <c:v>-220</c:v>
                </c:pt>
                <c:pt idx="46">
                  <c:v>-220</c:v>
                </c:pt>
                <c:pt idx="47">
                  <c:v>-170</c:v>
                </c:pt>
                <c:pt idx="48">
                  <c:v>-145</c:v>
                </c:pt>
                <c:pt idx="49">
                  <c:v>-128</c:v>
                </c:pt>
                <c:pt idx="50">
                  <c:v>140</c:v>
                </c:pt>
                <c:pt idx="51">
                  <c:v>165</c:v>
                </c:pt>
                <c:pt idx="52">
                  <c:v>250</c:v>
                </c:pt>
                <c:pt idx="53">
                  <c:v>250</c:v>
                </c:pt>
                <c:pt idx="54">
                  <c:v>293</c:v>
                </c:pt>
                <c:pt idx="55">
                  <c:v>293</c:v>
                </c:pt>
                <c:pt idx="56">
                  <c:v>293</c:v>
                </c:pt>
                <c:pt idx="57">
                  <c:v>318</c:v>
                </c:pt>
                <c:pt idx="58">
                  <c:v>318</c:v>
                </c:pt>
                <c:pt idx="59">
                  <c:v>335</c:v>
                </c:pt>
                <c:pt idx="60">
                  <c:v>335</c:v>
                </c:pt>
                <c:pt idx="61">
                  <c:v>383</c:v>
                </c:pt>
                <c:pt idx="62">
                  <c:v>383</c:v>
                </c:pt>
                <c:pt idx="63">
                  <c:v>473</c:v>
                </c:pt>
                <c:pt idx="64">
                  <c:v>503</c:v>
                </c:pt>
                <c:pt idx="65">
                  <c:v>435</c:v>
                </c:pt>
                <c:pt idx="66">
                  <c:v>375</c:v>
                </c:pt>
                <c:pt idx="67">
                  <c:v>465</c:v>
                </c:pt>
                <c:pt idx="68">
                  <c:v>440</c:v>
                </c:pt>
                <c:pt idx="69">
                  <c:v>255</c:v>
                </c:pt>
                <c:pt idx="70">
                  <c:v>-10</c:v>
                </c:pt>
                <c:pt idx="71">
                  <c:v>-48</c:v>
                </c:pt>
                <c:pt idx="72">
                  <c:v>-54</c:v>
                </c:pt>
                <c:pt idx="73">
                  <c:v>-55</c:v>
                </c:pt>
                <c:pt idx="74">
                  <c:v>-52</c:v>
                </c:pt>
                <c:pt idx="75">
                  <c:v>-18</c:v>
                </c:pt>
                <c:pt idx="76">
                  <c:v>-143</c:v>
                </c:pt>
                <c:pt idx="77">
                  <c:v>-189</c:v>
                </c:pt>
                <c:pt idx="78">
                  <c:v>-52</c:v>
                </c:pt>
                <c:pt idx="79">
                  <c:v>-72</c:v>
                </c:pt>
                <c:pt idx="80">
                  <c:v>-142</c:v>
                </c:pt>
                <c:pt idx="81">
                  <c:v>-142</c:v>
                </c:pt>
                <c:pt idx="82">
                  <c:v>-222</c:v>
                </c:pt>
                <c:pt idx="83">
                  <c:v>-250</c:v>
                </c:pt>
                <c:pt idx="84">
                  <c:v>-246</c:v>
                </c:pt>
                <c:pt idx="85">
                  <c:v>-221</c:v>
                </c:pt>
                <c:pt idx="86">
                  <c:v>-163</c:v>
                </c:pt>
                <c:pt idx="87">
                  <c:v>-123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3508016"/>
        <c:axId val="913508560"/>
      </c:barChart>
      <c:lineChart>
        <c:grouping val="standard"/>
        <c:varyColors val="0"/>
        <c:ser>
          <c:idx val="0"/>
          <c:order val="0"/>
          <c:tx>
            <c:v>河南开工率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88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</c:numCache>
            </c:numRef>
          </c:cat>
          <c:val>
            <c:numRef>
              <c:f>[0]!jjkgl_hn</c:f>
              <c:numCache>
                <c:formatCode>General</c:formatCode>
                <c:ptCount val="88"/>
                <c:pt idx="0">
                  <c:v>44.6</c:v>
                </c:pt>
                <c:pt idx="1">
                  <c:v>35.4</c:v>
                </c:pt>
                <c:pt idx="2">
                  <c:v>26.3</c:v>
                </c:pt>
                <c:pt idx="3">
                  <c:v>20.7</c:v>
                </c:pt>
                <c:pt idx="4">
                  <c:v>18</c:v>
                </c:pt>
                <c:pt idx="5">
                  <c:v>26.3</c:v>
                </c:pt>
                <c:pt idx="6">
                  <c:v>33.799999999999997</c:v>
                </c:pt>
                <c:pt idx="7">
                  <c:v>45.1</c:v>
                </c:pt>
                <c:pt idx="8">
                  <c:v>60.2</c:v>
                </c:pt>
                <c:pt idx="9">
                  <c:v>60.2</c:v>
                </c:pt>
                <c:pt idx="10">
                  <c:v>64.2</c:v>
                </c:pt>
                <c:pt idx="11">
                  <c:v>64.2</c:v>
                </c:pt>
                <c:pt idx="12">
                  <c:v>60.2</c:v>
                </c:pt>
                <c:pt idx="13">
                  <c:v>60.2</c:v>
                </c:pt>
                <c:pt idx="14">
                  <c:v>60.2</c:v>
                </c:pt>
                <c:pt idx="15">
                  <c:v>60.2</c:v>
                </c:pt>
                <c:pt idx="16">
                  <c:v>57.6</c:v>
                </c:pt>
                <c:pt idx="17">
                  <c:v>52.8</c:v>
                </c:pt>
                <c:pt idx="18">
                  <c:v>56</c:v>
                </c:pt>
                <c:pt idx="19">
                  <c:v>63.6</c:v>
                </c:pt>
                <c:pt idx="20">
                  <c:v>70.3</c:v>
                </c:pt>
                <c:pt idx="21">
                  <c:v>62.6</c:v>
                </c:pt>
                <c:pt idx="22">
                  <c:v>60.2</c:v>
                </c:pt>
                <c:pt idx="23">
                  <c:v>64.7</c:v>
                </c:pt>
                <c:pt idx="24">
                  <c:v>64.7</c:v>
                </c:pt>
                <c:pt idx="25">
                  <c:v>56.7</c:v>
                </c:pt>
                <c:pt idx="26">
                  <c:v>58.8</c:v>
                </c:pt>
                <c:pt idx="27">
                  <c:v>69.5</c:v>
                </c:pt>
                <c:pt idx="28">
                  <c:v>72.099999999999994</c:v>
                </c:pt>
                <c:pt idx="29">
                  <c:v>68.8</c:v>
                </c:pt>
                <c:pt idx="30">
                  <c:v>72.099999999999994</c:v>
                </c:pt>
                <c:pt idx="31">
                  <c:v>48.8</c:v>
                </c:pt>
                <c:pt idx="32">
                  <c:v>36.799999999999997</c:v>
                </c:pt>
                <c:pt idx="33">
                  <c:v>43</c:v>
                </c:pt>
                <c:pt idx="34">
                  <c:v>35.700000000000003</c:v>
                </c:pt>
                <c:pt idx="35">
                  <c:v>46.8</c:v>
                </c:pt>
                <c:pt idx="36">
                  <c:v>46.8</c:v>
                </c:pt>
                <c:pt idx="37">
                  <c:v>54.5</c:v>
                </c:pt>
                <c:pt idx="38">
                  <c:v>56.8</c:v>
                </c:pt>
                <c:pt idx="39">
                  <c:v>46.4</c:v>
                </c:pt>
                <c:pt idx="40">
                  <c:v>49.9</c:v>
                </c:pt>
                <c:pt idx="41">
                  <c:v>53.5</c:v>
                </c:pt>
                <c:pt idx="42">
                  <c:v>53.5</c:v>
                </c:pt>
                <c:pt idx="43">
                  <c:v>54.3</c:v>
                </c:pt>
                <c:pt idx="44">
                  <c:v>61</c:v>
                </c:pt>
                <c:pt idx="45">
                  <c:v>61</c:v>
                </c:pt>
                <c:pt idx="46">
                  <c:v>53.8</c:v>
                </c:pt>
                <c:pt idx="47">
                  <c:v>50.9</c:v>
                </c:pt>
                <c:pt idx="48">
                  <c:v>50.2</c:v>
                </c:pt>
                <c:pt idx="49">
                  <c:v>45.7</c:v>
                </c:pt>
                <c:pt idx="50">
                  <c:v>44.1</c:v>
                </c:pt>
                <c:pt idx="51">
                  <c:v>48.2</c:v>
                </c:pt>
                <c:pt idx="52">
                  <c:v>42.6</c:v>
                </c:pt>
                <c:pt idx="53">
                  <c:v>40.5</c:v>
                </c:pt>
                <c:pt idx="54">
                  <c:v>35.299999999999997</c:v>
                </c:pt>
                <c:pt idx="55">
                  <c:v>41.4</c:v>
                </c:pt>
                <c:pt idx="56">
                  <c:v>45.7</c:v>
                </c:pt>
                <c:pt idx="57">
                  <c:v>54.8</c:v>
                </c:pt>
                <c:pt idx="58">
                  <c:v>49.8</c:v>
                </c:pt>
                <c:pt idx="59">
                  <c:v>64.709999999999994</c:v>
                </c:pt>
                <c:pt idx="60">
                  <c:v>55.04</c:v>
                </c:pt>
                <c:pt idx="61">
                  <c:v>49.74</c:v>
                </c:pt>
                <c:pt idx="62">
                  <c:v>55.95</c:v>
                </c:pt>
                <c:pt idx="63">
                  <c:v>57.86</c:v>
                </c:pt>
                <c:pt idx="64">
                  <c:v>61.78</c:v>
                </c:pt>
                <c:pt idx="65">
                  <c:v>66.56</c:v>
                </c:pt>
                <c:pt idx="66">
                  <c:v>66.56</c:v>
                </c:pt>
                <c:pt idx="67">
                  <c:v>63.45</c:v>
                </c:pt>
                <c:pt idx="68">
                  <c:v>66.459999999999994</c:v>
                </c:pt>
                <c:pt idx="69">
                  <c:v>65.22</c:v>
                </c:pt>
                <c:pt idx="70">
                  <c:v>62.35</c:v>
                </c:pt>
                <c:pt idx="71">
                  <c:v>60.2</c:v>
                </c:pt>
                <c:pt idx="72">
                  <c:v>65.319999999999993</c:v>
                </c:pt>
                <c:pt idx="73">
                  <c:v>65.900000000000006</c:v>
                </c:pt>
                <c:pt idx="74">
                  <c:v>65.900000000000006</c:v>
                </c:pt>
                <c:pt idx="75">
                  <c:v>64.540000000000006</c:v>
                </c:pt>
                <c:pt idx="76">
                  <c:v>58.17</c:v>
                </c:pt>
                <c:pt idx="77">
                  <c:v>65.489999999999995</c:v>
                </c:pt>
                <c:pt idx="78">
                  <c:v>63.67</c:v>
                </c:pt>
                <c:pt idx="79">
                  <c:v>63.67</c:v>
                </c:pt>
                <c:pt idx="80">
                  <c:v>66.760000000000005</c:v>
                </c:pt>
                <c:pt idx="81">
                  <c:v>55.88</c:v>
                </c:pt>
                <c:pt idx="82">
                  <c:v>32.96</c:v>
                </c:pt>
                <c:pt idx="83">
                  <c:v>29.64</c:v>
                </c:pt>
                <c:pt idx="84">
                  <c:v>39.020000000000003</c:v>
                </c:pt>
                <c:pt idx="85">
                  <c:v>54.85</c:v>
                </c:pt>
                <c:pt idx="86">
                  <c:v>50.42</c:v>
                </c:pt>
                <c:pt idx="87">
                  <c:v>57.62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509104"/>
        <c:axId val="913517808"/>
      </c:lineChart>
      <c:catAx>
        <c:axId val="913508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3508560"/>
        <c:crosses val="autoZero"/>
        <c:auto val="0"/>
        <c:lblAlgn val="ctr"/>
        <c:lblOffset val="100"/>
        <c:noMultiLvlLbl val="0"/>
      </c:catAx>
      <c:valAx>
        <c:axId val="9135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3508016"/>
        <c:crosses val="autoZero"/>
        <c:crossBetween val="between"/>
      </c:valAx>
      <c:valAx>
        <c:axId val="91351780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3509104"/>
        <c:crosses val="max"/>
        <c:crossBetween val="between"/>
      </c:valAx>
      <c:dateAx>
        <c:axId val="91350910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135178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存栏同比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7951378124978474E-2"/>
          <c:y val="0.15671794871794872"/>
          <c:w val="0.90355866933956075"/>
          <c:h val="0.62764837472239043"/>
        </c:manualLayout>
      </c:layout>
      <c:lineChart>
        <c:grouping val="standard"/>
        <c:varyColors val="0"/>
        <c:ser>
          <c:idx val="0"/>
          <c:order val="0"/>
          <c:tx>
            <c:strRef>
              <c:f>生猪存栏!$C$1</c:f>
              <c:strCache>
                <c:ptCount val="1"/>
                <c:pt idx="0">
                  <c:v>生猪存栏-同比去年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生猪存栏!$A$2:$A$30</c:f>
              <c:numCache>
                <c:formatCode>yyyy"年"m"月";@</c:formatCode>
                <c:ptCount val="29"/>
                <c:pt idx="0">
                  <c:v>42887</c:v>
                </c:pt>
                <c:pt idx="1">
                  <c:v>42917</c:v>
                </c:pt>
                <c:pt idx="2">
                  <c:v>42948</c:v>
                </c:pt>
                <c:pt idx="3">
                  <c:v>42979</c:v>
                </c:pt>
                <c:pt idx="4">
                  <c:v>43009</c:v>
                </c:pt>
                <c:pt idx="5">
                  <c:v>43040</c:v>
                </c:pt>
                <c:pt idx="6">
                  <c:v>43070</c:v>
                </c:pt>
                <c:pt idx="7">
                  <c:v>43101</c:v>
                </c:pt>
                <c:pt idx="8">
                  <c:v>43132</c:v>
                </c:pt>
                <c:pt idx="9">
                  <c:v>43160</c:v>
                </c:pt>
                <c:pt idx="10">
                  <c:v>43191</c:v>
                </c:pt>
                <c:pt idx="11">
                  <c:v>43221</c:v>
                </c:pt>
                <c:pt idx="12">
                  <c:v>43252</c:v>
                </c:pt>
                <c:pt idx="13">
                  <c:v>43282</c:v>
                </c:pt>
                <c:pt idx="14">
                  <c:v>43313</c:v>
                </c:pt>
                <c:pt idx="15">
                  <c:v>43344</c:v>
                </c:pt>
                <c:pt idx="16">
                  <c:v>43374</c:v>
                </c:pt>
                <c:pt idx="17">
                  <c:v>43405</c:v>
                </c:pt>
                <c:pt idx="18">
                  <c:v>43435</c:v>
                </c:pt>
                <c:pt idx="19">
                  <c:v>43466</c:v>
                </c:pt>
                <c:pt idx="20">
                  <c:v>43497</c:v>
                </c:pt>
                <c:pt idx="21">
                  <c:v>43525</c:v>
                </c:pt>
                <c:pt idx="22">
                  <c:v>43556</c:v>
                </c:pt>
                <c:pt idx="23">
                  <c:v>43586</c:v>
                </c:pt>
                <c:pt idx="24">
                  <c:v>43617</c:v>
                </c:pt>
                <c:pt idx="25">
                  <c:v>43647</c:v>
                </c:pt>
                <c:pt idx="26">
                  <c:v>43678</c:v>
                </c:pt>
                <c:pt idx="27">
                  <c:v>43709</c:v>
                </c:pt>
                <c:pt idx="28">
                  <c:v>43739</c:v>
                </c:pt>
              </c:numCache>
            </c:numRef>
          </c:cat>
          <c:val>
            <c:numRef>
              <c:f>生猪存栏!$C:$C</c:f>
              <c:numCache>
                <c:formatCode>0.00%</c:formatCode>
                <c:ptCount val="1048576"/>
                <c:pt idx="0">
                  <c:v>0</c:v>
                </c:pt>
                <c:pt idx="1">
                  <c:v>-3.2000000000000001E-2</c:v>
                </c:pt>
                <c:pt idx="2">
                  <c:v>-4.8000000000000001E-2</c:v>
                </c:pt>
                <c:pt idx="3">
                  <c:v>-5.6000000000000001E-2</c:v>
                </c:pt>
                <c:pt idx="4">
                  <c:v>-6.0999999999999999E-2</c:v>
                </c:pt>
                <c:pt idx="5">
                  <c:v>-6.6000000000000003E-2</c:v>
                </c:pt>
                <c:pt idx="7">
                  <c:v>-6.8000000000000005E-2</c:v>
                </c:pt>
                <c:pt idx="8">
                  <c:v>-1E-3</c:v>
                </c:pt>
                <c:pt idx="9">
                  <c:v>-8.0000000000000002E-3</c:v>
                </c:pt>
                <c:pt idx="10">
                  <c:v>-3.0000000000000001E-3</c:v>
                </c:pt>
                <c:pt idx="11">
                  <c:v>-1.4999999999999999E-2</c:v>
                </c:pt>
                <c:pt idx="12">
                  <c:v>-0.02</c:v>
                </c:pt>
                <c:pt idx="13">
                  <c:v>-1.7999999999999999E-2</c:v>
                </c:pt>
                <c:pt idx="14">
                  <c:v>-0.02</c:v>
                </c:pt>
                <c:pt idx="15">
                  <c:v>-2.4E-2</c:v>
                </c:pt>
                <c:pt idx="16">
                  <c:v>-1.7999999999999999E-2</c:v>
                </c:pt>
                <c:pt idx="17">
                  <c:v>-1.7999999999999999E-2</c:v>
                </c:pt>
                <c:pt idx="18">
                  <c:v>-2.9000000000000001E-2</c:v>
                </c:pt>
                <c:pt idx="19">
                  <c:v>-4.8000000000000001E-2</c:v>
                </c:pt>
                <c:pt idx="20">
                  <c:v>-0.12620000000000001</c:v>
                </c:pt>
                <c:pt idx="21">
                  <c:v>-0.16600000000000001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生猪存栏!$E$1</c:f>
              <c:strCache>
                <c:ptCount val="1"/>
                <c:pt idx="0">
                  <c:v>能繁母猪存栏-同比去年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生猪存栏!$E:$E</c:f>
              <c:numCache>
                <c:formatCode>0.00%</c:formatCode>
                <c:ptCount val="1048576"/>
                <c:pt idx="0">
                  <c:v>0</c:v>
                </c:pt>
                <c:pt idx="1">
                  <c:v>-2.4E-2</c:v>
                </c:pt>
                <c:pt idx="2">
                  <c:v>-4.2000000000000003E-2</c:v>
                </c:pt>
                <c:pt idx="3">
                  <c:v>-4.7E-2</c:v>
                </c:pt>
                <c:pt idx="4">
                  <c:v>-0.05</c:v>
                </c:pt>
                <c:pt idx="5">
                  <c:v>-5.2999999999999999E-2</c:v>
                </c:pt>
                <c:pt idx="7">
                  <c:v>-6.4000000000000001E-2</c:v>
                </c:pt>
                <c:pt idx="8">
                  <c:v>-1.2E-2</c:v>
                </c:pt>
                <c:pt idx="9">
                  <c:v>-8.0000000000000002E-3</c:v>
                </c:pt>
                <c:pt idx="10">
                  <c:v>-8.0000000000000002E-3</c:v>
                </c:pt>
                <c:pt idx="11">
                  <c:v>-2.1000000000000001E-2</c:v>
                </c:pt>
                <c:pt idx="12">
                  <c:v>-3.9E-2</c:v>
                </c:pt>
                <c:pt idx="13">
                  <c:v>-2.9000000000000001E-2</c:v>
                </c:pt>
                <c:pt idx="14">
                  <c:v>-0.04</c:v>
                </c:pt>
                <c:pt idx="15">
                  <c:v>-4.8000000000000001E-2</c:v>
                </c:pt>
                <c:pt idx="16">
                  <c:v>-4.8000000000000001E-2</c:v>
                </c:pt>
                <c:pt idx="17">
                  <c:v>-5.8999999999999997E-2</c:v>
                </c:pt>
                <c:pt idx="18">
                  <c:v>-6.9000000000000006E-2</c:v>
                </c:pt>
                <c:pt idx="19">
                  <c:v>-8.3000000000000004E-2</c:v>
                </c:pt>
                <c:pt idx="20">
                  <c:v>-0.14749999999999999</c:v>
                </c:pt>
                <c:pt idx="21">
                  <c:v>-0.191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184048"/>
        <c:axId val="760181872"/>
      </c:lineChart>
      <c:dateAx>
        <c:axId val="760184048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181872"/>
        <c:crosses val="autoZero"/>
        <c:auto val="1"/>
        <c:lblOffset val="100"/>
        <c:baseTimeUnit val="months"/>
      </c:dateAx>
      <c:valAx>
        <c:axId val="7601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18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53448929120078"/>
          <c:y val="0.68348653341409249"/>
          <c:w val="0.53675422461956035"/>
          <c:h val="8.51291742378356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存栏环比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生猪存栏!$B$1</c:f>
              <c:strCache>
                <c:ptCount val="1"/>
                <c:pt idx="0">
                  <c:v>生猪存栏-环比上月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生猪存栏!$A$2:$A$30</c:f>
              <c:numCache>
                <c:formatCode>yyyy"年"m"月";@</c:formatCode>
                <c:ptCount val="29"/>
                <c:pt idx="0">
                  <c:v>42887</c:v>
                </c:pt>
                <c:pt idx="1">
                  <c:v>42917</c:v>
                </c:pt>
                <c:pt idx="2">
                  <c:v>42948</c:v>
                </c:pt>
                <c:pt idx="3">
                  <c:v>42979</c:v>
                </c:pt>
                <c:pt idx="4">
                  <c:v>43009</c:v>
                </c:pt>
                <c:pt idx="5">
                  <c:v>43040</c:v>
                </c:pt>
                <c:pt idx="6">
                  <c:v>43070</c:v>
                </c:pt>
                <c:pt idx="7">
                  <c:v>43101</c:v>
                </c:pt>
                <c:pt idx="8">
                  <c:v>43132</c:v>
                </c:pt>
                <c:pt idx="9">
                  <c:v>43160</c:v>
                </c:pt>
                <c:pt idx="10">
                  <c:v>43191</c:v>
                </c:pt>
                <c:pt idx="11">
                  <c:v>43221</c:v>
                </c:pt>
                <c:pt idx="12">
                  <c:v>43252</c:v>
                </c:pt>
                <c:pt idx="13">
                  <c:v>43282</c:v>
                </c:pt>
                <c:pt idx="14">
                  <c:v>43313</c:v>
                </c:pt>
                <c:pt idx="15">
                  <c:v>43344</c:v>
                </c:pt>
                <c:pt idx="16">
                  <c:v>43374</c:v>
                </c:pt>
                <c:pt idx="17">
                  <c:v>43405</c:v>
                </c:pt>
                <c:pt idx="18">
                  <c:v>43435</c:v>
                </c:pt>
                <c:pt idx="19">
                  <c:v>43466</c:v>
                </c:pt>
                <c:pt idx="20">
                  <c:v>43497</c:v>
                </c:pt>
                <c:pt idx="21">
                  <c:v>43525</c:v>
                </c:pt>
                <c:pt idx="22">
                  <c:v>43556</c:v>
                </c:pt>
                <c:pt idx="23">
                  <c:v>43586</c:v>
                </c:pt>
                <c:pt idx="24">
                  <c:v>43617</c:v>
                </c:pt>
                <c:pt idx="25">
                  <c:v>43647</c:v>
                </c:pt>
                <c:pt idx="26">
                  <c:v>43678</c:v>
                </c:pt>
                <c:pt idx="27">
                  <c:v>43709</c:v>
                </c:pt>
                <c:pt idx="28">
                  <c:v>43739</c:v>
                </c:pt>
              </c:numCache>
            </c:numRef>
          </c:cat>
          <c:val>
            <c:numRef>
              <c:f>生猪存栏!$B$2:$B$30</c:f>
              <c:numCache>
                <c:formatCode>0.00%</c:formatCode>
                <c:ptCount val="29"/>
                <c:pt idx="0">
                  <c:v>-2E-3</c:v>
                </c:pt>
                <c:pt idx="1">
                  <c:v>-7.0000000000000001E-3</c:v>
                </c:pt>
                <c:pt idx="2">
                  <c:v>-5.0000000000000001E-3</c:v>
                </c:pt>
                <c:pt idx="3">
                  <c:v>-2E-3</c:v>
                </c:pt>
                <c:pt idx="4">
                  <c:v>-2E-3</c:v>
                </c:pt>
                <c:pt idx="6">
                  <c:v>-2.1000000000000001E-2</c:v>
                </c:pt>
                <c:pt idx="8">
                  <c:v>-8.9999999999999993E-3</c:v>
                </c:pt>
                <c:pt idx="9">
                  <c:v>1.4E-2</c:v>
                </c:pt>
                <c:pt idx="10">
                  <c:v>-8.0000000000000002E-3</c:v>
                </c:pt>
                <c:pt idx="11">
                  <c:v>-1.9E-2</c:v>
                </c:pt>
                <c:pt idx="12">
                  <c:v>-1.2E-2</c:v>
                </c:pt>
                <c:pt idx="13">
                  <c:v>-8.0000000000000002E-3</c:v>
                </c:pt>
                <c:pt idx="14">
                  <c:v>-3.0000000000000001E-3</c:v>
                </c:pt>
                <c:pt idx="15">
                  <c:v>8.0000000000000002E-3</c:v>
                </c:pt>
                <c:pt idx="16">
                  <c:v>1E-3</c:v>
                </c:pt>
                <c:pt idx="17">
                  <c:v>-7.0000000000000001E-3</c:v>
                </c:pt>
                <c:pt idx="18">
                  <c:v>-3.6999999999999998E-2</c:v>
                </c:pt>
                <c:pt idx="19">
                  <c:v>-5.7000000000000002E-2</c:v>
                </c:pt>
                <c:pt idx="20">
                  <c:v>-5.3999999999999999E-2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生猪存栏!$D$1</c:f>
              <c:strCache>
                <c:ptCount val="1"/>
                <c:pt idx="0">
                  <c:v>能繁母猪存栏-环比上月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生猪存栏!$A$2:$A$30</c:f>
              <c:numCache>
                <c:formatCode>yyyy"年"m"月";@</c:formatCode>
                <c:ptCount val="29"/>
                <c:pt idx="0">
                  <c:v>42887</c:v>
                </c:pt>
                <c:pt idx="1">
                  <c:v>42917</c:v>
                </c:pt>
                <c:pt idx="2">
                  <c:v>42948</c:v>
                </c:pt>
                <c:pt idx="3">
                  <c:v>42979</c:v>
                </c:pt>
                <c:pt idx="4">
                  <c:v>43009</c:v>
                </c:pt>
                <c:pt idx="5">
                  <c:v>43040</c:v>
                </c:pt>
                <c:pt idx="6">
                  <c:v>43070</c:v>
                </c:pt>
                <c:pt idx="7">
                  <c:v>43101</c:v>
                </c:pt>
                <c:pt idx="8">
                  <c:v>43132</c:v>
                </c:pt>
                <c:pt idx="9">
                  <c:v>43160</c:v>
                </c:pt>
                <c:pt idx="10">
                  <c:v>43191</c:v>
                </c:pt>
                <c:pt idx="11">
                  <c:v>43221</c:v>
                </c:pt>
                <c:pt idx="12">
                  <c:v>43252</c:v>
                </c:pt>
                <c:pt idx="13">
                  <c:v>43282</c:v>
                </c:pt>
                <c:pt idx="14">
                  <c:v>43313</c:v>
                </c:pt>
                <c:pt idx="15">
                  <c:v>43344</c:v>
                </c:pt>
                <c:pt idx="16">
                  <c:v>43374</c:v>
                </c:pt>
                <c:pt idx="17">
                  <c:v>43405</c:v>
                </c:pt>
                <c:pt idx="18">
                  <c:v>43435</c:v>
                </c:pt>
                <c:pt idx="19">
                  <c:v>43466</c:v>
                </c:pt>
                <c:pt idx="20">
                  <c:v>43497</c:v>
                </c:pt>
                <c:pt idx="21">
                  <c:v>43525</c:v>
                </c:pt>
                <c:pt idx="22">
                  <c:v>43556</c:v>
                </c:pt>
                <c:pt idx="23">
                  <c:v>43586</c:v>
                </c:pt>
                <c:pt idx="24">
                  <c:v>43617</c:v>
                </c:pt>
                <c:pt idx="25">
                  <c:v>43647</c:v>
                </c:pt>
                <c:pt idx="26">
                  <c:v>43678</c:v>
                </c:pt>
                <c:pt idx="27">
                  <c:v>43709</c:v>
                </c:pt>
                <c:pt idx="28">
                  <c:v>43739</c:v>
                </c:pt>
              </c:numCache>
            </c:numRef>
          </c:cat>
          <c:val>
            <c:numRef>
              <c:f>生猪存栏!$D$2:$D$30</c:f>
              <c:numCache>
                <c:formatCode>0.00%</c:formatCode>
                <c:ptCount val="29"/>
                <c:pt idx="0">
                  <c:v>-5.0000000000000001E-3</c:v>
                </c:pt>
                <c:pt idx="1">
                  <c:v>-8.9999999999999993E-3</c:v>
                </c:pt>
                <c:pt idx="2">
                  <c:v>-8.9999999999999993E-3</c:v>
                </c:pt>
                <c:pt idx="3">
                  <c:v>-7.0000000000000001E-3</c:v>
                </c:pt>
                <c:pt idx="4">
                  <c:v>-3.0000000000000001E-3</c:v>
                </c:pt>
                <c:pt idx="6">
                  <c:v>-1.2E-2</c:v>
                </c:pt>
                <c:pt idx="8">
                  <c:v>0</c:v>
                </c:pt>
                <c:pt idx="9">
                  <c:v>1E-3</c:v>
                </c:pt>
                <c:pt idx="10">
                  <c:v>-1.4E-2</c:v>
                </c:pt>
                <c:pt idx="11">
                  <c:v>-2.5000000000000001E-2</c:v>
                </c:pt>
                <c:pt idx="12">
                  <c:v>-1.2999999999999999E-2</c:v>
                </c:pt>
                <c:pt idx="13">
                  <c:v>-1.9E-2</c:v>
                </c:pt>
                <c:pt idx="14">
                  <c:v>-1.0999999999999999E-2</c:v>
                </c:pt>
                <c:pt idx="15">
                  <c:v>-3.0000000000000001E-3</c:v>
                </c:pt>
                <c:pt idx="16">
                  <c:v>-1.2E-2</c:v>
                </c:pt>
                <c:pt idx="17">
                  <c:v>-1.2999999999999999E-2</c:v>
                </c:pt>
                <c:pt idx="18">
                  <c:v>-2.3E-2</c:v>
                </c:pt>
                <c:pt idx="19">
                  <c:v>-3.56E-2</c:v>
                </c:pt>
                <c:pt idx="20">
                  <c:v>-0.05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191664"/>
        <c:axId val="760185136"/>
      </c:lineChart>
      <c:dateAx>
        <c:axId val="760191664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185136"/>
        <c:crosses val="autoZero"/>
        <c:auto val="1"/>
        <c:lblOffset val="100"/>
        <c:baseTimeUnit val="months"/>
      </c:dateAx>
      <c:valAx>
        <c:axId val="76018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19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仔猪价格!$B$1</c:f>
              <c:strCache>
                <c:ptCount val="1"/>
                <c:pt idx="0">
                  <c:v>仔猪价格（元/公斤）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73"/>
              <c:layout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仔猪价格!$A$2:$A$168</c:f>
              <c:numCache>
                <c:formatCode>m/d/yyyy</c:formatCode>
                <c:ptCount val="167"/>
                <c:pt idx="0">
                  <c:v>42963</c:v>
                </c:pt>
                <c:pt idx="1">
                  <c:v>42970</c:v>
                </c:pt>
                <c:pt idx="2">
                  <c:v>42977</c:v>
                </c:pt>
                <c:pt idx="3">
                  <c:v>42984</c:v>
                </c:pt>
                <c:pt idx="4">
                  <c:v>42991</c:v>
                </c:pt>
                <c:pt idx="5">
                  <c:v>42998</c:v>
                </c:pt>
                <c:pt idx="6">
                  <c:v>43005</c:v>
                </c:pt>
                <c:pt idx="7">
                  <c:v>43017</c:v>
                </c:pt>
                <c:pt idx="8">
                  <c:v>43019</c:v>
                </c:pt>
                <c:pt idx="9">
                  <c:v>43026</c:v>
                </c:pt>
                <c:pt idx="10">
                  <c:v>43033</c:v>
                </c:pt>
                <c:pt idx="11">
                  <c:v>43040</c:v>
                </c:pt>
                <c:pt idx="12">
                  <c:v>43047</c:v>
                </c:pt>
                <c:pt idx="13">
                  <c:v>43054</c:v>
                </c:pt>
                <c:pt idx="14">
                  <c:v>43061</c:v>
                </c:pt>
                <c:pt idx="15">
                  <c:v>43096</c:v>
                </c:pt>
                <c:pt idx="16">
                  <c:v>43103</c:v>
                </c:pt>
                <c:pt idx="17">
                  <c:v>43110</c:v>
                </c:pt>
                <c:pt idx="18">
                  <c:v>43117</c:v>
                </c:pt>
                <c:pt idx="19">
                  <c:v>43124</c:v>
                </c:pt>
                <c:pt idx="20">
                  <c:v>43131</c:v>
                </c:pt>
                <c:pt idx="21">
                  <c:v>43138</c:v>
                </c:pt>
                <c:pt idx="22">
                  <c:v>43145</c:v>
                </c:pt>
                <c:pt idx="23">
                  <c:v>43152</c:v>
                </c:pt>
                <c:pt idx="24">
                  <c:v>43159</c:v>
                </c:pt>
                <c:pt idx="25">
                  <c:v>43166</c:v>
                </c:pt>
                <c:pt idx="26">
                  <c:v>43173</c:v>
                </c:pt>
                <c:pt idx="27">
                  <c:v>43180</c:v>
                </c:pt>
                <c:pt idx="28">
                  <c:v>43187</c:v>
                </c:pt>
                <c:pt idx="29">
                  <c:v>43194</c:v>
                </c:pt>
                <c:pt idx="30">
                  <c:v>43201</c:v>
                </c:pt>
                <c:pt idx="31">
                  <c:v>43208</c:v>
                </c:pt>
                <c:pt idx="32">
                  <c:v>43215</c:v>
                </c:pt>
                <c:pt idx="33">
                  <c:v>43222</c:v>
                </c:pt>
                <c:pt idx="34">
                  <c:v>43234</c:v>
                </c:pt>
                <c:pt idx="35">
                  <c:v>43236</c:v>
                </c:pt>
                <c:pt idx="36">
                  <c:v>43243</c:v>
                </c:pt>
                <c:pt idx="37">
                  <c:v>43250</c:v>
                </c:pt>
                <c:pt idx="38">
                  <c:v>43257</c:v>
                </c:pt>
                <c:pt idx="39">
                  <c:v>43264</c:v>
                </c:pt>
                <c:pt idx="40">
                  <c:v>43271</c:v>
                </c:pt>
                <c:pt idx="41">
                  <c:v>43278</c:v>
                </c:pt>
                <c:pt idx="42">
                  <c:v>43285</c:v>
                </c:pt>
                <c:pt idx="43">
                  <c:v>43292</c:v>
                </c:pt>
                <c:pt idx="44">
                  <c:v>43299</c:v>
                </c:pt>
                <c:pt idx="45">
                  <c:v>43306</c:v>
                </c:pt>
                <c:pt idx="46">
                  <c:v>43313</c:v>
                </c:pt>
                <c:pt idx="47">
                  <c:v>43320</c:v>
                </c:pt>
                <c:pt idx="48">
                  <c:v>43327</c:v>
                </c:pt>
                <c:pt idx="49">
                  <c:v>43334</c:v>
                </c:pt>
                <c:pt idx="50">
                  <c:v>43341</c:v>
                </c:pt>
                <c:pt idx="51">
                  <c:v>43348</c:v>
                </c:pt>
                <c:pt idx="52">
                  <c:v>43355</c:v>
                </c:pt>
                <c:pt idx="53">
                  <c:v>43362</c:v>
                </c:pt>
                <c:pt idx="54">
                  <c:v>43369</c:v>
                </c:pt>
                <c:pt idx="55">
                  <c:v>43376</c:v>
                </c:pt>
                <c:pt idx="56">
                  <c:v>43383</c:v>
                </c:pt>
                <c:pt idx="57">
                  <c:v>43390</c:v>
                </c:pt>
                <c:pt idx="58">
                  <c:v>43397</c:v>
                </c:pt>
                <c:pt idx="59">
                  <c:v>43404</c:v>
                </c:pt>
                <c:pt idx="60">
                  <c:v>43411</c:v>
                </c:pt>
                <c:pt idx="61">
                  <c:v>43418</c:v>
                </c:pt>
                <c:pt idx="62">
                  <c:v>43425</c:v>
                </c:pt>
                <c:pt idx="63">
                  <c:v>43432</c:v>
                </c:pt>
                <c:pt idx="64">
                  <c:v>43439</c:v>
                </c:pt>
                <c:pt idx="65">
                  <c:v>43446</c:v>
                </c:pt>
                <c:pt idx="66">
                  <c:v>43453</c:v>
                </c:pt>
                <c:pt idx="67">
                  <c:v>43460</c:v>
                </c:pt>
                <c:pt idx="68">
                  <c:v>43467</c:v>
                </c:pt>
                <c:pt idx="69">
                  <c:v>43474</c:v>
                </c:pt>
                <c:pt idx="70">
                  <c:v>43481</c:v>
                </c:pt>
                <c:pt idx="71">
                  <c:v>43488</c:v>
                </c:pt>
                <c:pt idx="72">
                  <c:v>43495</c:v>
                </c:pt>
                <c:pt idx="73">
                  <c:v>43502</c:v>
                </c:pt>
                <c:pt idx="74">
                  <c:v>43509</c:v>
                </c:pt>
                <c:pt idx="75">
                  <c:v>43516</c:v>
                </c:pt>
                <c:pt idx="76">
                  <c:v>43523</c:v>
                </c:pt>
                <c:pt idx="77">
                  <c:v>43530</c:v>
                </c:pt>
                <c:pt idx="78">
                  <c:v>43537</c:v>
                </c:pt>
                <c:pt idx="79">
                  <c:v>43544</c:v>
                </c:pt>
                <c:pt idx="80">
                  <c:v>43551</c:v>
                </c:pt>
                <c:pt idx="81">
                  <c:v>43558</c:v>
                </c:pt>
                <c:pt idx="82">
                  <c:v>43565</c:v>
                </c:pt>
                <c:pt idx="83">
                  <c:v>43572</c:v>
                </c:pt>
              </c:numCache>
            </c:numRef>
          </c:cat>
          <c:val>
            <c:numRef>
              <c:f>仔猪价格!$B$2:$B$168</c:f>
              <c:numCache>
                <c:formatCode>General</c:formatCode>
                <c:ptCount val="167"/>
                <c:pt idx="0">
                  <c:v>34.909999999999997</c:v>
                </c:pt>
                <c:pt idx="1">
                  <c:v>34.78</c:v>
                </c:pt>
                <c:pt idx="2">
                  <c:v>34.76</c:v>
                </c:pt>
                <c:pt idx="3">
                  <c:v>34.68</c:v>
                </c:pt>
                <c:pt idx="4">
                  <c:v>34.450000000000003</c:v>
                </c:pt>
                <c:pt idx="5">
                  <c:v>34.11</c:v>
                </c:pt>
                <c:pt idx="6">
                  <c:v>33.729999999999997</c:v>
                </c:pt>
                <c:pt idx="7">
                  <c:v>33.299999999999997</c:v>
                </c:pt>
                <c:pt idx="8">
                  <c:v>33.01</c:v>
                </c:pt>
                <c:pt idx="9">
                  <c:v>32.47</c:v>
                </c:pt>
                <c:pt idx="10">
                  <c:v>32.03</c:v>
                </c:pt>
                <c:pt idx="11">
                  <c:v>31.55</c:v>
                </c:pt>
                <c:pt idx="12">
                  <c:v>31.13</c:v>
                </c:pt>
                <c:pt idx="13">
                  <c:v>30.55</c:v>
                </c:pt>
                <c:pt idx="14">
                  <c:v>30.58</c:v>
                </c:pt>
                <c:pt idx="15">
                  <c:v>30.55</c:v>
                </c:pt>
                <c:pt idx="16">
                  <c:v>30.54</c:v>
                </c:pt>
                <c:pt idx="17">
                  <c:v>30.6</c:v>
                </c:pt>
                <c:pt idx="19">
                  <c:v>30.7</c:v>
                </c:pt>
                <c:pt idx="20">
                  <c:v>30.56</c:v>
                </c:pt>
                <c:pt idx="21">
                  <c:v>30.22</c:v>
                </c:pt>
                <c:pt idx="23">
                  <c:v>29.87</c:v>
                </c:pt>
                <c:pt idx="24">
                  <c:v>29.27</c:v>
                </c:pt>
                <c:pt idx="26">
                  <c:v>28</c:v>
                </c:pt>
                <c:pt idx="27">
                  <c:v>27.32</c:v>
                </c:pt>
                <c:pt idx="28">
                  <c:v>26.68</c:v>
                </c:pt>
                <c:pt idx="29">
                  <c:v>26.44</c:v>
                </c:pt>
                <c:pt idx="30">
                  <c:v>26.07</c:v>
                </c:pt>
                <c:pt idx="31">
                  <c:v>25.77</c:v>
                </c:pt>
                <c:pt idx="32">
                  <c:v>25.39</c:v>
                </c:pt>
                <c:pt idx="33">
                  <c:v>25</c:v>
                </c:pt>
                <c:pt idx="34">
                  <c:v>24.4</c:v>
                </c:pt>
                <c:pt idx="35">
                  <c:v>23.74</c:v>
                </c:pt>
                <c:pt idx="36">
                  <c:v>23.52</c:v>
                </c:pt>
                <c:pt idx="37">
                  <c:v>23.73</c:v>
                </c:pt>
                <c:pt idx="38">
                  <c:v>23.89</c:v>
                </c:pt>
                <c:pt idx="39">
                  <c:v>24.01</c:v>
                </c:pt>
                <c:pt idx="40">
                  <c:v>24.05</c:v>
                </c:pt>
                <c:pt idx="41">
                  <c:v>24.06</c:v>
                </c:pt>
                <c:pt idx="42">
                  <c:v>23.97</c:v>
                </c:pt>
                <c:pt idx="43">
                  <c:v>24.26</c:v>
                </c:pt>
                <c:pt idx="44">
                  <c:v>24.26</c:v>
                </c:pt>
                <c:pt idx="45">
                  <c:v>24.59</c:v>
                </c:pt>
                <c:pt idx="46">
                  <c:v>24.82</c:v>
                </c:pt>
                <c:pt idx="47">
                  <c:v>25.2</c:v>
                </c:pt>
                <c:pt idx="48">
                  <c:v>25.5</c:v>
                </c:pt>
                <c:pt idx="50">
                  <c:v>25.66</c:v>
                </c:pt>
                <c:pt idx="51">
                  <c:v>25.74</c:v>
                </c:pt>
                <c:pt idx="52">
                  <c:v>25.72</c:v>
                </c:pt>
                <c:pt idx="53">
                  <c:v>25.54</c:v>
                </c:pt>
                <c:pt idx="55">
                  <c:v>25.3</c:v>
                </c:pt>
                <c:pt idx="56">
                  <c:v>25.06</c:v>
                </c:pt>
                <c:pt idx="57">
                  <c:v>24.69</c:v>
                </c:pt>
                <c:pt idx="58">
                  <c:v>24.28</c:v>
                </c:pt>
                <c:pt idx="59">
                  <c:v>24.07</c:v>
                </c:pt>
                <c:pt idx="60">
                  <c:v>23.83</c:v>
                </c:pt>
                <c:pt idx="61">
                  <c:v>23.58</c:v>
                </c:pt>
                <c:pt idx="62">
                  <c:v>23.2</c:v>
                </c:pt>
                <c:pt idx="63">
                  <c:v>22.82</c:v>
                </c:pt>
                <c:pt idx="64">
                  <c:v>22.8</c:v>
                </c:pt>
                <c:pt idx="65">
                  <c:v>22.63</c:v>
                </c:pt>
                <c:pt idx="66">
                  <c:v>22.59</c:v>
                </c:pt>
                <c:pt idx="67">
                  <c:v>22.48</c:v>
                </c:pt>
                <c:pt idx="68">
                  <c:v>22.44</c:v>
                </c:pt>
                <c:pt idx="69">
                  <c:v>22.22</c:v>
                </c:pt>
                <c:pt idx="70">
                  <c:v>22.02</c:v>
                </c:pt>
                <c:pt idx="71">
                  <c:v>21.74</c:v>
                </c:pt>
                <c:pt idx="73">
                  <c:v>21.59</c:v>
                </c:pt>
                <c:pt idx="74">
                  <c:v>22.37</c:v>
                </c:pt>
                <c:pt idx="75">
                  <c:v>23.57</c:v>
                </c:pt>
                <c:pt idx="76">
                  <c:v>24.61</c:v>
                </c:pt>
                <c:pt idx="77">
                  <c:v>25.84</c:v>
                </c:pt>
                <c:pt idx="78">
                  <c:v>29.49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179696"/>
        <c:axId val="760191120"/>
      </c:lineChart>
      <c:dateAx>
        <c:axId val="7601796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191120"/>
        <c:crosses val="autoZero"/>
        <c:auto val="1"/>
        <c:lblOffset val="100"/>
        <c:baseTimeUnit val="days"/>
      </c:dateAx>
      <c:valAx>
        <c:axId val="76019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17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仔猪价格!$B$1</c:f>
              <c:strCache>
                <c:ptCount val="1"/>
                <c:pt idx="0">
                  <c:v>仔猪价格（元/公斤）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仔猪价格!$A$2:$A$164</c:f>
              <c:numCache>
                <c:formatCode>m/d/yyyy</c:formatCode>
                <c:ptCount val="163"/>
                <c:pt idx="0">
                  <c:v>42963</c:v>
                </c:pt>
                <c:pt idx="1">
                  <c:v>42970</c:v>
                </c:pt>
                <c:pt idx="2">
                  <c:v>42977</c:v>
                </c:pt>
                <c:pt idx="3">
                  <c:v>42984</c:v>
                </c:pt>
                <c:pt idx="4">
                  <c:v>42991</c:v>
                </c:pt>
                <c:pt idx="5">
                  <c:v>42998</c:v>
                </c:pt>
                <c:pt idx="6">
                  <c:v>43005</c:v>
                </c:pt>
                <c:pt idx="7">
                  <c:v>43017</c:v>
                </c:pt>
                <c:pt idx="8">
                  <c:v>43019</c:v>
                </c:pt>
                <c:pt idx="9">
                  <c:v>43026</c:v>
                </c:pt>
                <c:pt idx="10">
                  <c:v>43033</c:v>
                </c:pt>
                <c:pt idx="11">
                  <c:v>43040</c:v>
                </c:pt>
                <c:pt idx="12">
                  <c:v>43047</c:v>
                </c:pt>
                <c:pt idx="13">
                  <c:v>43054</c:v>
                </c:pt>
                <c:pt idx="14">
                  <c:v>43061</c:v>
                </c:pt>
                <c:pt idx="15">
                  <c:v>43096</c:v>
                </c:pt>
                <c:pt idx="16">
                  <c:v>43103</c:v>
                </c:pt>
                <c:pt idx="17">
                  <c:v>43110</c:v>
                </c:pt>
                <c:pt idx="18">
                  <c:v>43117</c:v>
                </c:pt>
                <c:pt idx="19">
                  <c:v>43124</c:v>
                </c:pt>
                <c:pt idx="20">
                  <c:v>43131</c:v>
                </c:pt>
                <c:pt idx="21">
                  <c:v>43138</c:v>
                </c:pt>
                <c:pt idx="22">
                  <c:v>43145</c:v>
                </c:pt>
                <c:pt idx="23">
                  <c:v>43152</c:v>
                </c:pt>
                <c:pt idx="24">
                  <c:v>43159</c:v>
                </c:pt>
                <c:pt idx="25">
                  <c:v>43166</c:v>
                </c:pt>
                <c:pt idx="26">
                  <c:v>43173</c:v>
                </c:pt>
                <c:pt idx="27">
                  <c:v>43180</c:v>
                </c:pt>
                <c:pt idx="28">
                  <c:v>43187</c:v>
                </c:pt>
                <c:pt idx="29">
                  <c:v>43194</c:v>
                </c:pt>
                <c:pt idx="30">
                  <c:v>43201</c:v>
                </c:pt>
                <c:pt idx="31">
                  <c:v>43208</c:v>
                </c:pt>
                <c:pt idx="32">
                  <c:v>43215</c:v>
                </c:pt>
                <c:pt idx="33">
                  <c:v>43222</c:v>
                </c:pt>
                <c:pt idx="34">
                  <c:v>43234</c:v>
                </c:pt>
                <c:pt idx="35">
                  <c:v>43236</c:v>
                </c:pt>
                <c:pt idx="36">
                  <c:v>43243</c:v>
                </c:pt>
                <c:pt idx="37">
                  <c:v>43250</c:v>
                </c:pt>
                <c:pt idx="38">
                  <c:v>43257</c:v>
                </c:pt>
                <c:pt idx="39">
                  <c:v>43264</c:v>
                </c:pt>
                <c:pt idx="40">
                  <c:v>43271</c:v>
                </c:pt>
                <c:pt idx="41">
                  <c:v>43278</c:v>
                </c:pt>
                <c:pt idx="42">
                  <c:v>43285</c:v>
                </c:pt>
                <c:pt idx="43">
                  <c:v>43292</c:v>
                </c:pt>
                <c:pt idx="44">
                  <c:v>43299</c:v>
                </c:pt>
                <c:pt idx="45">
                  <c:v>43306</c:v>
                </c:pt>
                <c:pt idx="46">
                  <c:v>43313</c:v>
                </c:pt>
                <c:pt idx="47">
                  <c:v>43320</c:v>
                </c:pt>
                <c:pt idx="48">
                  <c:v>43327</c:v>
                </c:pt>
                <c:pt idx="49">
                  <c:v>43334</c:v>
                </c:pt>
                <c:pt idx="50">
                  <c:v>43341</c:v>
                </c:pt>
                <c:pt idx="51">
                  <c:v>43348</c:v>
                </c:pt>
                <c:pt idx="52">
                  <c:v>43355</c:v>
                </c:pt>
                <c:pt idx="53">
                  <c:v>43362</c:v>
                </c:pt>
                <c:pt idx="54">
                  <c:v>43369</c:v>
                </c:pt>
                <c:pt idx="55">
                  <c:v>43376</c:v>
                </c:pt>
                <c:pt idx="56">
                  <c:v>43383</c:v>
                </c:pt>
                <c:pt idx="57">
                  <c:v>43390</c:v>
                </c:pt>
                <c:pt idx="58">
                  <c:v>43397</c:v>
                </c:pt>
                <c:pt idx="59">
                  <c:v>43404</c:v>
                </c:pt>
                <c:pt idx="60">
                  <c:v>43411</c:v>
                </c:pt>
                <c:pt idx="61">
                  <c:v>43418</c:v>
                </c:pt>
                <c:pt idx="62">
                  <c:v>43425</c:v>
                </c:pt>
                <c:pt idx="63">
                  <c:v>43432</c:v>
                </c:pt>
                <c:pt idx="64">
                  <c:v>43439</c:v>
                </c:pt>
                <c:pt idx="65">
                  <c:v>43446</c:v>
                </c:pt>
                <c:pt idx="66">
                  <c:v>43453</c:v>
                </c:pt>
                <c:pt idx="67">
                  <c:v>43460</c:v>
                </c:pt>
                <c:pt idx="68">
                  <c:v>43467</c:v>
                </c:pt>
                <c:pt idx="69">
                  <c:v>43474</c:v>
                </c:pt>
                <c:pt idx="70">
                  <c:v>43481</c:v>
                </c:pt>
                <c:pt idx="71">
                  <c:v>43488</c:v>
                </c:pt>
                <c:pt idx="72">
                  <c:v>43495</c:v>
                </c:pt>
                <c:pt idx="73">
                  <c:v>43502</c:v>
                </c:pt>
                <c:pt idx="74">
                  <c:v>43509</c:v>
                </c:pt>
                <c:pt idx="75">
                  <c:v>43516</c:v>
                </c:pt>
                <c:pt idx="76">
                  <c:v>43523</c:v>
                </c:pt>
                <c:pt idx="77">
                  <c:v>43530</c:v>
                </c:pt>
                <c:pt idx="78">
                  <c:v>43537</c:v>
                </c:pt>
                <c:pt idx="79">
                  <c:v>43544</c:v>
                </c:pt>
                <c:pt idx="80">
                  <c:v>43551</c:v>
                </c:pt>
                <c:pt idx="81">
                  <c:v>43558</c:v>
                </c:pt>
                <c:pt idx="82">
                  <c:v>43565</c:v>
                </c:pt>
                <c:pt idx="83">
                  <c:v>43572</c:v>
                </c:pt>
              </c:numCache>
            </c:numRef>
          </c:cat>
          <c:val>
            <c:numRef>
              <c:f>仔猪价格!$B$2:$B$164</c:f>
              <c:numCache>
                <c:formatCode>General</c:formatCode>
                <c:ptCount val="163"/>
                <c:pt idx="0">
                  <c:v>34.909999999999997</c:v>
                </c:pt>
                <c:pt idx="1">
                  <c:v>34.78</c:v>
                </c:pt>
                <c:pt idx="2">
                  <c:v>34.76</c:v>
                </c:pt>
                <c:pt idx="3">
                  <c:v>34.68</c:v>
                </c:pt>
                <c:pt idx="4">
                  <c:v>34.450000000000003</c:v>
                </c:pt>
                <c:pt idx="5">
                  <c:v>34.11</c:v>
                </c:pt>
                <c:pt idx="6">
                  <c:v>33.729999999999997</c:v>
                </c:pt>
                <c:pt idx="7">
                  <c:v>33.299999999999997</c:v>
                </c:pt>
                <c:pt idx="8">
                  <c:v>33.01</c:v>
                </c:pt>
                <c:pt idx="9">
                  <c:v>32.47</c:v>
                </c:pt>
                <c:pt idx="10">
                  <c:v>32.03</c:v>
                </c:pt>
                <c:pt idx="11">
                  <c:v>31.55</c:v>
                </c:pt>
                <c:pt idx="12">
                  <c:v>31.13</c:v>
                </c:pt>
                <c:pt idx="13">
                  <c:v>30.55</c:v>
                </c:pt>
                <c:pt idx="14">
                  <c:v>30.58</c:v>
                </c:pt>
                <c:pt idx="15">
                  <c:v>30.55</c:v>
                </c:pt>
                <c:pt idx="16">
                  <c:v>30.54</c:v>
                </c:pt>
                <c:pt idx="17">
                  <c:v>30.6</c:v>
                </c:pt>
                <c:pt idx="19">
                  <c:v>30.7</c:v>
                </c:pt>
                <c:pt idx="20">
                  <c:v>30.56</c:v>
                </c:pt>
                <c:pt idx="21">
                  <c:v>30.22</c:v>
                </c:pt>
                <c:pt idx="23">
                  <c:v>29.87</c:v>
                </c:pt>
                <c:pt idx="24">
                  <c:v>29.27</c:v>
                </c:pt>
                <c:pt idx="26">
                  <c:v>28</c:v>
                </c:pt>
                <c:pt idx="27">
                  <c:v>27.32</c:v>
                </c:pt>
                <c:pt idx="28">
                  <c:v>26.68</c:v>
                </c:pt>
                <c:pt idx="29">
                  <c:v>26.44</c:v>
                </c:pt>
                <c:pt idx="30">
                  <c:v>26.07</c:v>
                </c:pt>
                <c:pt idx="31">
                  <c:v>25.77</c:v>
                </c:pt>
                <c:pt idx="32">
                  <c:v>25.39</c:v>
                </c:pt>
                <c:pt idx="33">
                  <c:v>25</c:v>
                </c:pt>
                <c:pt idx="34">
                  <c:v>24.4</c:v>
                </c:pt>
                <c:pt idx="35">
                  <c:v>23.74</c:v>
                </c:pt>
                <c:pt idx="36">
                  <c:v>23.52</c:v>
                </c:pt>
                <c:pt idx="37">
                  <c:v>23.73</c:v>
                </c:pt>
                <c:pt idx="38">
                  <c:v>23.89</c:v>
                </c:pt>
                <c:pt idx="39">
                  <c:v>24.01</c:v>
                </c:pt>
                <c:pt idx="40">
                  <c:v>24.05</c:v>
                </c:pt>
                <c:pt idx="41">
                  <c:v>24.06</c:v>
                </c:pt>
                <c:pt idx="42">
                  <c:v>23.97</c:v>
                </c:pt>
                <c:pt idx="43">
                  <c:v>24.26</c:v>
                </c:pt>
                <c:pt idx="44">
                  <c:v>24.26</c:v>
                </c:pt>
                <c:pt idx="45">
                  <c:v>24.59</c:v>
                </c:pt>
                <c:pt idx="46">
                  <c:v>24.82</c:v>
                </c:pt>
                <c:pt idx="47">
                  <c:v>25.2</c:v>
                </c:pt>
                <c:pt idx="48">
                  <c:v>25.5</c:v>
                </c:pt>
                <c:pt idx="50">
                  <c:v>25.66</c:v>
                </c:pt>
                <c:pt idx="51">
                  <c:v>25.74</c:v>
                </c:pt>
                <c:pt idx="52">
                  <c:v>25.72</c:v>
                </c:pt>
                <c:pt idx="53">
                  <c:v>25.54</c:v>
                </c:pt>
                <c:pt idx="55">
                  <c:v>25.3</c:v>
                </c:pt>
                <c:pt idx="56">
                  <c:v>25.06</c:v>
                </c:pt>
                <c:pt idx="57">
                  <c:v>24.69</c:v>
                </c:pt>
                <c:pt idx="58">
                  <c:v>24.28</c:v>
                </c:pt>
                <c:pt idx="59">
                  <c:v>24.07</c:v>
                </c:pt>
                <c:pt idx="60">
                  <c:v>23.83</c:v>
                </c:pt>
                <c:pt idx="61">
                  <c:v>23.58</c:v>
                </c:pt>
                <c:pt idx="62">
                  <c:v>23.2</c:v>
                </c:pt>
                <c:pt idx="63">
                  <c:v>22.82</c:v>
                </c:pt>
                <c:pt idx="64">
                  <c:v>22.8</c:v>
                </c:pt>
                <c:pt idx="65">
                  <c:v>22.63</c:v>
                </c:pt>
                <c:pt idx="66">
                  <c:v>22.59</c:v>
                </c:pt>
                <c:pt idx="67">
                  <c:v>22.48</c:v>
                </c:pt>
                <c:pt idx="68">
                  <c:v>22.44</c:v>
                </c:pt>
                <c:pt idx="69">
                  <c:v>22.22</c:v>
                </c:pt>
                <c:pt idx="70">
                  <c:v>22.02</c:v>
                </c:pt>
                <c:pt idx="71">
                  <c:v>21.74</c:v>
                </c:pt>
                <c:pt idx="73">
                  <c:v>21.59</c:v>
                </c:pt>
                <c:pt idx="74">
                  <c:v>22.37</c:v>
                </c:pt>
                <c:pt idx="75">
                  <c:v>23.57</c:v>
                </c:pt>
                <c:pt idx="76">
                  <c:v>24.61</c:v>
                </c:pt>
                <c:pt idx="77">
                  <c:v>25.84</c:v>
                </c:pt>
                <c:pt idx="78">
                  <c:v>29.49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184592"/>
        <c:axId val="760185680"/>
      </c:lineChart>
      <c:lineChart>
        <c:grouping val="standard"/>
        <c:varyColors val="0"/>
        <c:ser>
          <c:idx val="1"/>
          <c:order val="1"/>
          <c:tx>
            <c:strRef>
              <c:f>仔猪价格!$C$1</c:f>
              <c:strCache>
                <c:ptCount val="1"/>
                <c:pt idx="0">
                  <c:v>广东玉米价格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仔猪价格!$A$2:$A$164</c:f>
              <c:numCache>
                <c:formatCode>m/d/yyyy</c:formatCode>
                <c:ptCount val="163"/>
                <c:pt idx="0">
                  <c:v>42963</c:v>
                </c:pt>
                <c:pt idx="1">
                  <c:v>42970</c:v>
                </c:pt>
                <c:pt idx="2">
                  <c:v>42977</c:v>
                </c:pt>
                <c:pt idx="3">
                  <c:v>42984</c:v>
                </c:pt>
                <c:pt idx="4">
                  <c:v>42991</c:v>
                </c:pt>
                <c:pt idx="5">
                  <c:v>42998</c:v>
                </c:pt>
                <c:pt idx="6">
                  <c:v>43005</c:v>
                </c:pt>
                <c:pt idx="7">
                  <c:v>43017</c:v>
                </c:pt>
                <c:pt idx="8">
                  <c:v>43019</c:v>
                </c:pt>
                <c:pt idx="9">
                  <c:v>43026</c:v>
                </c:pt>
                <c:pt idx="10">
                  <c:v>43033</c:v>
                </c:pt>
                <c:pt idx="11">
                  <c:v>43040</c:v>
                </c:pt>
                <c:pt idx="12">
                  <c:v>43047</c:v>
                </c:pt>
                <c:pt idx="13">
                  <c:v>43054</c:v>
                </c:pt>
                <c:pt idx="14">
                  <c:v>43061</c:v>
                </c:pt>
                <c:pt idx="15">
                  <c:v>43096</c:v>
                </c:pt>
                <c:pt idx="16">
                  <c:v>43103</c:v>
                </c:pt>
                <c:pt idx="17">
                  <c:v>43110</c:v>
                </c:pt>
                <c:pt idx="18">
                  <c:v>43117</c:v>
                </c:pt>
                <c:pt idx="19">
                  <c:v>43124</c:v>
                </c:pt>
                <c:pt idx="20">
                  <c:v>43131</c:v>
                </c:pt>
                <c:pt idx="21">
                  <c:v>43138</c:v>
                </c:pt>
                <c:pt idx="22">
                  <c:v>43145</c:v>
                </c:pt>
                <c:pt idx="23">
                  <c:v>43152</c:v>
                </c:pt>
                <c:pt idx="24">
                  <c:v>43159</c:v>
                </c:pt>
                <c:pt idx="25">
                  <c:v>43166</c:v>
                </c:pt>
                <c:pt idx="26">
                  <c:v>43173</c:v>
                </c:pt>
                <c:pt idx="27">
                  <c:v>43180</c:v>
                </c:pt>
                <c:pt idx="28">
                  <c:v>43187</c:v>
                </c:pt>
                <c:pt idx="29">
                  <c:v>43194</c:v>
                </c:pt>
                <c:pt idx="30">
                  <c:v>43201</c:v>
                </c:pt>
                <c:pt idx="31">
                  <c:v>43208</c:v>
                </c:pt>
                <c:pt idx="32">
                  <c:v>43215</c:v>
                </c:pt>
                <c:pt idx="33">
                  <c:v>43222</c:v>
                </c:pt>
                <c:pt idx="34">
                  <c:v>43234</c:v>
                </c:pt>
                <c:pt idx="35">
                  <c:v>43236</c:v>
                </c:pt>
                <c:pt idx="36">
                  <c:v>43243</c:v>
                </c:pt>
                <c:pt idx="37">
                  <c:v>43250</c:v>
                </c:pt>
                <c:pt idx="38">
                  <c:v>43257</c:v>
                </c:pt>
                <c:pt idx="39">
                  <c:v>43264</c:v>
                </c:pt>
                <c:pt idx="40">
                  <c:v>43271</c:v>
                </c:pt>
                <c:pt idx="41">
                  <c:v>43278</c:v>
                </c:pt>
                <c:pt idx="42">
                  <c:v>43285</c:v>
                </c:pt>
                <c:pt idx="43">
                  <c:v>43292</c:v>
                </c:pt>
                <c:pt idx="44">
                  <c:v>43299</c:v>
                </c:pt>
                <c:pt idx="45">
                  <c:v>43306</c:v>
                </c:pt>
                <c:pt idx="46">
                  <c:v>43313</c:v>
                </c:pt>
                <c:pt idx="47">
                  <c:v>43320</c:v>
                </c:pt>
                <c:pt idx="48">
                  <c:v>43327</c:v>
                </c:pt>
                <c:pt idx="49">
                  <c:v>43334</c:v>
                </c:pt>
                <c:pt idx="50">
                  <c:v>43341</c:v>
                </c:pt>
                <c:pt idx="51">
                  <c:v>43348</c:v>
                </c:pt>
                <c:pt idx="52">
                  <c:v>43355</c:v>
                </c:pt>
                <c:pt idx="53">
                  <c:v>43362</c:v>
                </c:pt>
                <c:pt idx="54">
                  <c:v>43369</c:v>
                </c:pt>
                <c:pt idx="55">
                  <c:v>43376</c:v>
                </c:pt>
                <c:pt idx="56">
                  <c:v>43383</c:v>
                </c:pt>
                <c:pt idx="57">
                  <c:v>43390</c:v>
                </c:pt>
                <c:pt idx="58">
                  <c:v>43397</c:v>
                </c:pt>
                <c:pt idx="59">
                  <c:v>43404</c:v>
                </c:pt>
                <c:pt idx="60">
                  <c:v>43411</c:v>
                </c:pt>
                <c:pt idx="61">
                  <c:v>43418</c:v>
                </c:pt>
                <c:pt idx="62">
                  <c:v>43425</c:v>
                </c:pt>
                <c:pt idx="63">
                  <c:v>43432</c:v>
                </c:pt>
                <c:pt idx="64">
                  <c:v>43439</c:v>
                </c:pt>
                <c:pt idx="65">
                  <c:v>43446</c:v>
                </c:pt>
                <c:pt idx="66">
                  <c:v>43453</c:v>
                </c:pt>
                <c:pt idx="67">
                  <c:v>43460</c:v>
                </c:pt>
                <c:pt idx="68">
                  <c:v>43467</c:v>
                </c:pt>
                <c:pt idx="69">
                  <c:v>43474</c:v>
                </c:pt>
                <c:pt idx="70">
                  <c:v>43481</c:v>
                </c:pt>
                <c:pt idx="71">
                  <c:v>43488</c:v>
                </c:pt>
                <c:pt idx="72">
                  <c:v>43495</c:v>
                </c:pt>
                <c:pt idx="73">
                  <c:v>43502</c:v>
                </c:pt>
                <c:pt idx="74">
                  <c:v>43509</c:v>
                </c:pt>
                <c:pt idx="75">
                  <c:v>43516</c:v>
                </c:pt>
                <c:pt idx="76">
                  <c:v>43523</c:v>
                </c:pt>
                <c:pt idx="77">
                  <c:v>43530</c:v>
                </c:pt>
                <c:pt idx="78">
                  <c:v>43537</c:v>
                </c:pt>
                <c:pt idx="79">
                  <c:v>43544</c:v>
                </c:pt>
                <c:pt idx="80">
                  <c:v>43551</c:v>
                </c:pt>
                <c:pt idx="81">
                  <c:v>43558</c:v>
                </c:pt>
                <c:pt idx="82">
                  <c:v>43565</c:v>
                </c:pt>
                <c:pt idx="83">
                  <c:v>43572</c:v>
                </c:pt>
              </c:numCache>
            </c:numRef>
          </c:cat>
          <c:val>
            <c:numRef>
              <c:f>仔猪价格!$C$2:$C$164</c:f>
              <c:numCache>
                <c:formatCode>General</c:formatCode>
                <c:ptCount val="163"/>
                <c:pt idx="61">
                  <c:v>2055</c:v>
                </c:pt>
                <c:pt idx="62">
                  <c:v>2060</c:v>
                </c:pt>
                <c:pt idx="63">
                  <c:v>2060</c:v>
                </c:pt>
                <c:pt idx="64">
                  <c:v>2050</c:v>
                </c:pt>
                <c:pt idx="65">
                  <c:v>2030</c:v>
                </c:pt>
                <c:pt idx="66">
                  <c:v>2020</c:v>
                </c:pt>
                <c:pt idx="67">
                  <c:v>1970</c:v>
                </c:pt>
                <c:pt idx="68">
                  <c:v>1985</c:v>
                </c:pt>
                <c:pt idx="69">
                  <c:v>1990</c:v>
                </c:pt>
                <c:pt idx="70">
                  <c:v>1970</c:v>
                </c:pt>
                <c:pt idx="71">
                  <c:v>1970</c:v>
                </c:pt>
                <c:pt idx="72">
                  <c:v>1970</c:v>
                </c:pt>
                <c:pt idx="73">
                  <c:v>#N/A</c:v>
                </c:pt>
                <c:pt idx="74">
                  <c:v>1970</c:v>
                </c:pt>
                <c:pt idx="75">
                  <c:v>1930</c:v>
                </c:pt>
                <c:pt idx="76">
                  <c:v>1870</c:v>
                </c:pt>
                <c:pt idx="77">
                  <c:v>1880</c:v>
                </c:pt>
                <c:pt idx="78">
                  <c:v>1870</c:v>
                </c:pt>
                <c:pt idx="79">
                  <c:v>1890</c:v>
                </c:pt>
                <c:pt idx="80">
                  <c:v>1870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180240"/>
        <c:axId val="760192208"/>
      </c:lineChart>
      <c:dateAx>
        <c:axId val="7601845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185680"/>
        <c:crosses val="autoZero"/>
        <c:auto val="1"/>
        <c:lblOffset val="100"/>
        <c:baseTimeUnit val="days"/>
      </c:dateAx>
      <c:valAx>
        <c:axId val="7601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184592"/>
        <c:crosses val="autoZero"/>
        <c:crossBetween val="between"/>
      </c:valAx>
      <c:valAx>
        <c:axId val="760192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180240"/>
        <c:crosses val="max"/>
        <c:crossBetween val="between"/>
      </c:valAx>
      <c:dateAx>
        <c:axId val="7601802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601922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北方四港库存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北港库存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numRef>
              <c:f>[0]!PortWeekTS</c:f>
              <c:numCache>
                <c:formatCode>m/d/yyyy</c:formatCode>
                <c:ptCount val="111"/>
                <c:pt idx="0">
                  <c:v>42722</c:v>
                </c:pt>
                <c:pt idx="1">
                  <c:v>42729</c:v>
                </c:pt>
                <c:pt idx="2">
                  <c:v>42736</c:v>
                </c:pt>
                <c:pt idx="3">
                  <c:v>42743</c:v>
                </c:pt>
                <c:pt idx="4">
                  <c:v>42750</c:v>
                </c:pt>
                <c:pt idx="5">
                  <c:v>42772</c:v>
                </c:pt>
                <c:pt idx="6">
                  <c:v>42779</c:v>
                </c:pt>
                <c:pt idx="7">
                  <c:v>42786</c:v>
                </c:pt>
                <c:pt idx="8">
                  <c:v>42797</c:v>
                </c:pt>
                <c:pt idx="9">
                  <c:v>42808</c:v>
                </c:pt>
                <c:pt idx="10">
                  <c:v>42821</c:v>
                </c:pt>
                <c:pt idx="11">
                  <c:v>42832</c:v>
                </c:pt>
                <c:pt idx="12">
                  <c:v>42839</c:v>
                </c:pt>
                <c:pt idx="13">
                  <c:v>42846</c:v>
                </c:pt>
                <c:pt idx="14">
                  <c:v>42853</c:v>
                </c:pt>
                <c:pt idx="15">
                  <c:v>42860</c:v>
                </c:pt>
                <c:pt idx="16">
                  <c:v>42867</c:v>
                </c:pt>
                <c:pt idx="17">
                  <c:v>42874</c:v>
                </c:pt>
                <c:pt idx="18">
                  <c:v>42881</c:v>
                </c:pt>
                <c:pt idx="19">
                  <c:v>42888</c:v>
                </c:pt>
                <c:pt idx="20">
                  <c:v>42895</c:v>
                </c:pt>
                <c:pt idx="21">
                  <c:v>42902</c:v>
                </c:pt>
                <c:pt idx="22">
                  <c:v>42909</c:v>
                </c:pt>
                <c:pt idx="23">
                  <c:v>42916</c:v>
                </c:pt>
                <c:pt idx="24">
                  <c:v>42923</c:v>
                </c:pt>
                <c:pt idx="25">
                  <c:v>42930</c:v>
                </c:pt>
                <c:pt idx="26">
                  <c:v>42937</c:v>
                </c:pt>
                <c:pt idx="27">
                  <c:v>42944</c:v>
                </c:pt>
                <c:pt idx="28">
                  <c:v>42951</c:v>
                </c:pt>
                <c:pt idx="29">
                  <c:v>42958</c:v>
                </c:pt>
                <c:pt idx="30">
                  <c:v>42965</c:v>
                </c:pt>
                <c:pt idx="31">
                  <c:v>42972</c:v>
                </c:pt>
                <c:pt idx="32">
                  <c:v>42979</c:v>
                </c:pt>
                <c:pt idx="33">
                  <c:v>42986</c:v>
                </c:pt>
                <c:pt idx="34">
                  <c:v>42993</c:v>
                </c:pt>
                <c:pt idx="35">
                  <c:v>43000</c:v>
                </c:pt>
                <c:pt idx="36">
                  <c:v>43021</c:v>
                </c:pt>
                <c:pt idx="37">
                  <c:v>43028</c:v>
                </c:pt>
                <c:pt idx="38">
                  <c:v>43035</c:v>
                </c:pt>
                <c:pt idx="39">
                  <c:v>43042</c:v>
                </c:pt>
                <c:pt idx="40">
                  <c:v>43049</c:v>
                </c:pt>
                <c:pt idx="41">
                  <c:v>43056</c:v>
                </c:pt>
                <c:pt idx="42">
                  <c:v>43063</c:v>
                </c:pt>
                <c:pt idx="43">
                  <c:v>43070</c:v>
                </c:pt>
                <c:pt idx="44">
                  <c:v>43077</c:v>
                </c:pt>
                <c:pt idx="45">
                  <c:v>43084</c:v>
                </c:pt>
                <c:pt idx="46">
                  <c:v>43091</c:v>
                </c:pt>
                <c:pt idx="47">
                  <c:v>43098</c:v>
                </c:pt>
                <c:pt idx="48">
                  <c:v>43105</c:v>
                </c:pt>
                <c:pt idx="49">
                  <c:v>43112</c:v>
                </c:pt>
                <c:pt idx="50">
                  <c:v>43119</c:v>
                </c:pt>
                <c:pt idx="51">
                  <c:v>43126</c:v>
                </c:pt>
                <c:pt idx="52">
                  <c:v>43133</c:v>
                </c:pt>
                <c:pt idx="53">
                  <c:v>43140</c:v>
                </c:pt>
                <c:pt idx="54">
                  <c:v>43147</c:v>
                </c:pt>
                <c:pt idx="55">
                  <c:v>43154</c:v>
                </c:pt>
                <c:pt idx="56">
                  <c:v>43161</c:v>
                </c:pt>
                <c:pt idx="57">
                  <c:v>43168</c:v>
                </c:pt>
                <c:pt idx="58">
                  <c:v>43175</c:v>
                </c:pt>
                <c:pt idx="59">
                  <c:v>43182</c:v>
                </c:pt>
                <c:pt idx="60">
                  <c:v>43189</c:v>
                </c:pt>
                <c:pt idx="61">
                  <c:v>43196</c:v>
                </c:pt>
                <c:pt idx="62">
                  <c:v>43203</c:v>
                </c:pt>
                <c:pt idx="63">
                  <c:v>43210</c:v>
                </c:pt>
                <c:pt idx="64">
                  <c:v>43224</c:v>
                </c:pt>
                <c:pt idx="65">
                  <c:v>43231</c:v>
                </c:pt>
                <c:pt idx="66">
                  <c:v>43238</c:v>
                </c:pt>
                <c:pt idx="67">
                  <c:v>43245</c:v>
                </c:pt>
                <c:pt idx="68">
                  <c:v>43252</c:v>
                </c:pt>
                <c:pt idx="69">
                  <c:v>43259</c:v>
                </c:pt>
                <c:pt idx="70">
                  <c:v>43266</c:v>
                </c:pt>
                <c:pt idx="71">
                  <c:v>43273</c:v>
                </c:pt>
                <c:pt idx="72">
                  <c:v>43280</c:v>
                </c:pt>
                <c:pt idx="73">
                  <c:v>43287</c:v>
                </c:pt>
                <c:pt idx="74">
                  <c:v>43294</c:v>
                </c:pt>
                <c:pt idx="75">
                  <c:v>43301</c:v>
                </c:pt>
                <c:pt idx="76">
                  <c:v>43308</c:v>
                </c:pt>
                <c:pt idx="77">
                  <c:v>43315</c:v>
                </c:pt>
                <c:pt idx="78">
                  <c:v>43322</c:v>
                </c:pt>
                <c:pt idx="79">
                  <c:v>43329</c:v>
                </c:pt>
                <c:pt idx="80">
                  <c:v>43336</c:v>
                </c:pt>
                <c:pt idx="81">
                  <c:v>43343</c:v>
                </c:pt>
                <c:pt idx="82">
                  <c:v>43350</c:v>
                </c:pt>
                <c:pt idx="83">
                  <c:v>43357</c:v>
                </c:pt>
                <c:pt idx="84">
                  <c:v>43364</c:v>
                </c:pt>
                <c:pt idx="85">
                  <c:v>43371</c:v>
                </c:pt>
                <c:pt idx="86">
                  <c:v>43378</c:v>
                </c:pt>
                <c:pt idx="87">
                  <c:v>43385</c:v>
                </c:pt>
                <c:pt idx="88">
                  <c:v>43392</c:v>
                </c:pt>
                <c:pt idx="89">
                  <c:v>43399</c:v>
                </c:pt>
                <c:pt idx="90">
                  <c:v>43406</c:v>
                </c:pt>
                <c:pt idx="91">
                  <c:v>43413</c:v>
                </c:pt>
                <c:pt idx="92">
                  <c:v>43420</c:v>
                </c:pt>
                <c:pt idx="93">
                  <c:v>43427</c:v>
                </c:pt>
                <c:pt idx="94">
                  <c:v>43434</c:v>
                </c:pt>
                <c:pt idx="95">
                  <c:v>43441</c:v>
                </c:pt>
                <c:pt idx="96">
                  <c:v>43448</c:v>
                </c:pt>
                <c:pt idx="97">
                  <c:v>43455</c:v>
                </c:pt>
                <c:pt idx="98">
                  <c:v>43462</c:v>
                </c:pt>
                <c:pt idx="99">
                  <c:v>43469</c:v>
                </c:pt>
                <c:pt idx="100">
                  <c:v>43476</c:v>
                </c:pt>
                <c:pt idx="101">
                  <c:v>43483</c:v>
                </c:pt>
                <c:pt idx="102">
                  <c:v>43490</c:v>
                </c:pt>
                <c:pt idx="103">
                  <c:v>43504</c:v>
                </c:pt>
                <c:pt idx="104">
                  <c:v>43511</c:v>
                </c:pt>
                <c:pt idx="105">
                  <c:v>43518</c:v>
                </c:pt>
                <c:pt idx="106">
                  <c:v>43525</c:v>
                </c:pt>
                <c:pt idx="107">
                  <c:v>43532</c:v>
                </c:pt>
                <c:pt idx="108">
                  <c:v>43539</c:v>
                </c:pt>
                <c:pt idx="109">
                  <c:v>43546</c:v>
                </c:pt>
                <c:pt idx="110">
                  <c:v>43553</c:v>
                </c:pt>
              </c:numCache>
            </c:numRef>
          </c:cat>
          <c:val>
            <c:numRef>
              <c:f>[0]!NorthCarryout</c:f>
              <c:numCache>
                <c:formatCode>General</c:formatCode>
                <c:ptCount val="111"/>
                <c:pt idx="0">
                  <c:v>346</c:v>
                </c:pt>
                <c:pt idx="1">
                  <c:v>321.3</c:v>
                </c:pt>
                <c:pt idx="2">
                  <c:v>331.70000000000005</c:v>
                </c:pt>
                <c:pt idx="3">
                  <c:v>352.3</c:v>
                </c:pt>
                <c:pt idx="4">
                  <c:v>355.09999999999997</c:v>
                </c:pt>
                <c:pt idx="5">
                  <c:v>345.5</c:v>
                </c:pt>
                <c:pt idx="6">
                  <c:v>349.7</c:v>
                </c:pt>
                <c:pt idx="7">
                  <c:v>358.7</c:v>
                </c:pt>
                <c:pt idx="8">
                  <c:v>390.1</c:v>
                </c:pt>
                <c:pt idx="9">
                  <c:v>394.1</c:v>
                </c:pt>
                <c:pt idx="10">
                  <c:v>399</c:v>
                </c:pt>
                <c:pt idx="11">
                  <c:v>390.1</c:v>
                </c:pt>
                <c:pt idx="12">
                  <c:v>377.4</c:v>
                </c:pt>
                <c:pt idx="13">
                  <c:v>370</c:v>
                </c:pt>
                <c:pt idx="14">
                  <c:v>344</c:v>
                </c:pt>
                <c:pt idx="15">
                  <c:v>342</c:v>
                </c:pt>
                <c:pt idx="16">
                  <c:v>329.09999999999997</c:v>
                </c:pt>
                <c:pt idx="17">
                  <c:v>319.09999999999997</c:v>
                </c:pt>
                <c:pt idx="18">
                  <c:v>329</c:v>
                </c:pt>
                <c:pt idx="19">
                  <c:v>337</c:v>
                </c:pt>
                <c:pt idx="20">
                  <c:v>358.2</c:v>
                </c:pt>
                <c:pt idx="21">
                  <c:v>357.5</c:v>
                </c:pt>
                <c:pt idx="22">
                  <c:v>375.7</c:v>
                </c:pt>
                <c:pt idx="23">
                  <c:v>375.1</c:v>
                </c:pt>
                <c:pt idx="24">
                  <c:v>359.40000000000003</c:v>
                </c:pt>
                <c:pt idx="25">
                  <c:v>356.59999999999997</c:v>
                </c:pt>
                <c:pt idx="26">
                  <c:v>353.5</c:v>
                </c:pt>
                <c:pt idx="27">
                  <c:v>344.9</c:v>
                </c:pt>
                <c:pt idx="28">
                  <c:v>348.29999999999995</c:v>
                </c:pt>
                <c:pt idx="29">
                  <c:v>325.50000000000006</c:v>
                </c:pt>
                <c:pt idx="30">
                  <c:v>339.90000000000003</c:v>
                </c:pt>
                <c:pt idx="31">
                  <c:v>333</c:v>
                </c:pt>
                <c:pt idx="32">
                  <c:v>325.59999999999997</c:v>
                </c:pt>
                <c:pt idx="33">
                  <c:v>331.20000000000005</c:v>
                </c:pt>
                <c:pt idx="34">
                  <c:v>322</c:v>
                </c:pt>
                <c:pt idx="35">
                  <c:v>312.10000000000002</c:v>
                </c:pt>
                <c:pt idx="36">
                  <c:v>336</c:v>
                </c:pt>
                <c:pt idx="37">
                  <c:v>332.70000000000005</c:v>
                </c:pt>
                <c:pt idx="38">
                  <c:v>325.89999999999998</c:v>
                </c:pt>
                <c:pt idx="39">
                  <c:v>354.09999999999997</c:v>
                </c:pt>
                <c:pt idx="40">
                  <c:v>399.9</c:v>
                </c:pt>
                <c:pt idx="41">
                  <c:v>419.5</c:v>
                </c:pt>
                <c:pt idx="42">
                  <c:v>432.5</c:v>
                </c:pt>
                <c:pt idx="43">
                  <c:v>424.90000000000003</c:v>
                </c:pt>
                <c:pt idx="44">
                  <c:v>440.90000000000003</c:v>
                </c:pt>
                <c:pt idx="45">
                  <c:v>449.5</c:v>
                </c:pt>
                <c:pt idx="46">
                  <c:v>435.40000000000003</c:v>
                </c:pt>
                <c:pt idx="47">
                  <c:v>417.2</c:v>
                </c:pt>
                <c:pt idx="48">
                  <c:v>417.1</c:v>
                </c:pt>
                <c:pt idx="49">
                  <c:v>416.7</c:v>
                </c:pt>
                <c:pt idx="50">
                  <c:v>414.1</c:v>
                </c:pt>
                <c:pt idx="51">
                  <c:v>405.29999999999995</c:v>
                </c:pt>
                <c:pt idx="52">
                  <c:v>399.40000000000003</c:v>
                </c:pt>
                <c:pt idx="53">
                  <c:v>385.65000000000003</c:v>
                </c:pt>
                <c:pt idx="54">
                  <c:v>363</c:v>
                </c:pt>
                <c:pt idx="55">
                  <c:v>339.1</c:v>
                </c:pt>
                <c:pt idx="56">
                  <c:v>283.20000000000005</c:v>
                </c:pt>
                <c:pt idx="57">
                  <c:v>265.5</c:v>
                </c:pt>
                <c:pt idx="58">
                  <c:v>267.39999999999998</c:v>
                </c:pt>
                <c:pt idx="59">
                  <c:v>251.4</c:v>
                </c:pt>
                <c:pt idx="60">
                  <c:v>261.2</c:v>
                </c:pt>
                <c:pt idx="61">
                  <c:v>258.09999999999997</c:v>
                </c:pt>
                <c:pt idx="62">
                  <c:v>260.5</c:v>
                </c:pt>
                <c:pt idx="63">
                  <c:v>275.79999999999995</c:v>
                </c:pt>
                <c:pt idx="64">
                  <c:v>332.4</c:v>
                </c:pt>
                <c:pt idx="65">
                  <c:v>345.6</c:v>
                </c:pt>
                <c:pt idx="66">
                  <c:v>352.8</c:v>
                </c:pt>
                <c:pt idx="67">
                  <c:v>359.09999999999997</c:v>
                </c:pt>
                <c:pt idx="68">
                  <c:v>378.00000000000006</c:v>
                </c:pt>
                <c:pt idx="69">
                  <c:v>392</c:v>
                </c:pt>
                <c:pt idx="70">
                  <c:v>403.5</c:v>
                </c:pt>
                <c:pt idx="71">
                  <c:v>400.1</c:v>
                </c:pt>
                <c:pt idx="72">
                  <c:v>402.3</c:v>
                </c:pt>
                <c:pt idx="73">
                  <c:v>376</c:v>
                </c:pt>
                <c:pt idx="74">
                  <c:v>385.5</c:v>
                </c:pt>
                <c:pt idx="75">
                  <c:v>381.20000000000005</c:v>
                </c:pt>
                <c:pt idx="76">
                  <c:v>373.70000000000005</c:v>
                </c:pt>
                <c:pt idx="77">
                  <c:v>378.40000000000003</c:v>
                </c:pt>
                <c:pt idx="78">
                  <c:v>386.80000000000007</c:v>
                </c:pt>
                <c:pt idx="79">
                  <c:v>375.40000000000003</c:v>
                </c:pt>
                <c:pt idx="80">
                  <c:v>366.3</c:v>
                </c:pt>
                <c:pt idx="81">
                  <c:v>357.70000000000005</c:v>
                </c:pt>
                <c:pt idx="82">
                  <c:v>342.00000000000006</c:v>
                </c:pt>
                <c:pt idx="83">
                  <c:v>322.10000000000008</c:v>
                </c:pt>
                <c:pt idx="84">
                  <c:v>312.30000000000007</c:v>
                </c:pt>
                <c:pt idx="85">
                  <c:v>310.10000000000008</c:v>
                </c:pt>
                <c:pt idx="86">
                  <c:v>302.20000000000005</c:v>
                </c:pt>
                <c:pt idx="87">
                  <c:v>308.10000000000002</c:v>
                </c:pt>
                <c:pt idx="88">
                  <c:v>310.40000000000009</c:v>
                </c:pt>
                <c:pt idx="89">
                  <c:v>317.30000000000007</c:v>
                </c:pt>
                <c:pt idx="90">
                  <c:v>309.00000000000011</c:v>
                </c:pt>
                <c:pt idx="91">
                  <c:v>295.90000000000009</c:v>
                </c:pt>
                <c:pt idx="92">
                  <c:v>315.50000000000006</c:v>
                </c:pt>
                <c:pt idx="93">
                  <c:v>322.80000000000007</c:v>
                </c:pt>
                <c:pt idx="94">
                  <c:v>323.40000000000003</c:v>
                </c:pt>
                <c:pt idx="95">
                  <c:v>320.00000000000006</c:v>
                </c:pt>
                <c:pt idx="96">
                  <c:v>328.1</c:v>
                </c:pt>
                <c:pt idx="97">
                  <c:v>333.29999999999995</c:v>
                </c:pt>
                <c:pt idx="98">
                  <c:v>347.2</c:v>
                </c:pt>
                <c:pt idx="99">
                  <c:v>337.70000000000005</c:v>
                </c:pt>
                <c:pt idx="100">
                  <c:v>345.59999999999997</c:v>
                </c:pt>
                <c:pt idx="101">
                  <c:v>327.40000000000003</c:v>
                </c:pt>
                <c:pt idx="102">
                  <c:v>326.5</c:v>
                </c:pt>
                <c:pt idx="103">
                  <c:v>353.7</c:v>
                </c:pt>
                <c:pt idx="104">
                  <c:v>360.9</c:v>
                </c:pt>
                <c:pt idx="105">
                  <c:v>378</c:v>
                </c:pt>
                <c:pt idx="106">
                  <c:v>401.1</c:v>
                </c:pt>
                <c:pt idx="107">
                  <c:v>437.1</c:v>
                </c:pt>
                <c:pt idx="108">
                  <c:v>457.5</c:v>
                </c:pt>
                <c:pt idx="109">
                  <c:v>461.70000000000005</c:v>
                </c:pt>
                <c:pt idx="1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182416"/>
        <c:axId val="760188944"/>
      </c:areaChart>
      <c:barChart>
        <c:barDir val="col"/>
        <c:grouping val="clustered"/>
        <c:varyColors val="0"/>
        <c:ser>
          <c:idx val="1"/>
          <c:order val="1"/>
          <c:tx>
            <c:v>周变化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[0]!PortWeekTS</c:f>
              <c:numCache>
                <c:formatCode>m/d/yyyy</c:formatCode>
                <c:ptCount val="111"/>
                <c:pt idx="0">
                  <c:v>42722</c:v>
                </c:pt>
                <c:pt idx="1">
                  <c:v>42729</c:v>
                </c:pt>
                <c:pt idx="2">
                  <c:v>42736</c:v>
                </c:pt>
                <c:pt idx="3">
                  <c:v>42743</c:v>
                </c:pt>
                <c:pt idx="4">
                  <c:v>42750</c:v>
                </c:pt>
                <c:pt idx="5">
                  <c:v>42772</c:v>
                </c:pt>
                <c:pt idx="6">
                  <c:v>42779</c:v>
                </c:pt>
                <c:pt idx="7">
                  <c:v>42786</c:v>
                </c:pt>
                <c:pt idx="8">
                  <c:v>42797</c:v>
                </c:pt>
                <c:pt idx="9">
                  <c:v>42808</c:v>
                </c:pt>
                <c:pt idx="10">
                  <c:v>42821</c:v>
                </c:pt>
                <c:pt idx="11">
                  <c:v>42832</c:v>
                </c:pt>
                <c:pt idx="12">
                  <c:v>42839</c:v>
                </c:pt>
                <c:pt idx="13">
                  <c:v>42846</c:v>
                </c:pt>
                <c:pt idx="14">
                  <c:v>42853</c:v>
                </c:pt>
                <c:pt idx="15">
                  <c:v>42860</c:v>
                </c:pt>
                <c:pt idx="16">
                  <c:v>42867</c:v>
                </c:pt>
                <c:pt idx="17">
                  <c:v>42874</c:v>
                </c:pt>
                <c:pt idx="18">
                  <c:v>42881</c:v>
                </c:pt>
                <c:pt idx="19">
                  <c:v>42888</c:v>
                </c:pt>
                <c:pt idx="20">
                  <c:v>42895</c:v>
                </c:pt>
                <c:pt idx="21">
                  <c:v>42902</c:v>
                </c:pt>
                <c:pt idx="22">
                  <c:v>42909</c:v>
                </c:pt>
                <c:pt idx="23">
                  <c:v>42916</c:v>
                </c:pt>
                <c:pt idx="24">
                  <c:v>42923</c:v>
                </c:pt>
                <c:pt idx="25">
                  <c:v>42930</c:v>
                </c:pt>
                <c:pt idx="26">
                  <c:v>42937</c:v>
                </c:pt>
                <c:pt idx="27">
                  <c:v>42944</c:v>
                </c:pt>
                <c:pt idx="28">
                  <c:v>42951</c:v>
                </c:pt>
                <c:pt idx="29">
                  <c:v>42958</c:v>
                </c:pt>
                <c:pt idx="30">
                  <c:v>42965</c:v>
                </c:pt>
                <c:pt idx="31">
                  <c:v>42972</c:v>
                </c:pt>
                <c:pt idx="32">
                  <c:v>42979</c:v>
                </c:pt>
                <c:pt idx="33">
                  <c:v>42986</c:v>
                </c:pt>
                <c:pt idx="34">
                  <c:v>42993</c:v>
                </c:pt>
                <c:pt idx="35">
                  <c:v>43000</c:v>
                </c:pt>
                <c:pt idx="36">
                  <c:v>43021</c:v>
                </c:pt>
                <c:pt idx="37">
                  <c:v>43028</c:v>
                </c:pt>
                <c:pt idx="38">
                  <c:v>43035</c:v>
                </c:pt>
                <c:pt idx="39">
                  <c:v>43042</c:v>
                </c:pt>
                <c:pt idx="40">
                  <c:v>43049</c:v>
                </c:pt>
                <c:pt idx="41">
                  <c:v>43056</c:v>
                </c:pt>
                <c:pt idx="42">
                  <c:v>43063</c:v>
                </c:pt>
                <c:pt idx="43">
                  <c:v>43070</c:v>
                </c:pt>
                <c:pt idx="44">
                  <c:v>43077</c:v>
                </c:pt>
                <c:pt idx="45">
                  <c:v>43084</c:v>
                </c:pt>
                <c:pt idx="46">
                  <c:v>43091</c:v>
                </c:pt>
                <c:pt idx="47">
                  <c:v>43098</c:v>
                </c:pt>
                <c:pt idx="48">
                  <c:v>43105</c:v>
                </c:pt>
                <c:pt idx="49">
                  <c:v>43112</c:v>
                </c:pt>
                <c:pt idx="50">
                  <c:v>43119</c:v>
                </c:pt>
                <c:pt idx="51">
                  <c:v>43126</c:v>
                </c:pt>
                <c:pt idx="52">
                  <c:v>43133</c:v>
                </c:pt>
                <c:pt idx="53">
                  <c:v>43140</c:v>
                </c:pt>
                <c:pt idx="54">
                  <c:v>43147</c:v>
                </c:pt>
                <c:pt idx="55">
                  <c:v>43154</c:v>
                </c:pt>
                <c:pt idx="56">
                  <c:v>43161</c:v>
                </c:pt>
                <c:pt idx="57">
                  <c:v>43168</c:v>
                </c:pt>
                <c:pt idx="58">
                  <c:v>43175</c:v>
                </c:pt>
                <c:pt idx="59">
                  <c:v>43182</c:v>
                </c:pt>
                <c:pt idx="60">
                  <c:v>43189</c:v>
                </c:pt>
                <c:pt idx="61">
                  <c:v>43196</c:v>
                </c:pt>
                <c:pt idx="62">
                  <c:v>43203</c:v>
                </c:pt>
                <c:pt idx="63">
                  <c:v>43210</c:v>
                </c:pt>
                <c:pt idx="64">
                  <c:v>43224</c:v>
                </c:pt>
                <c:pt idx="65">
                  <c:v>43231</c:v>
                </c:pt>
                <c:pt idx="66">
                  <c:v>43238</c:v>
                </c:pt>
                <c:pt idx="67">
                  <c:v>43245</c:v>
                </c:pt>
                <c:pt idx="68">
                  <c:v>43252</c:v>
                </c:pt>
                <c:pt idx="69">
                  <c:v>43259</c:v>
                </c:pt>
                <c:pt idx="70">
                  <c:v>43266</c:v>
                </c:pt>
                <c:pt idx="71">
                  <c:v>43273</c:v>
                </c:pt>
                <c:pt idx="72">
                  <c:v>43280</c:v>
                </c:pt>
                <c:pt idx="73">
                  <c:v>43287</c:v>
                </c:pt>
                <c:pt idx="74">
                  <c:v>43294</c:v>
                </c:pt>
                <c:pt idx="75">
                  <c:v>43301</c:v>
                </c:pt>
                <c:pt idx="76">
                  <c:v>43308</c:v>
                </c:pt>
                <c:pt idx="77">
                  <c:v>43315</c:v>
                </c:pt>
                <c:pt idx="78">
                  <c:v>43322</c:v>
                </c:pt>
                <c:pt idx="79">
                  <c:v>43329</c:v>
                </c:pt>
                <c:pt idx="80">
                  <c:v>43336</c:v>
                </c:pt>
                <c:pt idx="81">
                  <c:v>43343</c:v>
                </c:pt>
                <c:pt idx="82">
                  <c:v>43350</c:v>
                </c:pt>
                <c:pt idx="83">
                  <c:v>43357</c:v>
                </c:pt>
                <c:pt idx="84">
                  <c:v>43364</c:v>
                </c:pt>
                <c:pt idx="85">
                  <c:v>43371</c:v>
                </c:pt>
                <c:pt idx="86">
                  <c:v>43378</c:v>
                </c:pt>
                <c:pt idx="87">
                  <c:v>43385</c:v>
                </c:pt>
                <c:pt idx="88">
                  <c:v>43392</c:v>
                </c:pt>
                <c:pt idx="89">
                  <c:v>43399</c:v>
                </c:pt>
                <c:pt idx="90">
                  <c:v>43406</c:v>
                </c:pt>
                <c:pt idx="91">
                  <c:v>43413</c:v>
                </c:pt>
                <c:pt idx="92">
                  <c:v>43420</c:v>
                </c:pt>
                <c:pt idx="93">
                  <c:v>43427</c:v>
                </c:pt>
                <c:pt idx="94">
                  <c:v>43434</c:v>
                </c:pt>
                <c:pt idx="95">
                  <c:v>43441</c:v>
                </c:pt>
                <c:pt idx="96">
                  <c:v>43448</c:v>
                </c:pt>
                <c:pt idx="97">
                  <c:v>43455</c:v>
                </c:pt>
                <c:pt idx="98">
                  <c:v>43462</c:v>
                </c:pt>
                <c:pt idx="99">
                  <c:v>43469</c:v>
                </c:pt>
                <c:pt idx="100">
                  <c:v>43476</c:v>
                </c:pt>
                <c:pt idx="101">
                  <c:v>43483</c:v>
                </c:pt>
                <c:pt idx="102">
                  <c:v>43490</c:v>
                </c:pt>
                <c:pt idx="103">
                  <c:v>43504</c:v>
                </c:pt>
                <c:pt idx="104">
                  <c:v>43511</c:v>
                </c:pt>
                <c:pt idx="105">
                  <c:v>43518</c:v>
                </c:pt>
                <c:pt idx="106">
                  <c:v>43525</c:v>
                </c:pt>
                <c:pt idx="107">
                  <c:v>43532</c:v>
                </c:pt>
                <c:pt idx="108">
                  <c:v>43539</c:v>
                </c:pt>
                <c:pt idx="109">
                  <c:v>43546</c:v>
                </c:pt>
                <c:pt idx="110">
                  <c:v>43553</c:v>
                </c:pt>
              </c:numCache>
            </c:numRef>
          </c:cat>
          <c:val>
            <c:numRef>
              <c:f>[0]!NorthCarryoutChange</c:f>
              <c:numCache>
                <c:formatCode>General</c:formatCode>
                <c:ptCount val="111"/>
                <c:pt idx="1">
                  <c:v>-24.699999999999989</c:v>
                </c:pt>
                <c:pt idx="2">
                  <c:v>10.400000000000034</c:v>
                </c:pt>
                <c:pt idx="3">
                  <c:v>20.599999999999966</c:v>
                </c:pt>
                <c:pt idx="4">
                  <c:v>2.7999999999999545</c:v>
                </c:pt>
                <c:pt idx="5">
                  <c:v>-9.5999999999999659</c:v>
                </c:pt>
                <c:pt idx="6">
                  <c:v>4.1999999999999886</c:v>
                </c:pt>
                <c:pt idx="7">
                  <c:v>9</c:v>
                </c:pt>
                <c:pt idx="8">
                  <c:v>31.400000000000034</c:v>
                </c:pt>
                <c:pt idx="9">
                  <c:v>4</c:v>
                </c:pt>
                <c:pt idx="10">
                  <c:v>4.8999999999999773</c:v>
                </c:pt>
                <c:pt idx="11">
                  <c:v>-8.8999999999999773</c:v>
                </c:pt>
                <c:pt idx="12">
                  <c:v>-12.700000000000045</c:v>
                </c:pt>
                <c:pt idx="13">
                  <c:v>-7.3999999999999773</c:v>
                </c:pt>
                <c:pt idx="14">
                  <c:v>-26</c:v>
                </c:pt>
                <c:pt idx="15">
                  <c:v>-2</c:v>
                </c:pt>
                <c:pt idx="16">
                  <c:v>-12.900000000000034</c:v>
                </c:pt>
                <c:pt idx="17">
                  <c:v>-10</c:v>
                </c:pt>
                <c:pt idx="18">
                  <c:v>9.9000000000000341</c:v>
                </c:pt>
                <c:pt idx="19">
                  <c:v>8</c:v>
                </c:pt>
                <c:pt idx="20">
                  <c:v>21.199999999999989</c:v>
                </c:pt>
                <c:pt idx="21">
                  <c:v>-0.69999999999998863</c:v>
                </c:pt>
                <c:pt idx="22">
                  <c:v>18.199999999999989</c:v>
                </c:pt>
                <c:pt idx="23">
                  <c:v>-0.59999999999996589</c:v>
                </c:pt>
                <c:pt idx="24">
                  <c:v>-15.699999999999989</c:v>
                </c:pt>
                <c:pt idx="25">
                  <c:v>-2.8000000000000682</c:v>
                </c:pt>
                <c:pt idx="26">
                  <c:v>-3.0999999999999659</c:v>
                </c:pt>
                <c:pt idx="27">
                  <c:v>-8.6000000000000227</c:v>
                </c:pt>
                <c:pt idx="28">
                  <c:v>3.3999999999999773</c:v>
                </c:pt>
                <c:pt idx="29">
                  <c:v>-22.799999999999898</c:v>
                </c:pt>
                <c:pt idx="30">
                  <c:v>14.399999999999977</c:v>
                </c:pt>
                <c:pt idx="31">
                  <c:v>-6.9000000000000341</c:v>
                </c:pt>
                <c:pt idx="32">
                  <c:v>-7.4000000000000341</c:v>
                </c:pt>
                <c:pt idx="33">
                  <c:v>5.6000000000000796</c:v>
                </c:pt>
                <c:pt idx="34">
                  <c:v>-9.2000000000000455</c:v>
                </c:pt>
                <c:pt idx="35">
                  <c:v>-9.8999999999999773</c:v>
                </c:pt>
                <c:pt idx="36">
                  <c:v>23.899999999999977</c:v>
                </c:pt>
                <c:pt idx="37">
                  <c:v>-3.2999999999999545</c:v>
                </c:pt>
                <c:pt idx="38">
                  <c:v>-6.8000000000000682</c:v>
                </c:pt>
                <c:pt idx="39">
                  <c:v>28.199999999999989</c:v>
                </c:pt>
                <c:pt idx="40">
                  <c:v>45.800000000000011</c:v>
                </c:pt>
                <c:pt idx="41">
                  <c:v>19.600000000000023</c:v>
                </c:pt>
                <c:pt idx="42">
                  <c:v>13</c:v>
                </c:pt>
                <c:pt idx="43">
                  <c:v>-7.5999999999999659</c:v>
                </c:pt>
                <c:pt idx="44">
                  <c:v>16</c:v>
                </c:pt>
                <c:pt idx="45">
                  <c:v>8.5999999999999659</c:v>
                </c:pt>
                <c:pt idx="46">
                  <c:v>-14.099999999999966</c:v>
                </c:pt>
                <c:pt idx="47">
                  <c:v>-18.200000000000045</c:v>
                </c:pt>
                <c:pt idx="48">
                  <c:v>-9.9999999999965894E-2</c:v>
                </c:pt>
                <c:pt idx="49">
                  <c:v>-0.40000000000003411</c:v>
                </c:pt>
                <c:pt idx="50">
                  <c:v>-2.5999999999999659</c:v>
                </c:pt>
                <c:pt idx="51">
                  <c:v>-8.8000000000000682</c:v>
                </c:pt>
                <c:pt idx="52">
                  <c:v>-5.8999999999999204</c:v>
                </c:pt>
                <c:pt idx="53">
                  <c:v>-13.75</c:v>
                </c:pt>
                <c:pt idx="54">
                  <c:v>-22.650000000000034</c:v>
                </c:pt>
                <c:pt idx="55">
                  <c:v>-23.899999999999977</c:v>
                </c:pt>
                <c:pt idx="56">
                  <c:v>-55.899999999999977</c:v>
                </c:pt>
                <c:pt idx="57">
                  <c:v>-17.700000000000045</c:v>
                </c:pt>
                <c:pt idx="58">
                  <c:v>1.8999999999999773</c:v>
                </c:pt>
                <c:pt idx="59">
                  <c:v>-15.999999999999972</c:v>
                </c:pt>
                <c:pt idx="60">
                  <c:v>9.7999999999999829</c:v>
                </c:pt>
                <c:pt idx="61">
                  <c:v>-3.1000000000000227</c:v>
                </c:pt>
                <c:pt idx="62">
                  <c:v>2.4000000000000341</c:v>
                </c:pt>
                <c:pt idx="63">
                  <c:v>15.299999999999955</c:v>
                </c:pt>
                <c:pt idx="64">
                  <c:v>56.600000000000023</c:v>
                </c:pt>
                <c:pt idx="65">
                  <c:v>13.200000000000045</c:v>
                </c:pt>
                <c:pt idx="66">
                  <c:v>7.1999999999999886</c:v>
                </c:pt>
                <c:pt idx="67">
                  <c:v>6.2999999999999545</c:v>
                </c:pt>
                <c:pt idx="68">
                  <c:v>18.900000000000091</c:v>
                </c:pt>
                <c:pt idx="69">
                  <c:v>13.999999999999943</c:v>
                </c:pt>
                <c:pt idx="70">
                  <c:v>11.5</c:v>
                </c:pt>
                <c:pt idx="71">
                  <c:v>-3.3999999999999773</c:v>
                </c:pt>
                <c:pt idx="72">
                  <c:v>2.1999999999999886</c:v>
                </c:pt>
                <c:pt idx="73">
                  <c:v>-26.300000000000011</c:v>
                </c:pt>
                <c:pt idx="74">
                  <c:v>9.5</c:v>
                </c:pt>
                <c:pt idx="75">
                  <c:v>-4.2999999999999545</c:v>
                </c:pt>
                <c:pt idx="76">
                  <c:v>-7.5</c:v>
                </c:pt>
                <c:pt idx="77">
                  <c:v>4.6999999999999886</c:v>
                </c:pt>
                <c:pt idx="78">
                  <c:v>8.4000000000000341</c:v>
                </c:pt>
                <c:pt idx="79">
                  <c:v>-11.400000000000034</c:v>
                </c:pt>
                <c:pt idx="80">
                  <c:v>-9.1000000000000227</c:v>
                </c:pt>
                <c:pt idx="81">
                  <c:v>-8.5999999999999659</c:v>
                </c:pt>
                <c:pt idx="82">
                  <c:v>-15.699999999999989</c:v>
                </c:pt>
                <c:pt idx="83">
                  <c:v>-19.899999999999977</c:v>
                </c:pt>
                <c:pt idx="84">
                  <c:v>-9.8000000000000114</c:v>
                </c:pt>
                <c:pt idx="85">
                  <c:v>-2.1999999999999886</c:v>
                </c:pt>
                <c:pt idx="86">
                  <c:v>-7.9000000000000341</c:v>
                </c:pt>
                <c:pt idx="87">
                  <c:v>5.8999999999999773</c:v>
                </c:pt>
                <c:pt idx="88">
                  <c:v>2.3000000000000682</c:v>
                </c:pt>
                <c:pt idx="89">
                  <c:v>6.8999999999999773</c:v>
                </c:pt>
                <c:pt idx="90">
                  <c:v>-8.2999999999999545</c:v>
                </c:pt>
                <c:pt idx="91">
                  <c:v>-13.100000000000023</c:v>
                </c:pt>
                <c:pt idx="92">
                  <c:v>19.599999999999966</c:v>
                </c:pt>
                <c:pt idx="93">
                  <c:v>7.3000000000000114</c:v>
                </c:pt>
                <c:pt idx="94">
                  <c:v>0.59999999999996589</c:v>
                </c:pt>
                <c:pt idx="95">
                  <c:v>-3.3999999999999773</c:v>
                </c:pt>
                <c:pt idx="96">
                  <c:v>8.0999999999999659</c:v>
                </c:pt>
                <c:pt idx="97">
                  <c:v>5.1999999999999318</c:v>
                </c:pt>
                <c:pt idx="98">
                  <c:v>13.900000000000034</c:v>
                </c:pt>
                <c:pt idx="99">
                  <c:v>-9.4999999999999432</c:v>
                </c:pt>
                <c:pt idx="100">
                  <c:v>7.8999999999999204</c:v>
                </c:pt>
                <c:pt idx="101">
                  <c:v>-18.199999999999932</c:v>
                </c:pt>
                <c:pt idx="102">
                  <c:v>-0.90000000000003411</c:v>
                </c:pt>
                <c:pt idx="103">
                  <c:v>27.199999999999989</c:v>
                </c:pt>
                <c:pt idx="104">
                  <c:v>7.1999999999999886</c:v>
                </c:pt>
                <c:pt idx="105">
                  <c:v>17.100000000000023</c:v>
                </c:pt>
                <c:pt idx="106">
                  <c:v>23.100000000000023</c:v>
                </c:pt>
                <c:pt idx="107">
                  <c:v>36</c:v>
                </c:pt>
                <c:pt idx="108">
                  <c:v>20.399999999999977</c:v>
                </c:pt>
                <c:pt idx="109">
                  <c:v>4.2000000000000455</c:v>
                </c:pt>
                <c:pt idx="110">
                  <c:v>-461.70000000000005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60177520"/>
        <c:axId val="760186224"/>
      </c:barChart>
      <c:catAx>
        <c:axId val="7601824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188944"/>
        <c:crosses val="autoZero"/>
        <c:auto val="0"/>
        <c:lblAlgn val="ctr"/>
        <c:lblOffset val="100"/>
        <c:noMultiLvlLbl val="0"/>
      </c:catAx>
      <c:valAx>
        <c:axId val="76018894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182416"/>
        <c:crosses val="autoZero"/>
        <c:crossBetween val="between"/>
      </c:valAx>
      <c:valAx>
        <c:axId val="76018622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177520"/>
        <c:crosses val="max"/>
        <c:crossBetween val="between"/>
      </c:valAx>
      <c:catAx>
        <c:axId val="760177520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760186224"/>
        <c:crosses val="autoZero"/>
        <c:auto val="0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sz="1600">
                <a:solidFill>
                  <a:schemeClr val="tx1"/>
                </a:solidFill>
              </a:rPr>
              <a:t>东北淀粉</a:t>
            </a:r>
            <a:r>
              <a:rPr lang="zh-CN" altLang="en-US" sz="1600">
                <a:solidFill>
                  <a:schemeClr val="tx1"/>
                </a:solidFill>
              </a:rPr>
              <a:t>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黑龙江利润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88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</c:numCache>
            </c:numRef>
          </c:cat>
          <c:val>
            <c:numRef>
              <c:f>[0]!dflr_hlj</c:f>
              <c:numCache>
                <c:formatCode>General</c:formatCode>
                <c:ptCount val="88"/>
                <c:pt idx="0">
                  <c:v>178</c:v>
                </c:pt>
                <c:pt idx="1">
                  <c:v>174</c:v>
                </c:pt>
                <c:pt idx="2">
                  <c:v>171</c:v>
                </c:pt>
                <c:pt idx="3">
                  <c:v>152</c:v>
                </c:pt>
                <c:pt idx="4">
                  <c:v>57</c:v>
                </c:pt>
                <c:pt idx="5">
                  <c:v>57</c:v>
                </c:pt>
                <c:pt idx="6">
                  <c:v>80</c:v>
                </c:pt>
                <c:pt idx="7">
                  <c:v>56</c:v>
                </c:pt>
                <c:pt idx="8">
                  <c:v>32</c:v>
                </c:pt>
                <c:pt idx="9">
                  <c:v>23</c:v>
                </c:pt>
                <c:pt idx="10">
                  <c:v>27.2</c:v>
                </c:pt>
                <c:pt idx="11">
                  <c:v>15.2</c:v>
                </c:pt>
                <c:pt idx="12">
                  <c:v>7</c:v>
                </c:pt>
                <c:pt idx="13">
                  <c:v>27</c:v>
                </c:pt>
                <c:pt idx="14">
                  <c:v>57</c:v>
                </c:pt>
                <c:pt idx="15">
                  <c:v>94</c:v>
                </c:pt>
                <c:pt idx="16">
                  <c:v>142</c:v>
                </c:pt>
                <c:pt idx="17">
                  <c:v>197</c:v>
                </c:pt>
                <c:pt idx="18">
                  <c:v>157</c:v>
                </c:pt>
                <c:pt idx="19">
                  <c:v>131.19999999999999</c:v>
                </c:pt>
                <c:pt idx="20">
                  <c:v>96</c:v>
                </c:pt>
                <c:pt idx="21">
                  <c:v>68.8</c:v>
                </c:pt>
                <c:pt idx="22">
                  <c:v>70.2</c:v>
                </c:pt>
                <c:pt idx="23">
                  <c:v>33</c:v>
                </c:pt>
                <c:pt idx="24">
                  <c:v>18.2</c:v>
                </c:pt>
                <c:pt idx="25">
                  <c:v>-21.8</c:v>
                </c:pt>
                <c:pt idx="26">
                  <c:v>-51.8</c:v>
                </c:pt>
                <c:pt idx="27">
                  <c:v>-69</c:v>
                </c:pt>
                <c:pt idx="28">
                  <c:v>-59</c:v>
                </c:pt>
                <c:pt idx="29">
                  <c:v>-87</c:v>
                </c:pt>
                <c:pt idx="30">
                  <c:v>-94</c:v>
                </c:pt>
                <c:pt idx="31">
                  <c:v>-94</c:v>
                </c:pt>
                <c:pt idx="32">
                  <c:v>-127</c:v>
                </c:pt>
                <c:pt idx="33">
                  <c:v>-75.2</c:v>
                </c:pt>
                <c:pt idx="34">
                  <c:v>-44</c:v>
                </c:pt>
                <c:pt idx="35">
                  <c:v>-14</c:v>
                </c:pt>
                <c:pt idx="36">
                  <c:v>-90</c:v>
                </c:pt>
                <c:pt idx="37">
                  <c:v>90</c:v>
                </c:pt>
                <c:pt idx="38">
                  <c:v>136</c:v>
                </c:pt>
                <c:pt idx="39">
                  <c:v>158</c:v>
                </c:pt>
                <c:pt idx="40">
                  <c:v>158</c:v>
                </c:pt>
                <c:pt idx="41">
                  <c:v>181</c:v>
                </c:pt>
                <c:pt idx="42">
                  <c:v>187</c:v>
                </c:pt>
                <c:pt idx="43">
                  <c:v>6</c:v>
                </c:pt>
                <c:pt idx="44">
                  <c:v>0</c:v>
                </c:pt>
                <c:pt idx="45">
                  <c:v>-27</c:v>
                </c:pt>
                <c:pt idx="46">
                  <c:v>8</c:v>
                </c:pt>
                <c:pt idx="47">
                  <c:v>8</c:v>
                </c:pt>
                <c:pt idx="48">
                  <c:v>18</c:v>
                </c:pt>
                <c:pt idx="49">
                  <c:v>33.200000000000003</c:v>
                </c:pt>
                <c:pt idx="50">
                  <c:v>33.200000000000003</c:v>
                </c:pt>
                <c:pt idx="51">
                  <c:v>53</c:v>
                </c:pt>
                <c:pt idx="52">
                  <c:v>47.2</c:v>
                </c:pt>
                <c:pt idx="53">
                  <c:v>78</c:v>
                </c:pt>
                <c:pt idx="54">
                  <c:v>78</c:v>
                </c:pt>
                <c:pt idx="55">
                  <c:v>86</c:v>
                </c:pt>
                <c:pt idx="56">
                  <c:v>86</c:v>
                </c:pt>
                <c:pt idx="57">
                  <c:v>89</c:v>
                </c:pt>
                <c:pt idx="58">
                  <c:v>89</c:v>
                </c:pt>
                <c:pt idx="59">
                  <c:v>89</c:v>
                </c:pt>
                <c:pt idx="60">
                  <c:v>124</c:v>
                </c:pt>
                <c:pt idx="61">
                  <c:v>134</c:v>
                </c:pt>
                <c:pt idx="62">
                  <c:v>129</c:v>
                </c:pt>
                <c:pt idx="63">
                  <c:v>129</c:v>
                </c:pt>
                <c:pt idx="64">
                  <c:v>142</c:v>
                </c:pt>
                <c:pt idx="65">
                  <c:v>150.80000000000001</c:v>
                </c:pt>
                <c:pt idx="66">
                  <c:v>145</c:v>
                </c:pt>
                <c:pt idx="67">
                  <c:v>159.30000000000001</c:v>
                </c:pt>
                <c:pt idx="68">
                  <c:v>109</c:v>
                </c:pt>
                <c:pt idx="69">
                  <c:v>99</c:v>
                </c:pt>
                <c:pt idx="70">
                  <c:v>84</c:v>
                </c:pt>
                <c:pt idx="71">
                  <c:v>54</c:v>
                </c:pt>
                <c:pt idx="72">
                  <c:v>50</c:v>
                </c:pt>
                <c:pt idx="73">
                  <c:v>70</c:v>
                </c:pt>
                <c:pt idx="74">
                  <c:v>41.6</c:v>
                </c:pt>
                <c:pt idx="75">
                  <c:v>31.6</c:v>
                </c:pt>
                <c:pt idx="76">
                  <c:v>26.2</c:v>
                </c:pt>
                <c:pt idx="77">
                  <c:v>30.4</c:v>
                </c:pt>
                <c:pt idx="78">
                  <c:v>38.5</c:v>
                </c:pt>
                <c:pt idx="79">
                  <c:v>56</c:v>
                </c:pt>
                <c:pt idx="80">
                  <c:v>52</c:v>
                </c:pt>
                <c:pt idx="81">
                  <c:v>52</c:v>
                </c:pt>
                <c:pt idx="82">
                  <c:v>48</c:v>
                </c:pt>
                <c:pt idx="83">
                  <c:v>97</c:v>
                </c:pt>
                <c:pt idx="84">
                  <c:v>74.599999999999994</c:v>
                </c:pt>
                <c:pt idx="85">
                  <c:v>60.8</c:v>
                </c:pt>
                <c:pt idx="86">
                  <c:v>56</c:v>
                </c:pt>
                <c:pt idx="87">
                  <c:v>56</c:v>
                </c:pt>
              </c:numCache>
            </c:numRef>
          </c:val>
        </c:ser>
        <c:ser>
          <c:idx val="2"/>
          <c:order val="2"/>
          <c:tx>
            <c:v>吉林利润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88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</c:numCache>
            </c:numRef>
          </c:cat>
          <c:val>
            <c:numRef>
              <c:f>[0]!dflr_jl</c:f>
              <c:numCache>
                <c:formatCode>General</c:formatCode>
                <c:ptCount val="88"/>
                <c:pt idx="0">
                  <c:v>58</c:v>
                </c:pt>
                <c:pt idx="1">
                  <c:v>54</c:v>
                </c:pt>
                <c:pt idx="2">
                  <c:v>31</c:v>
                </c:pt>
                <c:pt idx="3">
                  <c:v>12</c:v>
                </c:pt>
                <c:pt idx="4">
                  <c:v>-2</c:v>
                </c:pt>
                <c:pt idx="5">
                  <c:v>-2</c:v>
                </c:pt>
                <c:pt idx="6">
                  <c:v>4</c:v>
                </c:pt>
                <c:pt idx="7">
                  <c:v>0</c:v>
                </c:pt>
                <c:pt idx="8">
                  <c:v>11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-8</c:v>
                </c:pt>
                <c:pt idx="13">
                  <c:v>22</c:v>
                </c:pt>
                <c:pt idx="14">
                  <c:v>-18</c:v>
                </c:pt>
                <c:pt idx="15">
                  <c:v>28</c:v>
                </c:pt>
                <c:pt idx="16">
                  <c:v>97</c:v>
                </c:pt>
                <c:pt idx="17">
                  <c:v>115</c:v>
                </c:pt>
                <c:pt idx="18">
                  <c:v>122</c:v>
                </c:pt>
                <c:pt idx="19">
                  <c:v>140</c:v>
                </c:pt>
                <c:pt idx="20">
                  <c:v>68</c:v>
                </c:pt>
                <c:pt idx="21">
                  <c:v>51</c:v>
                </c:pt>
                <c:pt idx="22">
                  <c:v>81</c:v>
                </c:pt>
                <c:pt idx="23">
                  <c:v>-29</c:v>
                </c:pt>
                <c:pt idx="24">
                  <c:v>-22</c:v>
                </c:pt>
                <c:pt idx="25">
                  <c:v>-98</c:v>
                </c:pt>
                <c:pt idx="26">
                  <c:v>-131</c:v>
                </c:pt>
                <c:pt idx="27">
                  <c:v>-106</c:v>
                </c:pt>
                <c:pt idx="28">
                  <c:v>-116</c:v>
                </c:pt>
                <c:pt idx="29">
                  <c:v>-112.8</c:v>
                </c:pt>
                <c:pt idx="30">
                  <c:v>-112.8</c:v>
                </c:pt>
                <c:pt idx="31">
                  <c:v>-122.8</c:v>
                </c:pt>
                <c:pt idx="32">
                  <c:v>-122.8</c:v>
                </c:pt>
                <c:pt idx="33">
                  <c:v>-75</c:v>
                </c:pt>
                <c:pt idx="34">
                  <c:v>-105</c:v>
                </c:pt>
                <c:pt idx="35">
                  <c:v>5.2</c:v>
                </c:pt>
                <c:pt idx="36">
                  <c:v>5.2</c:v>
                </c:pt>
                <c:pt idx="37">
                  <c:v>35.200000000000003</c:v>
                </c:pt>
                <c:pt idx="38">
                  <c:v>111.2</c:v>
                </c:pt>
                <c:pt idx="39">
                  <c:v>111.2</c:v>
                </c:pt>
                <c:pt idx="40">
                  <c:v>111.2</c:v>
                </c:pt>
                <c:pt idx="41">
                  <c:v>107</c:v>
                </c:pt>
                <c:pt idx="42">
                  <c:v>160.19999999999999</c:v>
                </c:pt>
                <c:pt idx="43">
                  <c:v>21</c:v>
                </c:pt>
                <c:pt idx="44">
                  <c:v>21</c:v>
                </c:pt>
                <c:pt idx="45">
                  <c:v>15.2</c:v>
                </c:pt>
                <c:pt idx="46">
                  <c:v>-2</c:v>
                </c:pt>
                <c:pt idx="47">
                  <c:v>-2</c:v>
                </c:pt>
                <c:pt idx="48">
                  <c:v>2</c:v>
                </c:pt>
                <c:pt idx="49">
                  <c:v>20</c:v>
                </c:pt>
                <c:pt idx="50">
                  <c:v>20</c:v>
                </c:pt>
                <c:pt idx="51">
                  <c:v>56.8</c:v>
                </c:pt>
                <c:pt idx="52">
                  <c:v>71</c:v>
                </c:pt>
                <c:pt idx="53">
                  <c:v>75</c:v>
                </c:pt>
                <c:pt idx="54">
                  <c:v>75</c:v>
                </c:pt>
                <c:pt idx="55">
                  <c:v>111</c:v>
                </c:pt>
                <c:pt idx="56">
                  <c:v>118</c:v>
                </c:pt>
                <c:pt idx="57">
                  <c:v>121</c:v>
                </c:pt>
                <c:pt idx="58">
                  <c:v>121</c:v>
                </c:pt>
                <c:pt idx="59">
                  <c:v>119.7</c:v>
                </c:pt>
                <c:pt idx="60">
                  <c:v>119.8</c:v>
                </c:pt>
                <c:pt idx="61">
                  <c:v>102.8</c:v>
                </c:pt>
                <c:pt idx="62">
                  <c:v>102</c:v>
                </c:pt>
                <c:pt idx="63">
                  <c:v>102</c:v>
                </c:pt>
                <c:pt idx="64">
                  <c:v>109.2</c:v>
                </c:pt>
                <c:pt idx="65">
                  <c:v>128</c:v>
                </c:pt>
                <c:pt idx="66">
                  <c:v>143</c:v>
                </c:pt>
                <c:pt idx="67">
                  <c:v>183.8</c:v>
                </c:pt>
                <c:pt idx="68">
                  <c:v>172.8</c:v>
                </c:pt>
                <c:pt idx="69">
                  <c:v>157.80000000000001</c:v>
                </c:pt>
                <c:pt idx="70">
                  <c:v>101.8</c:v>
                </c:pt>
                <c:pt idx="71">
                  <c:v>68.8</c:v>
                </c:pt>
                <c:pt idx="72">
                  <c:v>39.799999999999997</c:v>
                </c:pt>
                <c:pt idx="73">
                  <c:v>39.799999999999997</c:v>
                </c:pt>
                <c:pt idx="74">
                  <c:v>51.8</c:v>
                </c:pt>
                <c:pt idx="75">
                  <c:v>72.400000000000006</c:v>
                </c:pt>
                <c:pt idx="76">
                  <c:v>81.400000000000006</c:v>
                </c:pt>
                <c:pt idx="77">
                  <c:v>81.400000000000006</c:v>
                </c:pt>
                <c:pt idx="78">
                  <c:v>53.2</c:v>
                </c:pt>
                <c:pt idx="79">
                  <c:v>73.2</c:v>
                </c:pt>
                <c:pt idx="80">
                  <c:v>75.2</c:v>
                </c:pt>
                <c:pt idx="81">
                  <c:v>80.2</c:v>
                </c:pt>
                <c:pt idx="82">
                  <c:v>66.2</c:v>
                </c:pt>
                <c:pt idx="83">
                  <c:v>79.2</c:v>
                </c:pt>
                <c:pt idx="84">
                  <c:v>52.2</c:v>
                </c:pt>
                <c:pt idx="85">
                  <c:v>84.2</c:v>
                </c:pt>
                <c:pt idx="86">
                  <c:v>70</c:v>
                </c:pt>
                <c:pt idx="87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0186768"/>
        <c:axId val="760187312"/>
      </c:barChart>
      <c:lineChart>
        <c:grouping val="standard"/>
        <c:varyColors val="0"/>
        <c:ser>
          <c:idx val="0"/>
          <c:order val="0"/>
          <c:tx>
            <c:v>东北开工率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88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</c:numCache>
            </c:numRef>
          </c:cat>
          <c:val>
            <c:numRef>
              <c:f>[0]!dfkgl_db</c:f>
              <c:numCache>
                <c:formatCode>General</c:formatCode>
                <c:ptCount val="88"/>
                <c:pt idx="0">
                  <c:v>86.02</c:v>
                </c:pt>
                <c:pt idx="1">
                  <c:v>88.92</c:v>
                </c:pt>
                <c:pt idx="2">
                  <c:v>88.13</c:v>
                </c:pt>
                <c:pt idx="3">
                  <c:v>79.86</c:v>
                </c:pt>
                <c:pt idx="4">
                  <c:v>75.77</c:v>
                </c:pt>
                <c:pt idx="5">
                  <c:v>72.12</c:v>
                </c:pt>
                <c:pt idx="6">
                  <c:v>64.099999999999994</c:v>
                </c:pt>
                <c:pt idx="7">
                  <c:v>75.290000000000006</c:v>
                </c:pt>
                <c:pt idx="8">
                  <c:v>80.78</c:v>
                </c:pt>
                <c:pt idx="9">
                  <c:v>81.569999999999993</c:v>
                </c:pt>
                <c:pt idx="10">
                  <c:v>83.42</c:v>
                </c:pt>
                <c:pt idx="11">
                  <c:v>83.42</c:v>
                </c:pt>
                <c:pt idx="12">
                  <c:v>75.510000000000005</c:v>
                </c:pt>
                <c:pt idx="13">
                  <c:v>84.34</c:v>
                </c:pt>
                <c:pt idx="14">
                  <c:v>84.34</c:v>
                </c:pt>
                <c:pt idx="15">
                  <c:v>84.34</c:v>
                </c:pt>
                <c:pt idx="16">
                  <c:v>84.34</c:v>
                </c:pt>
                <c:pt idx="17">
                  <c:v>84.34</c:v>
                </c:pt>
                <c:pt idx="18">
                  <c:v>85.45</c:v>
                </c:pt>
                <c:pt idx="19">
                  <c:v>85.45</c:v>
                </c:pt>
                <c:pt idx="20">
                  <c:v>88.84</c:v>
                </c:pt>
                <c:pt idx="21">
                  <c:v>88.84</c:v>
                </c:pt>
                <c:pt idx="22">
                  <c:v>89.78</c:v>
                </c:pt>
                <c:pt idx="23">
                  <c:v>89.78</c:v>
                </c:pt>
                <c:pt idx="24">
                  <c:v>89.78</c:v>
                </c:pt>
                <c:pt idx="25">
                  <c:v>89.78</c:v>
                </c:pt>
                <c:pt idx="26">
                  <c:v>89.78</c:v>
                </c:pt>
                <c:pt idx="27">
                  <c:v>89.78</c:v>
                </c:pt>
                <c:pt idx="28">
                  <c:v>89.78</c:v>
                </c:pt>
                <c:pt idx="29">
                  <c:v>89.78</c:v>
                </c:pt>
                <c:pt idx="30">
                  <c:v>91.55</c:v>
                </c:pt>
                <c:pt idx="31">
                  <c:v>72.8</c:v>
                </c:pt>
                <c:pt idx="32">
                  <c:v>73.72</c:v>
                </c:pt>
                <c:pt idx="33">
                  <c:v>90.42</c:v>
                </c:pt>
                <c:pt idx="34">
                  <c:v>86.8</c:v>
                </c:pt>
                <c:pt idx="35">
                  <c:v>88.73</c:v>
                </c:pt>
                <c:pt idx="36">
                  <c:v>87.04</c:v>
                </c:pt>
                <c:pt idx="37">
                  <c:v>87.04</c:v>
                </c:pt>
                <c:pt idx="38">
                  <c:v>87.04</c:v>
                </c:pt>
                <c:pt idx="39">
                  <c:v>87.04</c:v>
                </c:pt>
                <c:pt idx="40">
                  <c:v>84.87</c:v>
                </c:pt>
                <c:pt idx="41">
                  <c:v>87.04</c:v>
                </c:pt>
                <c:pt idx="42">
                  <c:v>87.04</c:v>
                </c:pt>
                <c:pt idx="43">
                  <c:v>82.43</c:v>
                </c:pt>
                <c:pt idx="44">
                  <c:v>84.66</c:v>
                </c:pt>
                <c:pt idx="45">
                  <c:v>85.75</c:v>
                </c:pt>
                <c:pt idx="46">
                  <c:v>85.75</c:v>
                </c:pt>
                <c:pt idx="47">
                  <c:v>85.4</c:v>
                </c:pt>
                <c:pt idx="48">
                  <c:v>87.4</c:v>
                </c:pt>
                <c:pt idx="49">
                  <c:v>87.4</c:v>
                </c:pt>
                <c:pt idx="50">
                  <c:v>87.4</c:v>
                </c:pt>
                <c:pt idx="51">
                  <c:v>87.4</c:v>
                </c:pt>
                <c:pt idx="52">
                  <c:v>87.4</c:v>
                </c:pt>
                <c:pt idx="53">
                  <c:v>86.54</c:v>
                </c:pt>
                <c:pt idx="54">
                  <c:v>87.4</c:v>
                </c:pt>
                <c:pt idx="55">
                  <c:v>86.73</c:v>
                </c:pt>
                <c:pt idx="56">
                  <c:v>84.74</c:v>
                </c:pt>
                <c:pt idx="57">
                  <c:v>87.4</c:v>
                </c:pt>
                <c:pt idx="58">
                  <c:v>88.88</c:v>
                </c:pt>
                <c:pt idx="59">
                  <c:v>88.88</c:v>
                </c:pt>
                <c:pt idx="60">
                  <c:v>87.89</c:v>
                </c:pt>
                <c:pt idx="61">
                  <c:v>83.04</c:v>
                </c:pt>
                <c:pt idx="62">
                  <c:v>86.72</c:v>
                </c:pt>
                <c:pt idx="63">
                  <c:v>86.47</c:v>
                </c:pt>
                <c:pt idx="64">
                  <c:v>86.47</c:v>
                </c:pt>
                <c:pt idx="65">
                  <c:v>88.53</c:v>
                </c:pt>
                <c:pt idx="66">
                  <c:v>88.88</c:v>
                </c:pt>
                <c:pt idx="67">
                  <c:v>88.88</c:v>
                </c:pt>
                <c:pt idx="68">
                  <c:v>88.88</c:v>
                </c:pt>
                <c:pt idx="69">
                  <c:v>88.88</c:v>
                </c:pt>
                <c:pt idx="70">
                  <c:v>88.88</c:v>
                </c:pt>
                <c:pt idx="71">
                  <c:v>88.88</c:v>
                </c:pt>
                <c:pt idx="72">
                  <c:v>89.89</c:v>
                </c:pt>
                <c:pt idx="73">
                  <c:v>89.89</c:v>
                </c:pt>
                <c:pt idx="74">
                  <c:v>87.75</c:v>
                </c:pt>
                <c:pt idx="75">
                  <c:v>87.33</c:v>
                </c:pt>
                <c:pt idx="76">
                  <c:v>89.25</c:v>
                </c:pt>
                <c:pt idx="77">
                  <c:v>89.52</c:v>
                </c:pt>
                <c:pt idx="78">
                  <c:v>88.98</c:v>
                </c:pt>
                <c:pt idx="79">
                  <c:v>90.86</c:v>
                </c:pt>
                <c:pt idx="80">
                  <c:v>88.56</c:v>
                </c:pt>
                <c:pt idx="81">
                  <c:v>85.48</c:v>
                </c:pt>
                <c:pt idx="82">
                  <c:v>83.18</c:v>
                </c:pt>
                <c:pt idx="83">
                  <c:v>85.48</c:v>
                </c:pt>
                <c:pt idx="84">
                  <c:v>85.48</c:v>
                </c:pt>
                <c:pt idx="85">
                  <c:v>85.48</c:v>
                </c:pt>
                <c:pt idx="86">
                  <c:v>85.48</c:v>
                </c:pt>
                <c:pt idx="87">
                  <c:v>86.02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189488"/>
        <c:axId val="760187856"/>
      </c:lineChart>
      <c:catAx>
        <c:axId val="7601867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187312"/>
        <c:crosses val="autoZero"/>
        <c:auto val="0"/>
        <c:lblAlgn val="ctr"/>
        <c:lblOffset val="100"/>
        <c:noMultiLvlLbl val="0"/>
      </c:catAx>
      <c:valAx>
        <c:axId val="7601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186768"/>
        <c:crosses val="autoZero"/>
        <c:crossBetween val="between"/>
      </c:valAx>
      <c:valAx>
        <c:axId val="760187856"/>
        <c:scaling>
          <c:orientation val="minMax"/>
          <c:min val="5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189488"/>
        <c:crosses val="max"/>
        <c:crossBetween val="between"/>
      </c:valAx>
      <c:catAx>
        <c:axId val="7601894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60187856"/>
        <c:crosses val="autoZero"/>
        <c:auto val="0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chemeClr val="tx1"/>
                </a:solidFill>
              </a:rPr>
              <a:t>山东</a:t>
            </a:r>
            <a:r>
              <a:rPr lang="zh-CN" sz="1600">
                <a:solidFill>
                  <a:schemeClr val="tx1"/>
                </a:solidFill>
              </a:rPr>
              <a:t>淀粉</a:t>
            </a:r>
            <a:r>
              <a:rPr lang="zh-CN" altLang="en-US" sz="1600">
                <a:solidFill>
                  <a:schemeClr val="tx1"/>
                </a:solidFill>
              </a:rPr>
              <a:t>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山东利润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88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</c:numCache>
            </c:numRef>
          </c:cat>
          <c:val>
            <c:numRef>
              <c:f>[0]!dflr_sd</c:f>
              <c:numCache>
                <c:formatCode>General</c:formatCode>
                <c:ptCount val="88"/>
                <c:pt idx="0">
                  <c:v>-44</c:v>
                </c:pt>
                <c:pt idx="1">
                  <c:v>-42</c:v>
                </c:pt>
                <c:pt idx="2">
                  <c:v>-74</c:v>
                </c:pt>
                <c:pt idx="3">
                  <c:v>-92.2</c:v>
                </c:pt>
                <c:pt idx="4">
                  <c:v>-99.2</c:v>
                </c:pt>
                <c:pt idx="5">
                  <c:v>43</c:v>
                </c:pt>
                <c:pt idx="6">
                  <c:v>81</c:v>
                </c:pt>
                <c:pt idx="7">
                  <c:v>88</c:v>
                </c:pt>
                <c:pt idx="8">
                  <c:v>-1</c:v>
                </c:pt>
                <c:pt idx="9">
                  <c:v>27.8</c:v>
                </c:pt>
                <c:pt idx="10">
                  <c:v>55.8</c:v>
                </c:pt>
                <c:pt idx="11">
                  <c:v>74.8</c:v>
                </c:pt>
                <c:pt idx="12">
                  <c:v>-8</c:v>
                </c:pt>
                <c:pt idx="13">
                  <c:v>16</c:v>
                </c:pt>
                <c:pt idx="14">
                  <c:v>75</c:v>
                </c:pt>
                <c:pt idx="15">
                  <c:v>94</c:v>
                </c:pt>
                <c:pt idx="16">
                  <c:v>72</c:v>
                </c:pt>
                <c:pt idx="17">
                  <c:v>195.2</c:v>
                </c:pt>
                <c:pt idx="18">
                  <c:v>135.19999999999999</c:v>
                </c:pt>
                <c:pt idx="19">
                  <c:v>57.8</c:v>
                </c:pt>
                <c:pt idx="20">
                  <c:v>20.8</c:v>
                </c:pt>
                <c:pt idx="21">
                  <c:v>12</c:v>
                </c:pt>
                <c:pt idx="22">
                  <c:v>-6.6</c:v>
                </c:pt>
                <c:pt idx="23">
                  <c:v>41.4</c:v>
                </c:pt>
                <c:pt idx="24">
                  <c:v>14.4</c:v>
                </c:pt>
                <c:pt idx="25">
                  <c:v>-6.6</c:v>
                </c:pt>
                <c:pt idx="26">
                  <c:v>-38.6</c:v>
                </c:pt>
                <c:pt idx="27">
                  <c:v>-53.2</c:v>
                </c:pt>
                <c:pt idx="28">
                  <c:v>-120.2</c:v>
                </c:pt>
                <c:pt idx="29">
                  <c:v>-124.2</c:v>
                </c:pt>
                <c:pt idx="30">
                  <c:v>-125.2</c:v>
                </c:pt>
                <c:pt idx="31">
                  <c:v>-122.8</c:v>
                </c:pt>
                <c:pt idx="32">
                  <c:v>-135.6</c:v>
                </c:pt>
                <c:pt idx="33">
                  <c:v>-93.8</c:v>
                </c:pt>
                <c:pt idx="34">
                  <c:v>-47.9</c:v>
                </c:pt>
                <c:pt idx="35">
                  <c:v>-54.6</c:v>
                </c:pt>
                <c:pt idx="36">
                  <c:v>-45</c:v>
                </c:pt>
                <c:pt idx="37">
                  <c:v>-35.799999999999997</c:v>
                </c:pt>
                <c:pt idx="38">
                  <c:v>111.2</c:v>
                </c:pt>
                <c:pt idx="39">
                  <c:v>4.4000000000000004</c:v>
                </c:pt>
                <c:pt idx="40">
                  <c:v>21.4</c:v>
                </c:pt>
                <c:pt idx="41">
                  <c:v>7</c:v>
                </c:pt>
                <c:pt idx="42">
                  <c:v>11.7</c:v>
                </c:pt>
                <c:pt idx="43">
                  <c:v>-19.8</c:v>
                </c:pt>
                <c:pt idx="44">
                  <c:v>-16</c:v>
                </c:pt>
                <c:pt idx="45">
                  <c:v>-8.3000000000000007</c:v>
                </c:pt>
                <c:pt idx="46">
                  <c:v>-1.7</c:v>
                </c:pt>
                <c:pt idx="47">
                  <c:v>-29.7</c:v>
                </c:pt>
                <c:pt idx="48">
                  <c:v>-14.1</c:v>
                </c:pt>
                <c:pt idx="49">
                  <c:v>-1.4</c:v>
                </c:pt>
                <c:pt idx="50">
                  <c:v>-1.4</c:v>
                </c:pt>
                <c:pt idx="51">
                  <c:v>6.2</c:v>
                </c:pt>
                <c:pt idx="52">
                  <c:v>14.5</c:v>
                </c:pt>
                <c:pt idx="53">
                  <c:v>19.5</c:v>
                </c:pt>
                <c:pt idx="54">
                  <c:v>30.9</c:v>
                </c:pt>
                <c:pt idx="55">
                  <c:v>36.4</c:v>
                </c:pt>
                <c:pt idx="56">
                  <c:v>74.599999999999994</c:v>
                </c:pt>
                <c:pt idx="57">
                  <c:v>82.3</c:v>
                </c:pt>
                <c:pt idx="58">
                  <c:v>92.3</c:v>
                </c:pt>
                <c:pt idx="59">
                  <c:v>49.7</c:v>
                </c:pt>
                <c:pt idx="60">
                  <c:v>61.7</c:v>
                </c:pt>
                <c:pt idx="61">
                  <c:v>82.3</c:v>
                </c:pt>
                <c:pt idx="62">
                  <c:v>66.099999999999994</c:v>
                </c:pt>
                <c:pt idx="63">
                  <c:v>107.6</c:v>
                </c:pt>
                <c:pt idx="64">
                  <c:v>112.5</c:v>
                </c:pt>
                <c:pt idx="65">
                  <c:v>132.5</c:v>
                </c:pt>
                <c:pt idx="66">
                  <c:v>103.4</c:v>
                </c:pt>
                <c:pt idx="67">
                  <c:v>104.4</c:v>
                </c:pt>
                <c:pt idx="68">
                  <c:v>104.1</c:v>
                </c:pt>
                <c:pt idx="69">
                  <c:v>49.6</c:v>
                </c:pt>
                <c:pt idx="70">
                  <c:v>27.6</c:v>
                </c:pt>
                <c:pt idx="71">
                  <c:v>15.3</c:v>
                </c:pt>
                <c:pt idx="72">
                  <c:v>18.899999999999999</c:v>
                </c:pt>
                <c:pt idx="73">
                  <c:v>24</c:v>
                </c:pt>
                <c:pt idx="74">
                  <c:v>6.4</c:v>
                </c:pt>
                <c:pt idx="75">
                  <c:v>-25.1</c:v>
                </c:pt>
                <c:pt idx="76">
                  <c:v>-58.4</c:v>
                </c:pt>
                <c:pt idx="77">
                  <c:v>-36</c:v>
                </c:pt>
                <c:pt idx="78">
                  <c:v>-32.9</c:v>
                </c:pt>
                <c:pt idx="79">
                  <c:v>-28.4</c:v>
                </c:pt>
                <c:pt idx="80">
                  <c:v>-44.4</c:v>
                </c:pt>
                <c:pt idx="81">
                  <c:v>-40.200000000000003</c:v>
                </c:pt>
                <c:pt idx="82">
                  <c:v>-54.9</c:v>
                </c:pt>
                <c:pt idx="83">
                  <c:v>-46.1</c:v>
                </c:pt>
                <c:pt idx="84">
                  <c:v>-59.2</c:v>
                </c:pt>
                <c:pt idx="85">
                  <c:v>-42.8</c:v>
                </c:pt>
                <c:pt idx="86">
                  <c:v>-36.4</c:v>
                </c:pt>
                <c:pt idx="87">
                  <c:v>-41.8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0190032"/>
        <c:axId val="760179152"/>
      </c:barChart>
      <c:lineChart>
        <c:grouping val="standard"/>
        <c:varyColors val="0"/>
        <c:ser>
          <c:idx val="0"/>
          <c:order val="0"/>
          <c:tx>
            <c:v>山东开工率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88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</c:numCache>
            </c:numRef>
          </c:cat>
          <c:val>
            <c:numRef>
              <c:f>[0]!dfkgl_sd</c:f>
              <c:numCache>
                <c:formatCode>General</c:formatCode>
                <c:ptCount val="88"/>
                <c:pt idx="0">
                  <c:v>73.89</c:v>
                </c:pt>
                <c:pt idx="1">
                  <c:v>72.400000000000006</c:v>
                </c:pt>
                <c:pt idx="2">
                  <c:v>72.44</c:v>
                </c:pt>
                <c:pt idx="3">
                  <c:v>74</c:v>
                </c:pt>
                <c:pt idx="4">
                  <c:v>75.38</c:v>
                </c:pt>
                <c:pt idx="5">
                  <c:v>71.08</c:v>
                </c:pt>
                <c:pt idx="6">
                  <c:v>51.98</c:v>
                </c:pt>
                <c:pt idx="7">
                  <c:v>47.12</c:v>
                </c:pt>
                <c:pt idx="8">
                  <c:v>56.12</c:v>
                </c:pt>
                <c:pt idx="9">
                  <c:v>68.7</c:v>
                </c:pt>
                <c:pt idx="10">
                  <c:v>76.69</c:v>
                </c:pt>
                <c:pt idx="11">
                  <c:v>79.3</c:v>
                </c:pt>
                <c:pt idx="12">
                  <c:v>77.56</c:v>
                </c:pt>
                <c:pt idx="13">
                  <c:v>84.06</c:v>
                </c:pt>
                <c:pt idx="14">
                  <c:v>78.819999999999993</c:v>
                </c:pt>
                <c:pt idx="15">
                  <c:v>75.89</c:v>
                </c:pt>
                <c:pt idx="16">
                  <c:v>86.96</c:v>
                </c:pt>
                <c:pt idx="17">
                  <c:v>84.8</c:v>
                </c:pt>
                <c:pt idx="18">
                  <c:v>89.17</c:v>
                </c:pt>
                <c:pt idx="19">
                  <c:v>90.41</c:v>
                </c:pt>
                <c:pt idx="20">
                  <c:v>89.96</c:v>
                </c:pt>
                <c:pt idx="21">
                  <c:v>88.39</c:v>
                </c:pt>
                <c:pt idx="22">
                  <c:v>88.67</c:v>
                </c:pt>
                <c:pt idx="23">
                  <c:v>86.75</c:v>
                </c:pt>
                <c:pt idx="24">
                  <c:v>80.06</c:v>
                </c:pt>
                <c:pt idx="25">
                  <c:v>79.72</c:v>
                </c:pt>
                <c:pt idx="26">
                  <c:v>78.150000000000006</c:v>
                </c:pt>
                <c:pt idx="27">
                  <c:v>81.3</c:v>
                </c:pt>
                <c:pt idx="28">
                  <c:v>83.63</c:v>
                </c:pt>
                <c:pt idx="29">
                  <c:v>79.64</c:v>
                </c:pt>
                <c:pt idx="30">
                  <c:v>79.489999999999995</c:v>
                </c:pt>
                <c:pt idx="31">
                  <c:v>59.78</c:v>
                </c:pt>
                <c:pt idx="32">
                  <c:v>50.78</c:v>
                </c:pt>
                <c:pt idx="33">
                  <c:v>70.239999999999995</c:v>
                </c:pt>
                <c:pt idx="34">
                  <c:v>76.959999999999994</c:v>
                </c:pt>
                <c:pt idx="35">
                  <c:v>82.5</c:v>
                </c:pt>
                <c:pt idx="36">
                  <c:v>82.33</c:v>
                </c:pt>
                <c:pt idx="37">
                  <c:v>83.6</c:v>
                </c:pt>
                <c:pt idx="38">
                  <c:v>83.32</c:v>
                </c:pt>
                <c:pt idx="39">
                  <c:v>78.2</c:v>
                </c:pt>
                <c:pt idx="40">
                  <c:v>76.680000000000007</c:v>
                </c:pt>
                <c:pt idx="41">
                  <c:v>81.180000000000007</c:v>
                </c:pt>
                <c:pt idx="42">
                  <c:v>79.209999999999994</c:v>
                </c:pt>
                <c:pt idx="43">
                  <c:v>81.180000000000007</c:v>
                </c:pt>
                <c:pt idx="44">
                  <c:v>81.38</c:v>
                </c:pt>
                <c:pt idx="45">
                  <c:v>79.61</c:v>
                </c:pt>
                <c:pt idx="46">
                  <c:v>75.319999999999993</c:v>
                </c:pt>
                <c:pt idx="47">
                  <c:v>69.42</c:v>
                </c:pt>
                <c:pt idx="48">
                  <c:v>74.290000000000006</c:v>
                </c:pt>
                <c:pt idx="49">
                  <c:v>68.69</c:v>
                </c:pt>
                <c:pt idx="50">
                  <c:v>76.05</c:v>
                </c:pt>
                <c:pt idx="51">
                  <c:v>76.88</c:v>
                </c:pt>
                <c:pt idx="52">
                  <c:v>76.88</c:v>
                </c:pt>
                <c:pt idx="53">
                  <c:v>75.66</c:v>
                </c:pt>
                <c:pt idx="54">
                  <c:v>75.319999999999993</c:v>
                </c:pt>
                <c:pt idx="55">
                  <c:v>73.22</c:v>
                </c:pt>
                <c:pt idx="56">
                  <c:v>63.52</c:v>
                </c:pt>
                <c:pt idx="57">
                  <c:v>68.510000000000005</c:v>
                </c:pt>
                <c:pt idx="58">
                  <c:v>65.400000000000006</c:v>
                </c:pt>
                <c:pt idx="59">
                  <c:v>68.510000000000005</c:v>
                </c:pt>
                <c:pt idx="60">
                  <c:v>74.81</c:v>
                </c:pt>
                <c:pt idx="61">
                  <c:v>80.180000000000007</c:v>
                </c:pt>
                <c:pt idx="62">
                  <c:v>78.89</c:v>
                </c:pt>
                <c:pt idx="63">
                  <c:v>78.31</c:v>
                </c:pt>
                <c:pt idx="64">
                  <c:v>80.59</c:v>
                </c:pt>
                <c:pt idx="65">
                  <c:v>81.569999999999993</c:v>
                </c:pt>
                <c:pt idx="66">
                  <c:v>80.92</c:v>
                </c:pt>
                <c:pt idx="67">
                  <c:v>83.54</c:v>
                </c:pt>
                <c:pt idx="68">
                  <c:v>82.15</c:v>
                </c:pt>
                <c:pt idx="69">
                  <c:v>82.04</c:v>
                </c:pt>
                <c:pt idx="70">
                  <c:v>80.67</c:v>
                </c:pt>
                <c:pt idx="71">
                  <c:v>81.430000000000007</c:v>
                </c:pt>
                <c:pt idx="72">
                  <c:v>82.73</c:v>
                </c:pt>
                <c:pt idx="73">
                  <c:v>83.18</c:v>
                </c:pt>
                <c:pt idx="74">
                  <c:v>84.29</c:v>
                </c:pt>
                <c:pt idx="75">
                  <c:v>81.760000000000005</c:v>
                </c:pt>
                <c:pt idx="76">
                  <c:v>75.77</c:v>
                </c:pt>
                <c:pt idx="77">
                  <c:v>79.48</c:v>
                </c:pt>
                <c:pt idx="78">
                  <c:v>80.03</c:v>
                </c:pt>
                <c:pt idx="79">
                  <c:v>72.989999999999995</c:v>
                </c:pt>
                <c:pt idx="80">
                  <c:v>76.66</c:v>
                </c:pt>
                <c:pt idx="81">
                  <c:v>76.13</c:v>
                </c:pt>
                <c:pt idx="82">
                  <c:v>57.67</c:v>
                </c:pt>
                <c:pt idx="83">
                  <c:v>70.180000000000007</c:v>
                </c:pt>
                <c:pt idx="84">
                  <c:v>76.64</c:v>
                </c:pt>
                <c:pt idx="85">
                  <c:v>79.67</c:v>
                </c:pt>
                <c:pt idx="86">
                  <c:v>80.56</c:v>
                </c:pt>
                <c:pt idx="87">
                  <c:v>81.87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518352"/>
        <c:axId val="658813760"/>
      </c:lineChart>
      <c:catAx>
        <c:axId val="760190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179152"/>
        <c:crosses val="autoZero"/>
        <c:auto val="0"/>
        <c:lblAlgn val="ctr"/>
        <c:lblOffset val="100"/>
        <c:noMultiLvlLbl val="0"/>
      </c:catAx>
      <c:valAx>
        <c:axId val="7601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190032"/>
        <c:crosses val="autoZero"/>
        <c:crossBetween val="between"/>
      </c:valAx>
      <c:valAx>
        <c:axId val="658813760"/>
        <c:scaling>
          <c:orientation val="minMax"/>
          <c:min val="5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3518352"/>
        <c:crosses val="max"/>
        <c:crossBetween val="between"/>
      </c:valAx>
      <c:dateAx>
        <c:axId val="9135183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5881376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sz="1600">
                <a:solidFill>
                  <a:schemeClr val="tx1"/>
                </a:solidFill>
              </a:rPr>
              <a:t>东北</a:t>
            </a:r>
            <a:r>
              <a:rPr lang="zh-CN" altLang="en-US" sz="1600">
                <a:solidFill>
                  <a:schemeClr val="tx1"/>
                </a:solidFill>
              </a:rPr>
              <a:t>酒精厂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黑龙江利润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88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</c:numCache>
            </c:numRef>
          </c:cat>
          <c:val>
            <c:numRef>
              <c:f>[0]!jjlr_hlj</c:f>
              <c:numCache>
                <c:formatCode>General</c:formatCode>
                <c:ptCount val="88"/>
                <c:pt idx="0">
                  <c:v>305</c:v>
                </c:pt>
                <c:pt idx="1">
                  <c:v>305</c:v>
                </c:pt>
                <c:pt idx="2">
                  <c:v>405</c:v>
                </c:pt>
                <c:pt idx="3">
                  <c:v>422</c:v>
                </c:pt>
                <c:pt idx="4">
                  <c:v>242</c:v>
                </c:pt>
                <c:pt idx="5">
                  <c:v>392</c:v>
                </c:pt>
                <c:pt idx="6">
                  <c:v>642</c:v>
                </c:pt>
                <c:pt idx="7">
                  <c:v>785</c:v>
                </c:pt>
                <c:pt idx="8">
                  <c:v>785</c:v>
                </c:pt>
                <c:pt idx="9">
                  <c:v>785</c:v>
                </c:pt>
                <c:pt idx="10">
                  <c:v>645</c:v>
                </c:pt>
                <c:pt idx="11">
                  <c:v>645</c:v>
                </c:pt>
                <c:pt idx="12">
                  <c:v>602</c:v>
                </c:pt>
                <c:pt idx="13">
                  <c:v>792</c:v>
                </c:pt>
                <c:pt idx="14">
                  <c:v>792</c:v>
                </c:pt>
                <c:pt idx="15">
                  <c:v>792</c:v>
                </c:pt>
                <c:pt idx="16">
                  <c:v>1072</c:v>
                </c:pt>
                <c:pt idx="17">
                  <c:v>1180</c:v>
                </c:pt>
                <c:pt idx="18">
                  <c:v>1018</c:v>
                </c:pt>
                <c:pt idx="19">
                  <c:v>910</c:v>
                </c:pt>
                <c:pt idx="20">
                  <c:v>892</c:v>
                </c:pt>
                <c:pt idx="21">
                  <c:v>802</c:v>
                </c:pt>
                <c:pt idx="22">
                  <c:v>772</c:v>
                </c:pt>
                <c:pt idx="23">
                  <c:v>1122</c:v>
                </c:pt>
                <c:pt idx="24">
                  <c:v>1002</c:v>
                </c:pt>
                <c:pt idx="25">
                  <c:v>882</c:v>
                </c:pt>
                <c:pt idx="26">
                  <c:v>675</c:v>
                </c:pt>
                <c:pt idx="27">
                  <c:v>575</c:v>
                </c:pt>
                <c:pt idx="28">
                  <c:v>337</c:v>
                </c:pt>
                <c:pt idx="29">
                  <c:v>137</c:v>
                </c:pt>
                <c:pt idx="30">
                  <c:v>117</c:v>
                </c:pt>
                <c:pt idx="31">
                  <c:v>117</c:v>
                </c:pt>
                <c:pt idx="32">
                  <c:v>-32.5</c:v>
                </c:pt>
                <c:pt idx="33">
                  <c:v>-90</c:v>
                </c:pt>
                <c:pt idx="34">
                  <c:v>-198</c:v>
                </c:pt>
                <c:pt idx="35">
                  <c:v>-65</c:v>
                </c:pt>
                <c:pt idx="36">
                  <c:v>355</c:v>
                </c:pt>
                <c:pt idx="37">
                  <c:v>395</c:v>
                </c:pt>
                <c:pt idx="38">
                  <c:v>432</c:v>
                </c:pt>
                <c:pt idx="39">
                  <c:v>472</c:v>
                </c:pt>
                <c:pt idx="40">
                  <c:v>472</c:v>
                </c:pt>
                <c:pt idx="41">
                  <c:v>622</c:v>
                </c:pt>
                <c:pt idx="42">
                  <c:v>682</c:v>
                </c:pt>
                <c:pt idx="43">
                  <c:v>576</c:v>
                </c:pt>
                <c:pt idx="44">
                  <c:v>576</c:v>
                </c:pt>
                <c:pt idx="45">
                  <c:v>526</c:v>
                </c:pt>
                <c:pt idx="46">
                  <c:v>526</c:v>
                </c:pt>
                <c:pt idx="47">
                  <c:v>526</c:v>
                </c:pt>
                <c:pt idx="48">
                  <c:v>585</c:v>
                </c:pt>
                <c:pt idx="49">
                  <c:v>585</c:v>
                </c:pt>
                <c:pt idx="50">
                  <c:v>235</c:v>
                </c:pt>
                <c:pt idx="51">
                  <c:v>335</c:v>
                </c:pt>
                <c:pt idx="52">
                  <c:v>348</c:v>
                </c:pt>
                <c:pt idx="53">
                  <c:v>448</c:v>
                </c:pt>
                <c:pt idx="54">
                  <c:v>490</c:v>
                </c:pt>
                <c:pt idx="55">
                  <c:v>490</c:v>
                </c:pt>
                <c:pt idx="56">
                  <c:v>516</c:v>
                </c:pt>
                <c:pt idx="57">
                  <c:v>516</c:v>
                </c:pt>
                <c:pt idx="58">
                  <c:v>516</c:v>
                </c:pt>
                <c:pt idx="59">
                  <c:v>596</c:v>
                </c:pt>
                <c:pt idx="60">
                  <c:v>600</c:v>
                </c:pt>
                <c:pt idx="61">
                  <c:v>550</c:v>
                </c:pt>
                <c:pt idx="62">
                  <c:v>575</c:v>
                </c:pt>
                <c:pt idx="63">
                  <c:v>575</c:v>
                </c:pt>
                <c:pt idx="64">
                  <c:v>618</c:v>
                </c:pt>
                <c:pt idx="65">
                  <c:v>618</c:v>
                </c:pt>
                <c:pt idx="66">
                  <c:v>558</c:v>
                </c:pt>
                <c:pt idx="67">
                  <c:v>558</c:v>
                </c:pt>
                <c:pt idx="68">
                  <c:v>558</c:v>
                </c:pt>
                <c:pt idx="69">
                  <c:v>378</c:v>
                </c:pt>
                <c:pt idx="70">
                  <c:v>199</c:v>
                </c:pt>
                <c:pt idx="71">
                  <c:v>55</c:v>
                </c:pt>
                <c:pt idx="72">
                  <c:v>73</c:v>
                </c:pt>
                <c:pt idx="73">
                  <c:v>43</c:v>
                </c:pt>
                <c:pt idx="74">
                  <c:v>-3</c:v>
                </c:pt>
                <c:pt idx="75">
                  <c:v>41</c:v>
                </c:pt>
                <c:pt idx="76">
                  <c:v>-74</c:v>
                </c:pt>
                <c:pt idx="77">
                  <c:v>-10</c:v>
                </c:pt>
                <c:pt idx="78">
                  <c:v>67</c:v>
                </c:pt>
                <c:pt idx="79">
                  <c:v>177</c:v>
                </c:pt>
                <c:pt idx="80">
                  <c:v>177</c:v>
                </c:pt>
                <c:pt idx="81">
                  <c:v>177</c:v>
                </c:pt>
                <c:pt idx="82">
                  <c:v>129</c:v>
                </c:pt>
                <c:pt idx="83">
                  <c:v>288</c:v>
                </c:pt>
                <c:pt idx="84">
                  <c:v>330</c:v>
                </c:pt>
                <c:pt idx="85">
                  <c:v>427</c:v>
                </c:pt>
                <c:pt idx="86">
                  <c:v>344</c:v>
                </c:pt>
                <c:pt idx="87">
                  <c:v>344</c:v>
                </c:pt>
              </c:numCache>
            </c:numRef>
          </c:val>
        </c:ser>
        <c:ser>
          <c:idx val="2"/>
          <c:order val="2"/>
          <c:tx>
            <c:v>吉林利润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88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</c:numCache>
            </c:numRef>
          </c:cat>
          <c:val>
            <c:numRef>
              <c:f>[0]!jjlr_jl</c:f>
              <c:numCache>
                <c:formatCode>General</c:formatCode>
                <c:ptCount val="88"/>
                <c:pt idx="0">
                  <c:v>172</c:v>
                </c:pt>
                <c:pt idx="1">
                  <c:v>172</c:v>
                </c:pt>
                <c:pt idx="2">
                  <c:v>272</c:v>
                </c:pt>
                <c:pt idx="3">
                  <c:v>272</c:v>
                </c:pt>
                <c:pt idx="4">
                  <c:v>272</c:v>
                </c:pt>
                <c:pt idx="5">
                  <c:v>572</c:v>
                </c:pt>
                <c:pt idx="6">
                  <c:v>875</c:v>
                </c:pt>
                <c:pt idx="7">
                  <c:v>915</c:v>
                </c:pt>
                <c:pt idx="8">
                  <c:v>915</c:v>
                </c:pt>
                <c:pt idx="9">
                  <c:v>915</c:v>
                </c:pt>
                <c:pt idx="10">
                  <c:v>855</c:v>
                </c:pt>
                <c:pt idx="11">
                  <c:v>897</c:v>
                </c:pt>
                <c:pt idx="12">
                  <c:v>855</c:v>
                </c:pt>
                <c:pt idx="13">
                  <c:v>1048</c:v>
                </c:pt>
                <c:pt idx="14">
                  <c:v>1048</c:v>
                </c:pt>
                <c:pt idx="15">
                  <c:v>1022</c:v>
                </c:pt>
                <c:pt idx="16">
                  <c:v>1132</c:v>
                </c:pt>
                <c:pt idx="17">
                  <c:v>1210</c:v>
                </c:pt>
                <c:pt idx="18">
                  <c:v>1120</c:v>
                </c:pt>
                <c:pt idx="19">
                  <c:v>987</c:v>
                </c:pt>
                <c:pt idx="20">
                  <c:v>1010</c:v>
                </c:pt>
                <c:pt idx="21">
                  <c:v>980</c:v>
                </c:pt>
                <c:pt idx="22">
                  <c:v>1010</c:v>
                </c:pt>
                <c:pt idx="23">
                  <c:v>1050</c:v>
                </c:pt>
                <c:pt idx="24">
                  <c:v>1050</c:v>
                </c:pt>
                <c:pt idx="25">
                  <c:v>990</c:v>
                </c:pt>
                <c:pt idx="26">
                  <c:v>830</c:v>
                </c:pt>
                <c:pt idx="27">
                  <c:v>700</c:v>
                </c:pt>
                <c:pt idx="28">
                  <c:v>500</c:v>
                </c:pt>
                <c:pt idx="29">
                  <c:v>357</c:v>
                </c:pt>
                <c:pt idx="30">
                  <c:v>257</c:v>
                </c:pt>
                <c:pt idx="31">
                  <c:v>257</c:v>
                </c:pt>
                <c:pt idx="32">
                  <c:v>257</c:v>
                </c:pt>
                <c:pt idx="33">
                  <c:v>213</c:v>
                </c:pt>
                <c:pt idx="34">
                  <c:v>-18</c:v>
                </c:pt>
                <c:pt idx="35">
                  <c:v>425</c:v>
                </c:pt>
                <c:pt idx="36">
                  <c:v>425</c:v>
                </c:pt>
                <c:pt idx="37">
                  <c:v>365</c:v>
                </c:pt>
                <c:pt idx="38">
                  <c:v>482</c:v>
                </c:pt>
                <c:pt idx="39">
                  <c:v>612</c:v>
                </c:pt>
                <c:pt idx="40">
                  <c:v>565</c:v>
                </c:pt>
                <c:pt idx="41">
                  <c:v>565</c:v>
                </c:pt>
                <c:pt idx="42">
                  <c:v>775</c:v>
                </c:pt>
                <c:pt idx="43">
                  <c:v>805</c:v>
                </c:pt>
                <c:pt idx="44">
                  <c:v>763</c:v>
                </c:pt>
                <c:pt idx="45">
                  <c:v>720</c:v>
                </c:pt>
                <c:pt idx="46">
                  <c:v>670</c:v>
                </c:pt>
                <c:pt idx="47">
                  <c:v>720</c:v>
                </c:pt>
                <c:pt idx="48">
                  <c:v>763</c:v>
                </c:pt>
                <c:pt idx="49">
                  <c:v>763</c:v>
                </c:pt>
                <c:pt idx="50">
                  <c:v>573</c:v>
                </c:pt>
                <c:pt idx="51">
                  <c:v>705</c:v>
                </c:pt>
                <c:pt idx="52">
                  <c:v>705</c:v>
                </c:pt>
                <c:pt idx="53">
                  <c:v>805</c:v>
                </c:pt>
                <c:pt idx="54">
                  <c:v>848</c:v>
                </c:pt>
                <c:pt idx="55">
                  <c:v>848</c:v>
                </c:pt>
                <c:pt idx="56">
                  <c:v>848</c:v>
                </c:pt>
                <c:pt idx="57">
                  <c:v>848</c:v>
                </c:pt>
                <c:pt idx="58">
                  <c:v>848</c:v>
                </c:pt>
                <c:pt idx="59">
                  <c:v>858</c:v>
                </c:pt>
                <c:pt idx="60">
                  <c:v>883</c:v>
                </c:pt>
                <c:pt idx="61">
                  <c:v>840</c:v>
                </c:pt>
                <c:pt idx="62">
                  <c:v>840</c:v>
                </c:pt>
                <c:pt idx="63">
                  <c:v>840</c:v>
                </c:pt>
                <c:pt idx="64">
                  <c:v>840</c:v>
                </c:pt>
                <c:pt idx="65">
                  <c:v>925</c:v>
                </c:pt>
                <c:pt idx="66">
                  <c:v>908</c:v>
                </c:pt>
                <c:pt idx="67">
                  <c:v>908</c:v>
                </c:pt>
                <c:pt idx="68">
                  <c:v>865</c:v>
                </c:pt>
                <c:pt idx="69">
                  <c:v>641</c:v>
                </c:pt>
                <c:pt idx="70">
                  <c:v>374</c:v>
                </c:pt>
                <c:pt idx="71">
                  <c:v>233</c:v>
                </c:pt>
                <c:pt idx="72">
                  <c:v>129</c:v>
                </c:pt>
                <c:pt idx="73">
                  <c:v>1</c:v>
                </c:pt>
                <c:pt idx="74">
                  <c:v>-37</c:v>
                </c:pt>
                <c:pt idx="75">
                  <c:v>25</c:v>
                </c:pt>
                <c:pt idx="76">
                  <c:v>-41</c:v>
                </c:pt>
                <c:pt idx="77">
                  <c:v>-15</c:v>
                </c:pt>
                <c:pt idx="78">
                  <c:v>42</c:v>
                </c:pt>
                <c:pt idx="79">
                  <c:v>154</c:v>
                </c:pt>
                <c:pt idx="80">
                  <c:v>214</c:v>
                </c:pt>
                <c:pt idx="81">
                  <c:v>204</c:v>
                </c:pt>
                <c:pt idx="82">
                  <c:v>354</c:v>
                </c:pt>
                <c:pt idx="83">
                  <c:v>492</c:v>
                </c:pt>
                <c:pt idx="84">
                  <c:v>512</c:v>
                </c:pt>
                <c:pt idx="85">
                  <c:v>512</c:v>
                </c:pt>
                <c:pt idx="86">
                  <c:v>413</c:v>
                </c:pt>
                <c:pt idx="87">
                  <c:v>268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3512912"/>
        <c:axId val="913516720"/>
      </c:barChart>
      <c:lineChart>
        <c:grouping val="standard"/>
        <c:varyColors val="0"/>
        <c:ser>
          <c:idx val="0"/>
          <c:order val="0"/>
          <c:tx>
            <c:v>东北开工率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88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</c:numCache>
            </c:numRef>
          </c:cat>
          <c:val>
            <c:numRef>
              <c:f>[0]!jjkgl_db</c:f>
              <c:numCache>
                <c:formatCode>General</c:formatCode>
                <c:ptCount val="88"/>
                <c:pt idx="0">
                  <c:v>35.19</c:v>
                </c:pt>
                <c:pt idx="1">
                  <c:v>27.25</c:v>
                </c:pt>
                <c:pt idx="2">
                  <c:v>37.07</c:v>
                </c:pt>
                <c:pt idx="3">
                  <c:v>44.07</c:v>
                </c:pt>
                <c:pt idx="4">
                  <c:v>55.14</c:v>
                </c:pt>
                <c:pt idx="5">
                  <c:v>49.85</c:v>
                </c:pt>
                <c:pt idx="6">
                  <c:v>61.19</c:v>
                </c:pt>
                <c:pt idx="7">
                  <c:v>55.5</c:v>
                </c:pt>
                <c:pt idx="8">
                  <c:v>56.22</c:v>
                </c:pt>
                <c:pt idx="9">
                  <c:v>59.92</c:v>
                </c:pt>
                <c:pt idx="10">
                  <c:v>70.37</c:v>
                </c:pt>
                <c:pt idx="11">
                  <c:v>81.05</c:v>
                </c:pt>
                <c:pt idx="12">
                  <c:v>82.67</c:v>
                </c:pt>
                <c:pt idx="13">
                  <c:v>82.67</c:v>
                </c:pt>
                <c:pt idx="14">
                  <c:v>80.52</c:v>
                </c:pt>
                <c:pt idx="15">
                  <c:v>80.48</c:v>
                </c:pt>
                <c:pt idx="16">
                  <c:v>82.79</c:v>
                </c:pt>
                <c:pt idx="17">
                  <c:v>86.77</c:v>
                </c:pt>
                <c:pt idx="18">
                  <c:v>82.8</c:v>
                </c:pt>
                <c:pt idx="19">
                  <c:v>86.94</c:v>
                </c:pt>
                <c:pt idx="20">
                  <c:v>86.62</c:v>
                </c:pt>
                <c:pt idx="21">
                  <c:v>89.08</c:v>
                </c:pt>
                <c:pt idx="22">
                  <c:v>91.86</c:v>
                </c:pt>
                <c:pt idx="23">
                  <c:v>93.49</c:v>
                </c:pt>
                <c:pt idx="24">
                  <c:v>97.96</c:v>
                </c:pt>
                <c:pt idx="25">
                  <c:v>97.25</c:v>
                </c:pt>
                <c:pt idx="26">
                  <c:v>97.25</c:v>
                </c:pt>
                <c:pt idx="27">
                  <c:v>97.25</c:v>
                </c:pt>
                <c:pt idx="28">
                  <c:v>96.08</c:v>
                </c:pt>
                <c:pt idx="29">
                  <c:v>81.83</c:v>
                </c:pt>
                <c:pt idx="30">
                  <c:v>79.680000000000007</c:v>
                </c:pt>
                <c:pt idx="31">
                  <c:v>76.31</c:v>
                </c:pt>
                <c:pt idx="32">
                  <c:v>76.31</c:v>
                </c:pt>
                <c:pt idx="33">
                  <c:v>76.16</c:v>
                </c:pt>
                <c:pt idx="34">
                  <c:v>73.680000000000007</c:v>
                </c:pt>
                <c:pt idx="35">
                  <c:v>75.400000000000006</c:v>
                </c:pt>
                <c:pt idx="36">
                  <c:v>75.400000000000006</c:v>
                </c:pt>
                <c:pt idx="37">
                  <c:v>77.84</c:v>
                </c:pt>
                <c:pt idx="38">
                  <c:v>78.989999999999995</c:v>
                </c:pt>
                <c:pt idx="39">
                  <c:v>80.209999999999994</c:v>
                </c:pt>
                <c:pt idx="40">
                  <c:v>82.96</c:v>
                </c:pt>
                <c:pt idx="41">
                  <c:v>82.53</c:v>
                </c:pt>
                <c:pt idx="42">
                  <c:v>82.53</c:v>
                </c:pt>
                <c:pt idx="43">
                  <c:v>84.75</c:v>
                </c:pt>
                <c:pt idx="44">
                  <c:v>86.98</c:v>
                </c:pt>
                <c:pt idx="45">
                  <c:v>92.21</c:v>
                </c:pt>
                <c:pt idx="46">
                  <c:v>92.21</c:v>
                </c:pt>
                <c:pt idx="47">
                  <c:v>87.34</c:v>
                </c:pt>
                <c:pt idx="48">
                  <c:v>80.52</c:v>
                </c:pt>
                <c:pt idx="49">
                  <c:v>80.52</c:v>
                </c:pt>
                <c:pt idx="50">
                  <c:v>78.8</c:v>
                </c:pt>
                <c:pt idx="51">
                  <c:v>82.03</c:v>
                </c:pt>
                <c:pt idx="52">
                  <c:v>74.73</c:v>
                </c:pt>
                <c:pt idx="53">
                  <c:v>59.67</c:v>
                </c:pt>
                <c:pt idx="54">
                  <c:v>47.58</c:v>
                </c:pt>
                <c:pt idx="55">
                  <c:v>54.96</c:v>
                </c:pt>
                <c:pt idx="56">
                  <c:v>39.770000000000003</c:v>
                </c:pt>
                <c:pt idx="57">
                  <c:v>32.17</c:v>
                </c:pt>
                <c:pt idx="58">
                  <c:v>27.62</c:v>
                </c:pt>
                <c:pt idx="59">
                  <c:v>34.36</c:v>
                </c:pt>
                <c:pt idx="60">
                  <c:v>45.37</c:v>
                </c:pt>
                <c:pt idx="61">
                  <c:v>58.99</c:v>
                </c:pt>
                <c:pt idx="62">
                  <c:v>59.58</c:v>
                </c:pt>
                <c:pt idx="63">
                  <c:v>70.069999999999993</c:v>
                </c:pt>
                <c:pt idx="64">
                  <c:v>71.61</c:v>
                </c:pt>
                <c:pt idx="65">
                  <c:v>71.17</c:v>
                </c:pt>
                <c:pt idx="66">
                  <c:v>72.08</c:v>
                </c:pt>
                <c:pt idx="67">
                  <c:v>67.52</c:v>
                </c:pt>
                <c:pt idx="68">
                  <c:v>77.739999999999995</c:v>
                </c:pt>
                <c:pt idx="69">
                  <c:v>75.849999999999994</c:v>
                </c:pt>
                <c:pt idx="70">
                  <c:v>75.91</c:v>
                </c:pt>
                <c:pt idx="71">
                  <c:v>76.959999999999994</c:v>
                </c:pt>
                <c:pt idx="72">
                  <c:v>84.8</c:v>
                </c:pt>
                <c:pt idx="73">
                  <c:v>87.81</c:v>
                </c:pt>
                <c:pt idx="74">
                  <c:v>88.24</c:v>
                </c:pt>
                <c:pt idx="75">
                  <c:v>89.58</c:v>
                </c:pt>
                <c:pt idx="76">
                  <c:v>85.29</c:v>
                </c:pt>
                <c:pt idx="77">
                  <c:v>91.08</c:v>
                </c:pt>
                <c:pt idx="78">
                  <c:v>89.3</c:v>
                </c:pt>
                <c:pt idx="79">
                  <c:v>80.41</c:v>
                </c:pt>
                <c:pt idx="80">
                  <c:v>70.73</c:v>
                </c:pt>
                <c:pt idx="81">
                  <c:v>69.38</c:v>
                </c:pt>
                <c:pt idx="82">
                  <c:v>70.930000000000007</c:v>
                </c:pt>
                <c:pt idx="83">
                  <c:v>69.209999999999994</c:v>
                </c:pt>
                <c:pt idx="84">
                  <c:v>71.78</c:v>
                </c:pt>
                <c:pt idx="85">
                  <c:v>73.67</c:v>
                </c:pt>
                <c:pt idx="86">
                  <c:v>76.03</c:v>
                </c:pt>
                <c:pt idx="87">
                  <c:v>77.739999999999995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513456"/>
        <c:axId val="913518896"/>
      </c:lineChart>
      <c:catAx>
        <c:axId val="9135129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3516720"/>
        <c:crosses val="autoZero"/>
        <c:auto val="0"/>
        <c:lblAlgn val="ctr"/>
        <c:lblOffset val="100"/>
        <c:noMultiLvlLbl val="0"/>
      </c:catAx>
      <c:valAx>
        <c:axId val="91351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3512912"/>
        <c:crosses val="autoZero"/>
        <c:crossBetween val="between"/>
      </c:valAx>
      <c:valAx>
        <c:axId val="91351889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3513456"/>
        <c:crosses val="max"/>
        <c:crossBetween val="between"/>
      </c:valAx>
      <c:dateAx>
        <c:axId val="9135134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1351889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1295399</xdr:colOff>
      <xdr:row>27</xdr:row>
      <xdr:rowOff>195262</xdr:rowOff>
    </xdr:from>
    <xdr:to>
      <xdr:col>21</xdr:col>
      <xdr:colOff>466724</xdr:colOff>
      <xdr:row>55</xdr:row>
      <xdr:rowOff>171450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22</xdr:row>
      <xdr:rowOff>95249</xdr:rowOff>
    </xdr:from>
    <xdr:to>
      <xdr:col>10</xdr:col>
      <xdr:colOff>466725</xdr:colOff>
      <xdr:row>40</xdr:row>
      <xdr:rowOff>104774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161925</xdr:colOff>
      <xdr:row>41</xdr:row>
      <xdr:rowOff>133350</xdr:rowOff>
    </xdr:from>
    <xdr:to>
      <xdr:col>4</xdr:col>
      <xdr:colOff>219075</xdr:colOff>
      <xdr:row>57</xdr:row>
      <xdr:rowOff>133350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285749</xdr:colOff>
      <xdr:row>31</xdr:row>
      <xdr:rowOff>76199</xdr:rowOff>
    </xdr:from>
    <xdr:to>
      <xdr:col>13</xdr:col>
      <xdr:colOff>409574</xdr:colOff>
      <xdr:row>49</xdr:row>
      <xdr:rowOff>123824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485775</xdr:colOff>
      <xdr:row>5</xdr:row>
      <xdr:rowOff>14286</xdr:rowOff>
    </xdr:from>
    <xdr:to>
      <xdr:col>15</xdr:col>
      <xdr:colOff>466725</xdr:colOff>
      <xdr:row>24</xdr:row>
      <xdr:rowOff>114299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452437</xdr:colOff>
      <xdr:row>9</xdr:row>
      <xdr:rowOff>119061</xdr:rowOff>
    </xdr:from>
    <xdr:to>
      <xdr:col>22</xdr:col>
      <xdr:colOff>108637</xdr:colOff>
      <xdr:row>30</xdr:row>
      <xdr:rowOff>118611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100</xdr:row>
      <xdr:rowOff>102393</xdr:rowOff>
    </xdr:from>
    <xdr:to>
      <xdr:col>17</xdr:col>
      <xdr:colOff>236775</xdr:colOff>
      <xdr:row>138</xdr:row>
      <xdr:rowOff>67293</xdr:rowOff>
    </xdr:to>
    <xdr:grpSp>
      <xdr:nvGrpSpPr>
        <xdr:cNvPr id="8" name="组合 7"/>
        <xdr:cNvGrpSpPr/>
      </xdr:nvGrpSpPr>
      <xdr:grpSpPr>
        <a:xfrm>
          <a:off x="1295400" y="17247393"/>
          <a:ext cx="10800000" cy="6480000"/>
          <a:chOff x="2066925" y="1940718"/>
          <a:chExt cx="10795912" cy="7202832"/>
        </a:xfrm>
      </xdr:grpSpPr>
      <xdr:graphicFrame macro="">
        <xdr:nvGraphicFramePr>
          <xdr:cNvPr id="4" name="图表 3"/>
          <xdr:cNvGraphicFramePr/>
        </xdr:nvGraphicFramePr>
        <xdr:xfrm>
          <a:off x="2066926" y="1940718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图表 4"/>
          <xdr:cNvGraphicFramePr>
            <a:graphicFrameLocks/>
          </xdr:cNvGraphicFramePr>
        </xdr:nvGraphicFramePr>
        <xdr:xfrm>
          <a:off x="7462837" y="1940718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6" name="图表 5"/>
          <xdr:cNvGraphicFramePr>
            <a:graphicFrameLocks/>
          </xdr:cNvGraphicFramePr>
        </xdr:nvGraphicFramePr>
        <xdr:xfrm>
          <a:off x="2066925" y="5543550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图表 6"/>
          <xdr:cNvGraphicFramePr>
            <a:graphicFrameLocks/>
          </xdr:cNvGraphicFramePr>
        </xdr:nvGraphicFramePr>
        <xdr:xfrm>
          <a:off x="7462837" y="5534025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76200</xdr:rowOff>
    </xdr:from>
    <xdr:to>
      <xdr:col>12</xdr:col>
      <xdr:colOff>584200</xdr:colOff>
      <xdr:row>20</xdr:row>
      <xdr:rowOff>134937</xdr:rowOff>
    </xdr:to>
    <xdr:pic>
      <xdr:nvPicPr>
        <xdr:cNvPr id="2" name="图片 1" descr="微信截图_201809031045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"/>
          <a:ext cx="8813800" cy="22875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600075</xdr:colOff>
      <xdr:row>7</xdr:row>
      <xdr:rowOff>57150</xdr:rowOff>
    </xdr:from>
    <xdr:to>
      <xdr:col>23</xdr:col>
      <xdr:colOff>141989</xdr:colOff>
      <xdr:row>31</xdr:row>
      <xdr:rowOff>9017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29675" y="1257300"/>
          <a:ext cx="7085714" cy="4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571500</xdr:colOff>
      <xdr:row>29</xdr:row>
      <xdr:rowOff>161925</xdr:rowOff>
    </xdr:from>
    <xdr:to>
      <xdr:col>17</xdr:col>
      <xdr:colOff>46319</xdr:colOff>
      <xdr:row>51</xdr:row>
      <xdr:rowOff>9073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7300" y="5133975"/>
          <a:ext cx="10447619" cy="3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</a:spPr>
      <a:bodyPr wrap="none" lIns="91440" tIns="45720" rIns="91440" bIns="45720">
        <a:spAutoFit/>
      </a:bodyPr>
      <a:lstStyle>
        <a:defPPr algn="ctr">
          <a:defRPr sz="3600" b="1" cap="none" spc="0">
            <a:ln w="12700">
              <a:solidFill>
                <a:schemeClr val="accent5"/>
              </a:solidFill>
              <a:prstDash val="solid"/>
            </a:ln>
            <a:pattFill prst="pct5">
              <a:fgClr>
                <a:schemeClr val="accent5">
                  <a:lumMod val="60000"/>
                  <a:lumOff val="40000"/>
                </a:schemeClr>
              </a:fgClr>
              <a:bgClr>
                <a:schemeClr val="bg1"/>
              </a:bgClr>
            </a:pattFill>
            <a:effectLst/>
          </a:defRPr>
        </a:defPPr>
      </a:lst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1637"/>
  <sheetViews>
    <sheetView workbookViewId="0">
      <pane xSplit="1" ySplit="1" topLeftCell="AW1626" activePane="bottomRight" state="frozen"/>
      <selection pane="topRight" activeCell="B1" sqref="B1"/>
      <selection pane="bottomLeft" activeCell="A2" sqref="A2"/>
      <selection pane="bottomRight" activeCell="BK1638" sqref="BK1638"/>
    </sheetView>
  </sheetViews>
  <sheetFormatPr defaultRowHeight="13.5"/>
  <cols>
    <col min="1" max="1" width="11.625" style="133" bestFit="1" customWidth="1"/>
    <col min="2" max="7" width="11.625" style="134" customWidth="1"/>
    <col min="8" max="8" width="9" style="255" bestFit="1" customWidth="1"/>
    <col min="9" max="9" width="5.25" style="255" bestFit="1" customWidth="1"/>
    <col min="10" max="10" width="6.5" style="257" bestFit="1" customWidth="1"/>
    <col min="11" max="11" width="5.25" style="257" bestFit="1" customWidth="1"/>
    <col min="12" max="13" width="5.5" style="259" bestFit="1" customWidth="1"/>
    <col min="14" max="14" width="9" style="261" bestFit="1" customWidth="1"/>
    <col min="15" max="15" width="5.25" style="261" bestFit="1" customWidth="1"/>
    <col min="16" max="16" width="17.25" style="135" bestFit="1" customWidth="1"/>
    <col min="17" max="18" width="5.25" style="135" bestFit="1" customWidth="1"/>
    <col min="19" max="19" width="9" style="252" bestFit="1" customWidth="1"/>
    <col min="20" max="20" width="9" style="188"/>
    <col min="21" max="21" width="12.25" style="137" customWidth="1"/>
    <col min="22" max="24" width="9" style="138"/>
    <col min="25" max="25" width="9" style="136"/>
    <col min="26" max="26" width="12.625" style="137" customWidth="1"/>
    <col min="27" max="31" width="9" style="138"/>
    <col min="32" max="33" width="9" style="136"/>
    <col min="34" max="34" width="9" style="138"/>
    <col min="35" max="35" width="9" style="136"/>
    <col min="36" max="36" width="11.125" style="137" customWidth="1"/>
    <col min="37" max="37" width="9" style="138"/>
    <col min="38" max="38" width="9" style="136"/>
    <col min="39" max="39" width="9" style="139"/>
    <col min="40" max="40" width="9" style="138"/>
    <col min="41" max="41" width="9.5" style="138" bestFit="1" customWidth="1"/>
    <col min="42" max="42" width="11" style="138" bestFit="1" customWidth="1"/>
    <col min="43" max="44" width="11" style="138" customWidth="1"/>
    <col min="45" max="45" width="9" style="136"/>
    <col min="46" max="46" width="9" style="138"/>
    <col min="47" max="47" width="9" style="136"/>
    <col min="48" max="48" width="5.5" style="136" bestFit="1" customWidth="1"/>
    <col min="49" max="49" width="9" style="136" bestFit="1" customWidth="1"/>
    <col min="50" max="50" width="11" style="136" bestFit="1" customWidth="1"/>
    <col min="51" max="51" width="9" style="136" bestFit="1" customWidth="1"/>
    <col min="52" max="52" width="9" style="136" customWidth="1"/>
    <col min="53" max="53" width="7.125" style="136" bestFit="1" customWidth="1"/>
    <col min="54" max="54" width="7.125" style="136" customWidth="1"/>
    <col min="55" max="16384" width="9" style="136"/>
  </cols>
  <sheetData>
    <row r="1" spans="1:64">
      <c r="B1" s="134" t="s">
        <v>163</v>
      </c>
      <c r="C1" s="134" t="s">
        <v>332</v>
      </c>
      <c r="D1" s="134" t="s">
        <v>164</v>
      </c>
      <c r="E1" s="134" t="s">
        <v>338</v>
      </c>
      <c r="F1" s="134" t="s">
        <v>165</v>
      </c>
      <c r="G1" s="134" t="s">
        <v>344</v>
      </c>
      <c r="H1" s="255" t="s">
        <v>271</v>
      </c>
      <c r="I1" s="255" t="s">
        <v>333</v>
      </c>
      <c r="J1" s="257" t="s">
        <v>272</v>
      </c>
      <c r="K1" s="257" t="s">
        <v>334</v>
      </c>
      <c r="L1" s="259" t="s">
        <v>273</v>
      </c>
      <c r="M1" s="259" t="s">
        <v>335</v>
      </c>
      <c r="N1" s="261" t="s">
        <v>325</v>
      </c>
      <c r="O1" s="261" t="s">
        <v>336</v>
      </c>
      <c r="P1" s="135" t="s">
        <v>337</v>
      </c>
      <c r="Q1" s="135" t="s">
        <v>422</v>
      </c>
      <c r="R1" s="135" t="s">
        <v>270</v>
      </c>
      <c r="S1" s="252" t="s">
        <v>330</v>
      </c>
      <c r="T1" s="188" t="s">
        <v>106</v>
      </c>
      <c r="U1" s="137" t="s">
        <v>195</v>
      </c>
      <c r="V1" s="138" t="s">
        <v>118</v>
      </c>
      <c r="W1" s="138" t="s">
        <v>339</v>
      </c>
      <c r="X1" s="138" t="s">
        <v>346</v>
      </c>
      <c r="Y1" s="136" t="s">
        <v>107</v>
      </c>
      <c r="Z1" s="137" t="s">
        <v>196</v>
      </c>
      <c r="AA1" s="138" t="s">
        <v>1405</v>
      </c>
      <c r="AB1" s="138" t="s">
        <v>119</v>
      </c>
      <c r="AC1" s="138" t="s">
        <v>262</v>
      </c>
      <c r="AD1" s="138" t="s">
        <v>340</v>
      </c>
      <c r="AE1" s="138" t="s">
        <v>347</v>
      </c>
      <c r="AF1" s="136" t="s">
        <v>108</v>
      </c>
      <c r="AG1" s="136" t="s">
        <v>206</v>
      </c>
      <c r="AH1" s="138" t="s">
        <v>120</v>
      </c>
      <c r="AI1" s="136" t="s">
        <v>109</v>
      </c>
      <c r="AJ1" s="137" t="s">
        <v>197</v>
      </c>
      <c r="AK1" s="138" t="s">
        <v>121</v>
      </c>
      <c r="AL1" s="136" t="s">
        <v>110</v>
      </c>
      <c r="AM1" s="139" t="s">
        <v>175</v>
      </c>
      <c r="AN1" s="138" t="s">
        <v>35</v>
      </c>
      <c r="AO1" s="138" t="s">
        <v>278</v>
      </c>
      <c r="AP1" s="138" t="s">
        <v>283</v>
      </c>
      <c r="AQ1" s="138" t="s">
        <v>361</v>
      </c>
      <c r="AR1" s="138" t="s">
        <v>1410</v>
      </c>
      <c r="AS1" s="136" t="s">
        <v>111</v>
      </c>
      <c r="AT1" s="138" t="s">
        <v>122</v>
      </c>
      <c r="AU1" s="136" t="s">
        <v>112</v>
      </c>
      <c r="AV1" s="136" t="s">
        <v>113</v>
      </c>
      <c r="AW1" s="136" t="s">
        <v>267</v>
      </c>
      <c r="AX1" s="136" t="s">
        <v>268</v>
      </c>
      <c r="AY1" s="136" t="s">
        <v>269</v>
      </c>
      <c r="AZ1" s="136" t="s">
        <v>1412</v>
      </c>
      <c r="BA1" s="432" t="s">
        <v>241</v>
      </c>
      <c r="BB1" s="136" t="s">
        <v>1414</v>
      </c>
      <c r="BC1" s="432" t="s">
        <v>242</v>
      </c>
      <c r="BD1" s="432" t="s">
        <v>264</v>
      </c>
      <c r="BE1" s="432" t="s">
        <v>265</v>
      </c>
      <c r="BF1" s="433" t="s">
        <v>266</v>
      </c>
      <c r="BG1" s="433" t="s">
        <v>1420</v>
      </c>
      <c r="BH1" s="433" t="s">
        <v>1416</v>
      </c>
      <c r="BI1" s="136" t="s">
        <v>274</v>
      </c>
      <c r="BJ1" s="136" t="s">
        <v>275</v>
      </c>
      <c r="BK1" s="136" t="s">
        <v>276</v>
      </c>
      <c r="BL1" s="136" t="s">
        <v>326</v>
      </c>
    </row>
    <row r="2" spans="1:64">
      <c r="A2" s="133">
        <v>41122</v>
      </c>
      <c r="AV2" s="136">
        <v>2420</v>
      </c>
    </row>
    <row r="3" spans="1:64">
      <c r="A3" s="133">
        <v>41123</v>
      </c>
      <c r="Y3" s="136">
        <v>2300</v>
      </c>
      <c r="AV3" s="136">
        <v>2420</v>
      </c>
    </row>
    <row r="4" spans="1:64">
      <c r="A4" s="133">
        <v>41124</v>
      </c>
      <c r="Y4" s="136">
        <v>2300</v>
      </c>
    </row>
    <row r="5" spans="1:64">
      <c r="A5" s="133">
        <v>41127</v>
      </c>
      <c r="Y5" s="136">
        <v>2300</v>
      </c>
    </row>
    <row r="6" spans="1:64">
      <c r="A6" s="133">
        <v>41128</v>
      </c>
      <c r="Y6" s="136">
        <v>2300</v>
      </c>
    </row>
    <row r="7" spans="1:64">
      <c r="A7" s="133">
        <v>41129</v>
      </c>
      <c r="AV7" s="136">
        <v>2420</v>
      </c>
    </row>
    <row r="8" spans="1:64">
      <c r="A8" s="133">
        <v>41130</v>
      </c>
    </row>
    <row r="9" spans="1:64">
      <c r="A9" s="133">
        <v>41131</v>
      </c>
    </row>
    <row r="10" spans="1:64">
      <c r="A10" s="133">
        <v>41134</v>
      </c>
    </row>
    <row r="11" spans="1:64">
      <c r="A11" s="133">
        <v>41135</v>
      </c>
    </row>
    <row r="12" spans="1:64">
      <c r="A12" s="133">
        <v>41136</v>
      </c>
    </row>
    <row r="13" spans="1:64">
      <c r="A13" s="133">
        <v>41137</v>
      </c>
      <c r="Y13" s="136">
        <v>2300</v>
      </c>
      <c r="AV13" s="136">
        <v>2440</v>
      </c>
    </row>
    <row r="14" spans="1:64">
      <c r="A14" s="133">
        <v>41138</v>
      </c>
      <c r="Y14" s="136">
        <v>2300</v>
      </c>
      <c r="AV14" s="136">
        <v>2440</v>
      </c>
    </row>
    <row r="15" spans="1:64">
      <c r="A15" s="133">
        <v>41141</v>
      </c>
    </row>
    <row r="16" spans="1:64">
      <c r="A16" s="133">
        <v>41142</v>
      </c>
    </row>
    <row r="17" spans="1:48">
      <c r="A17" s="133">
        <v>41143</v>
      </c>
      <c r="AV17" s="136">
        <v>2440</v>
      </c>
    </row>
    <row r="18" spans="1:48">
      <c r="A18" s="133">
        <v>41144</v>
      </c>
      <c r="Y18" s="136">
        <v>2320</v>
      </c>
      <c r="AV18" s="136">
        <v>2440</v>
      </c>
    </row>
    <row r="19" spans="1:48">
      <c r="A19" s="133">
        <v>41145</v>
      </c>
      <c r="Y19" s="136">
        <v>2320</v>
      </c>
    </row>
    <row r="20" spans="1:48">
      <c r="A20" s="133">
        <v>41148</v>
      </c>
      <c r="Y20" s="136">
        <v>2320</v>
      </c>
      <c r="AV20" s="136">
        <v>2440</v>
      </c>
    </row>
    <row r="21" spans="1:48">
      <c r="A21" s="133">
        <v>41149</v>
      </c>
      <c r="Y21" s="136">
        <v>2320</v>
      </c>
      <c r="AS21" s="136">
        <v>2470</v>
      </c>
      <c r="AV21" s="136">
        <v>2440</v>
      </c>
    </row>
    <row r="22" spans="1:48">
      <c r="A22" s="133">
        <v>41150</v>
      </c>
      <c r="Y22" s="136">
        <v>2320</v>
      </c>
      <c r="AS22" s="136">
        <v>2470</v>
      </c>
    </row>
    <row r="23" spans="1:48">
      <c r="A23" s="133">
        <v>41151</v>
      </c>
    </row>
    <row r="24" spans="1:48">
      <c r="A24" s="133">
        <v>41152</v>
      </c>
      <c r="Y24" s="136">
        <v>2320</v>
      </c>
      <c r="AV24" s="136">
        <v>2440</v>
      </c>
    </row>
    <row r="25" spans="1:48">
      <c r="A25" s="133">
        <v>41155</v>
      </c>
      <c r="Y25" s="136">
        <v>2320</v>
      </c>
    </row>
    <row r="26" spans="1:48">
      <c r="A26" s="133">
        <v>41156</v>
      </c>
      <c r="AV26" s="136">
        <v>2440</v>
      </c>
    </row>
    <row r="27" spans="1:48">
      <c r="A27" s="133">
        <v>41157</v>
      </c>
      <c r="AV27" s="136">
        <v>2440</v>
      </c>
    </row>
    <row r="28" spans="1:48">
      <c r="A28" s="133">
        <v>41158</v>
      </c>
    </row>
    <row r="29" spans="1:48">
      <c r="A29" s="133">
        <v>41159</v>
      </c>
      <c r="Y29" s="136">
        <v>2320</v>
      </c>
      <c r="AV29" s="136">
        <v>2440</v>
      </c>
    </row>
    <row r="30" spans="1:48">
      <c r="A30" s="133">
        <v>41162</v>
      </c>
      <c r="Y30" s="136">
        <v>2320</v>
      </c>
    </row>
    <row r="31" spans="1:48">
      <c r="A31" s="133">
        <v>41163</v>
      </c>
    </row>
    <row r="32" spans="1:48">
      <c r="A32" s="133">
        <v>41164</v>
      </c>
    </row>
    <row r="33" spans="1:48">
      <c r="A33" s="133">
        <v>41165</v>
      </c>
    </row>
    <row r="34" spans="1:48">
      <c r="A34" s="133">
        <v>41166</v>
      </c>
      <c r="Y34" s="136">
        <v>2320</v>
      </c>
    </row>
    <row r="35" spans="1:48">
      <c r="A35" s="133">
        <v>41169</v>
      </c>
      <c r="AV35" s="136">
        <v>2400</v>
      </c>
    </row>
    <row r="36" spans="1:48">
      <c r="A36" s="133">
        <v>41170</v>
      </c>
      <c r="AV36" s="136">
        <v>2400</v>
      </c>
    </row>
    <row r="37" spans="1:48">
      <c r="A37" s="133">
        <v>41171</v>
      </c>
    </row>
    <row r="38" spans="1:48">
      <c r="A38" s="133">
        <v>41172</v>
      </c>
      <c r="Y38" s="136">
        <v>2320</v>
      </c>
    </row>
    <row r="39" spans="1:48">
      <c r="A39" s="133">
        <v>41173</v>
      </c>
      <c r="Y39" s="136">
        <v>2320</v>
      </c>
      <c r="AS39" s="136">
        <v>2450</v>
      </c>
    </row>
    <row r="40" spans="1:48">
      <c r="A40" s="133">
        <v>41176</v>
      </c>
      <c r="Y40" s="136">
        <v>2320</v>
      </c>
      <c r="AV40" s="136">
        <v>2400</v>
      </c>
    </row>
    <row r="41" spans="1:48">
      <c r="A41" s="133">
        <v>41177</v>
      </c>
      <c r="Y41" s="136">
        <v>2320</v>
      </c>
      <c r="AV41" s="136">
        <v>2400</v>
      </c>
    </row>
    <row r="42" spans="1:48">
      <c r="A42" s="133">
        <v>41178</v>
      </c>
    </row>
    <row r="43" spans="1:48">
      <c r="A43" s="133">
        <v>41179</v>
      </c>
    </row>
    <row r="44" spans="1:48">
      <c r="A44" s="133">
        <v>41180</v>
      </c>
    </row>
    <row r="45" spans="1:48">
      <c r="A45" s="133">
        <v>41181</v>
      </c>
      <c r="Y45" s="136">
        <v>2320</v>
      </c>
    </row>
    <row r="46" spans="1:48">
      <c r="A46" s="133">
        <v>41190</v>
      </c>
    </row>
    <row r="47" spans="1:48">
      <c r="A47" s="133">
        <v>41191</v>
      </c>
    </row>
    <row r="48" spans="1:48">
      <c r="A48" s="133">
        <v>41192</v>
      </c>
    </row>
    <row r="49" spans="1:48">
      <c r="A49" s="133">
        <v>41193</v>
      </c>
    </row>
    <row r="50" spans="1:48">
      <c r="A50" s="133">
        <v>41194</v>
      </c>
      <c r="AV50" s="136">
        <v>2340</v>
      </c>
    </row>
    <row r="51" spans="1:48">
      <c r="A51" s="133">
        <v>41197</v>
      </c>
      <c r="AV51" s="136">
        <v>2320</v>
      </c>
    </row>
    <row r="52" spans="1:48">
      <c r="A52" s="133">
        <v>41198</v>
      </c>
      <c r="AV52" s="136">
        <v>2320</v>
      </c>
    </row>
    <row r="53" spans="1:48">
      <c r="A53" s="133">
        <v>41199</v>
      </c>
    </row>
    <row r="54" spans="1:48">
      <c r="A54" s="133">
        <v>41200</v>
      </c>
    </row>
    <row r="55" spans="1:48">
      <c r="A55" s="133">
        <v>41201</v>
      </c>
      <c r="AV55" s="136">
        <v>2320</v>
      </c>
    </row>
    <row r="56" spans="1:48">
      <c r="A56" s="133">
        <v>41204</v>
      </c>
    </row>
    <row r="57" spans="1:48">
      <c r="A57" s="133">
        <v>41205</v>
      </c>
    </row>
    <row r="58" spans="1:48">
      <c r="A58" s="133">
        <v>41206</v>
      </c>
      <c r="Y58" s="136">
        <v>2200</v>
      </c>
      <c r="AV58" s="136">
        <v>2320</v>
      </c>
    </row>
    <row r="59" spans="1:48">
      <c r="A59" s="133">
        <v>41207</v>
      </c>
      <c r="Y59" s="136">
        <v>2200</v>
      </c>
      <c r="AV59" s="136">
        <v>2330</v>
      </c>
    </row>
    <row r="60" spans="1:48">
      <c r="A60" s="133">
        <v>41208</v>
      </c>
      <c r="AV60" s="136">
        <v>2330</v>
      </c>
    </row>
    <row r="61" spans="1:48">
      <c r="A61" s="133">
        <v>41211</v>
      </c>
    </row>
    <row r="62" spans="1:48">
      <c r="A62" s="133">
        <v>41212</v>
      </c>
      <c r="AV62" s="136">
        <v>2330</v>
      </c>
    </row>
    <row r="63" spans="1:48">
      <c r="A63" s="133">
        <v>41213</v>
      </c>
      <c r="AV63" s="136">
        <v>2330</v>
      </c>
    </row>
    <row r="64" spans="1:48">
      <c r="A64" s="133">
        <v>41214</v>
      </c>
    </row>
    <row r="65" spans="1:48">
      <c r="A65" s="133">
        <v>41215</v>
      </c>
      <c r="Y65" s="136">
        <v>2160</v>
      </c>
    </row>
    <row r="66" spans="1:48">
      <c r="A66" s="133">
        <v>41218</v>
      </c>
      <c r="Y66" s="136">
        <v>2160</v>
      </c>
      <c r="AV66" s="136">
        <v>2340</v>
      </c>
    </row>
    <row r="67" spans="1:48">
      <c r="A67" s="133">
        <v>41219</v>
      </c>
      <c r="Y67" s="136">
        <v>2160</v>
      </c>
      <c r="AV67" s="136">
        <v>2340</v>
      </c>
    </row>
    <row r="68" spans="1:48">
      <c r="A68" s="133">
        <v>41220</v>
      </c>
    </row>
    <row r="69" spans="1:48">
      <c r="A69" s="133">
        <v>41221</v>
      </c>
    </row>
    <row r="70" spans="1:48">
      <c r="A70" s="133">
        <v>41222</v>
      </c>
    </row>
    <row r="71" spans="1:48">
      <c r="A71" s="133">
        <v>41225</v>
      </c>
      <c r="AV71" s="136">
        <v>2280</v>
      </c>
    </row>
    <row r="72" spans="1:48">
      <c r="A72" s="133">
        <v>41226</v>
      </c>
      <c r="AV72" s="136">
        <v>2280</v>
      </c>
    </row>
    <row r="73" spans="1:48">
      <c r="A73" s="133">
        <v>41227</v>
      </c>
      <c r="Y73" s="136">
        <v>2120</v>
      </c>
    </row>
    <row r="74" spans="1:48">
      <c r="A74" s="133">
        <v>41228</v>
      </c>
      <c r="Y74" s="136">
        <v>2120</v>
      </c>
    </row>
    <row r="75" spans="1:48">
      <c r="A75" s="133">
        <v>41229</v>
      </c>
    </row>
    <row r="76" spans="1:48">
      <c r="A76" s="133">
        <v>41232</v>
      </c>
    </row>
    <row r="77" spans="1:48">
      <c r="A77" s="133">
        <v>41233</v>
      </c>
      <c r="Y77" s="136">
        <v>2140</v>
      </c>
    </row>
    <row r="78" spans="1:48">
      <c r="A78" s="133">
        <v>41234</v>
      </c>
      <c r="Y78" s="136">
        <v>2140</v>
      </c>
      <c r="AV78" s="136">
        <v>2260</v>
      </c>
    </row>
    <row r="79" spans="1:48">
      <c r="A79" s="133">
        <v>41235</v>
      </c>
      <c r="AV79" s="136">
        <v>2260</v>
      </c>
    </row>
    <row r="80" spans="1:48">
      <c r="A80" s="133">
        <v>41236</v>
      </c>
    </row>
    <row r="81" spans="1:48">
      <c r="A81" s="133">
        <v>41239</v>
      </c>
      <c r="Y81" s="136">
        <v>2140</v>
      </c>
      <c r="AV81" s="136">
        <v>2270</v>
      </c>
    </row>
    <row r="82" spans="1:48">
      <c r="A82" s="133">
        <v>41240</v>
      </c>
      <c r="Y82" s="136">
        <v>2140</v>
      </c>
      <c r="AV82" s="136">
        <v>2270</v>
      </c>
    </row>
    <row r="83" spans="1:48">
      <c r="A83" s="133">
        <v>41241</v>
      </c>
    </row>
    <row r="84" spans="1:48">
      <c r="A84" s="133">
        <v>41242</v>
      </c>
      <c r="AV84" s="136">
        <v>2260</v>
      </c>
    </row>
    <row r="85" spans="1:48">
      <c r="A85" s="133">
        <v>41243</v>
      </c>
      <c r="AV85" s="136">
        <v>2260</v>
      </c>
    </row>
    <row r="86" spans="1:48">
      <c r="A86" s="133">
        <v>41246</v>
      </c>
      <c r="Y86" s="136">
        <v>2140</v>
      </c>
      <c r="AV86" s="136">
        <v>2280</v>
      </c>
    </row>
    <row r="87" spans="1:48">
      <c r="A87" s="133">
        <v>41247</v>
      </c>
      <c r="AV87" s="136">
        <v>2280</v>
      </c>
    </row>
    <row r="88" spans="1:48">
      <c r="A88" s="133">
        <v>41248</v>
      </c>
    </row>
    <row r="89" spans="1:48">
      <c r="A89" s="133">
        <v>41249</v>
      </c>
    </row>
    <row r="90" spans="1:48">
      <c r="A90" s="133">
        <v>41250</v>
      </c>
      <c r="AV90" s="136">
        <v>2280</v>
      </c>
    </row>
    <row r="91" spans="1:48">
      <c r="A91" s="133">
        <v>41253</v>
      </c>
      <c r="Y91" s="136">
        <v>2140</v>
      </c>
    </row>
    <row r="92" spans="1:48">
      <c r="A92" s="133">
        <v>41254</v>
      </c>
      <c r="Y92" s="136">
        <v>2140</v>
      </c>
      <c r="AV92" s="136">
        <v>2280</v>
      </c>
    </row>
    <row r="93" spans="1:48">
      <c r="A93" s="133">
        <v>41255</v>
      </c>
    </row>
    <row r="94" spans="1:48">
      <c r="A94" s="133">
        <v>41256</v>
      </c>
    </row>
    <row r="95" spans="1:48">
      <c r="A95" s="133">
        <v>41257</v>
      </c>
    </row>
    <row r="96" spans="1:48">
      <c r="A96" s="133">
        <v>41260</v>
      </c>
      <c r="Y96" s="136">
        <v>2140</v>
      </c>
    </row>
    <row r="97" spans="1:48">
      <c r="A97" s="133">
        <v>41261</v>
      </c>
      <c r="Y97" s="136">
        <v>2140</v>
      </c>
      <c r="AV97" s="136">
        <v>2280</v>
      </c>
    </row>
    <row r="98" spans="1:48">
      <c r="A98" s="133">
        <v>41262</v>
      </c>
      <c r="AV98" s="136">
        <v>2280</v>
      </c>
    </row>
    <row r="99" spans="1:48">
      <c r="A99" s="133">
        <v>41263</v>
      </c>
    </row>
    <row r="100" spans="1:48">
      <c r="A100" s="133">
        <v>41264</v>
      </c>
      <c r="AV100" s="136">
        <v>2280</v>
      </c>
    </row>
    <row r="101" spans="1:48">
      <c r="A101" s="133">
        <v>41267</v>
      </c>
    </row>
    <row r="102" spans="1:48">
      <c r="A102" s="133">
        <v>41268</v>
      </c>
      <c r="Y102" s="136">
        <v>2140</v>
      </c>
    </row>
    <row r="103" spans="1:48">
      <c r="A103" s="133">
        <v>41269</v>
      </c>
      <c r="AV103" s="136">
        <v>2280</v>
      </c>
    </row>
    <row r="104" spans="1:48">
      <c r="A104" s="133">
        <v>41270</v>
      </c>
      <c r="AV104" s="136">
        <v>2280</v>
      </c>
    </row>
    <row r="105" spans="1:48">
      <c r="A105" s="133">
        <v>41271</v>
      </c>
      <c r="AS105" s="136">
        <v>2350</v>
      </c>
      <c r="AV105" s="136">
        <v>2280</v>
      </c>
    </row>
    <row r="106" spans="1:48">
      <c r="A106" s="133">
        <v>41274</v>
      </c>
      <c r="Y106" s="136">
        <v>2140</v>
      </c>
      <c r="AS106" s="136">
        <v>2350</v>
      </c>
    </row>
    <row r="107" spans="1:48">
      <c r="A107" s="133">
        <v>41278</v>
      </c>
    </row>
    <row r="108" spans="1:48">
      <c r="A108" s="133">
        <v>41279</v>
      </c>
      <c r="Y108" s="136">
        <v>2140</v>
      </c>
      <c r="AV108" s="136">
        <v>2280</v>
      </c>
    </row>
    <row r="109" spans="1:48">
      <c r="A109" s="133">
        <v>41280</v>
      </c>
      <c r="Y109" s="136">
        <v>2140</v>
      </c>
      <c r="AS109" s="136">
        <v>2360</v>
      </c>
      <c r="AV109" s="136">
        <v>2280</v>
      </c>
    </row>
    <row r="110" spans="1:48">
      <c r="A110" s="133">
        <v>41281</v>
      </c>
      <c r="AS110" s="136">
        <v>2360</v>
      </c>
    </row>
    <row r="111" spans="1:48">
      <c r="A111" s="133">
        <v>41282</v>
      </c>
    </row>
    <row r="112" spans="1:48">
      <c r="A112" s="133">
        <v>41283</v>
      </c>
    </row>
    <row r="113" spans="1:48">
      <c r="A113" s="133">
        <v>41284</v>
      </c>
      <c r="Y113" s="136">
        <v>2140</v>
      </c>
      <c r="AV113" s="136">
        <v>2280</v>
      </c>
    </row>
    <row r="114" spans="1:48">
      <c r="A114" s="133">
        <v>41285</v>
      </c>
      <c r="Y114" s="136">
        <v>2140</v>
      </c>
      <c r="AV114" s="136">
        <v>2280</v>
      </c>
    </row>
    <row r="115" spans="1:48">
      <c r="A115" s="133">
        <v>41288</v>
      </c>
    </row>
    <row r="116" spans="1:48">
      <c r="A116" s="133">
        <v>41289</v>
      </c>
      <c r="Y116" s="136">
        <v>2140</v>
      </c>
    </row>
    <row r="117" spans="1:48">
      <c r="A117" s="133">
        <v>41290</v>
      </c>
      <c r="Y117" s="136">
        <v>2140</v>
      </c>
      <c r="AV117" s="136">
        <v>2280</v>
      </c>
    </row>
    <row r="118" spans="1:48">
      <c r="A118" s="133">
        <v>41291</v>
      </c>
      <c r="AS118" s="136">
        <v>2380</v>
      </c>
      <c r="AV118" s="136">
        <v>2280</v>
      </c>
    </row>
    <row r="119" spans="1:48">
      <c r="A119" s="133">
        <v>41292</v>
      </c>
      <c r="AS119" s="136">
        <v>2380</v>
      </c>
    </row>
    <row r="120" spans="1:48">
      <c r="A120" s="133">
        <v>41295</v>
      </c>
    </row>
    <row r="121" spans="1:48">
      <c r="A121" s="133">
        <v>41296</v>
      </c>
      <c r="Y121" s="136">
        <v>2140</v>
      </c>
    </row>
    <row r="122" spans="1:48">
      <c r="A122" s="133">
        <v>41297</v>
      </c>
      <c r="Y122" s="136">
        <v>2140</v>
      </c>
      <c r="AV122" s="136">
        <v>2260</v>
      </c>
    </row>
    <row r="123" spans="1:48">
      <c r="A123" s="133">
        <v>41298</v>
      </c>
      <c r="AS123" s="136">
        <v>2380</v>
      </c>
      <c r="AV123" s="136">
        <v>2260</v>
      </c>
    </row>
    <row r="124" spans="1:48">
      <c r="A124" s="133">
        <v>41299</v>
      </c>
      <c r="AS124" s="136">
        <v>2380</v>
      </c>
    </row>
    <row r="125" spans="1:48">
      <c r="A125" s="133">
        <v>41302</v>
      </c>
      <c r="Y125" s="136">
        <v>2140</v>
      </c>
      <c r="AS125" s="136">
        <v>2360</v>
      </c>
    </row>
    <row r="126" spans="1:48">
      <c r="A126" s="133">
        <v>41303</v>
      </c>
      <c r="Y126" s="136">
        <v>2140</v>
      </c>
      <c r="AS126" s="136">
        <v>2360</v>
      </c>
    </row>
    <row r="127" spans="1:48">
      <c r="A127" s="133">
        <v>41304</v>
      </c>
    </row>
    <row r="128" spans="1:48">
      <c r="A128" s="133">
        <v>41305</v>
      </c>
      <c r="AV128" s="136">
        <v>2260</v>
      </c>
    </row>
    <row r="129" spans="1:48">
      <c r="A129" s="133">
        <v>41306</v>
      </c>
      <c r="AS129" s="136">
        <v>2360</v>
      </c>
      <c r="AV129" s="136">
        <v>2260</v>
      </c>
    </row>
    <row r="130" spans="1:48">
      <c r="A130" s="133">
        <v>41309</v>
      </c>
      <c r="Y130" s="136">
        <v>2140</v>
      </c>
    </row>
    <row r="131" spans="1:48">
      <c r="A131" s="133">
        <v>41310</v>
      </c>
      <c r="Y131" s="136">
        <v>2140</v>
      </c>
      <c r="AV131" s="136">
        <v>2260</v>
      </c>
    </row>
    <row r="132" spans="1:48">
      <c r="A132" s="133">
        <v>41323</v>
      </c>
    </row>
    <row r="133" spans="1:48">
      <c r="A133" s="133">
        <v>41324</v>
      </c>
      <c r="Y133" s="136">
        <v>2140</v>
      </c>
      <c r="AV133" s="136">
        <v>2260</v>
      </c>
    </row>
    <row r="134" spans="1:48">
      <c r="A134" s="133">
        <v>41325</v>
      </c>
      <c r="Y134" s="136">
        <v>2140</v>
      </c>
      <c r="AS134" s="136">
        <v>2360</v>
      </c>
      <c r="AV134" s="136">
        <v>2260</v>
      </c>
    </row>
    <row r="135" spans="1:48">
      <c r="A135" s="133">
        <v>41326</v>
      </c>
      <c r="AS135" s="136">
        <v>2350</v>
      </c>
    </row>
    <row r="136" spans="1:48">
      <c r="A136" s="133">
        <v>41327</v>
      </c>
    </row>
    <row r="137" spans="1:48">
      <c r="A137" s="133">
        <v>41330</v>
      </c>
      <c r="AS137" s="136">
        <v>2360</v>
      </c>
    </row>
    <row r="138" spans="1:48">
      <c r="A138" s="133">
        <v>41331</v>
      </c>
      <c r="Y138" s="136">
        <v>2140</v>
      </c>
      <c r="AS138" s="136">
        <v>2360</v>
      </c>
    </row>
    <row r="139" spans="1:48">
      <c r="A139" s="133">
        <v>41332</v>
      </c>
      <c r="Y139" s="136">
        <v>2140</v>
      </c>
      <c r="AV139" s="136">
        <v>2260</v>
      </c>
    </row>
    <row r="140" spans="1:48">
      <c r="A140" s="133">
        <v>41333</v>
      </c>
      <c r="AS140" s="136">
        <v>2320</v>
      </c>
      <c r="AV140" s="136">
        <v>2260</v>
      </c>
    </row>
    <row r="141" spans="1:48">
      <c r="A141" s="133">
        <v>41334</v>
      </c>
      <c r="AS141" s="136">
        <v>2320</v>
      </c>
    </row>
    <row r="142" spans="1:48">
      <c r="A142" s="133">
        <v>41337</v>
      </c>
      <c r="AS142" s="136">
        <v>2320</v>
      </c>
    </row>
    <row r="143" spans="1:48">
      <c r="A143" s="133">
        <v>41338</v>
      </c>
      <c r="Y143" s="136">
        <v>2120</v>
      </c>
      <c r="AV143" s="136">
        <v>2260</v>
      </c>
    </row>
    <row r="144" spans="1:48">
      <c r="A144" s="133">
        <v>41339</v>
      </c>
      <c r="Y144" s="136">
        <v>2120</v>
      </c>
      <c r="AV144" s="136">
        <v>2260</v>
      </c>
    </row>
    <row r="145" spans="1:48">
      <c r="A145" s="133">
        <v>41340</v>
      </c>
      <c r="AS145" s="136">
        <v>2280</v>
      </c>
    </row>
    <row r="146" spans="1:48">
      <c r="A146" s="133">
        <v>41341</v>
      </c>
      <c r="AS146" s="136">
        <v>2280</v>
      </c>
    </row>
    <row r="147" spans="1:48">
      <c r="A147" s="133">
        <v>41344</v>
      </c>
    </row>
    <row r="148" spans="1:48">
      <c r="A148" s="133">
        <v>41345</v>
      </c>
      <c r="AV148" s="136">
        <v>2220</v>
      </c>
    </row>
    <row r="149" spans="1:48">
      <c r="A149" s="133">
        <v>41346</v>
      </c>
      <c r="AV149" s="136">
        <v>2220</v>
      </c>
    </row>
    <row r="150" spans="1:48">
      <c r="A150" s="133">
        <v>41347</v>
      </c>
    </row>
    <row r="151" spans="1:48">
      <c r="A151" s="133">
        <v>41348</v>
      </c>
      <c r="AV151" s="136">
        <v>2220</v>
      </c>
    </row>
    <row r="152" spans="1:48">
      <c r="A152" s="133">
        <v>41351</v>
      </c>
      <c r="AS152" s="136">
        <v>2280</v>
      </c>
    </row>
    <row r="153" spans="1:48">
      <c r="A153" s="133">
        <v>41352</v>
      </c>
      <c r="AS153" s="136">
        <v>2280</v>
      </c>
    </row>
    <row r="154" spans="1:48">
      <c r="A154" s="133">
        <v>41353</v>
      </c>
    </row>
    <row r="155" spans="1:48">
      <c r="A155" s="133">
        <v>41354</v>
      </c>
    </row>
    <row r="156" spans="1:48">
      <c r="A156" s="133">
        <v>41355</v>
      </c>
    </row>
    <row r="157" spans="1:48">
      <c r="A157" s="133">
        <v>41358</v>
      </c>
      <c r="Y157" s="136">
        <v>2040</v>
      </c>
      <c r="AS157" s="136">
        <v>2270</v>
      </c>
    </row>
    <row r="158" spans="1:48">
      <c r="A158" s="133">
        <v>41359</v>
      </c>
      <c r="Y158" s="136">
        <v>2040</v>
      </c>
      <c r="AV158" s="136">
        <v>2220</v>
      </c>
    </row>
    <row r="159" spans="1:48">
      <c r="A159" s="133">
        <v>41360</v>
      </c>
      <c r="AV159" s="136">
        <v>2220</v>
      </c>
    </row>
    <row r="160" spans="1:48">
      <c r="A160" s="133">
        <v>41361</v>
      </c>
    </row>
    <row r="161" spans="1:48">
      <c r="A161" s="133">
        <v>41362</v>
      </c>
    </row>
    <row r="162" spans="1:48">
      <c r="A162" s="133">
        <v>41365</v>
      </c>
    </row>
    <row r="163" spans="1:48">
      <c r="A163" s="133">
        <v>41366</v>
      </c>
      <c r="Y163" s="136">
        <v>2100</v>
      </c>
    </row>
    <row r="164" spans="1:48">
      <c r="A164" s="133">
        <v>41367</v>
      </c>
      <c r="AV164" s="136">
        <v>2240</v>
      </c>
    </row>
    <row r="165" spans="1:48">
      <c r="A165" s="133">
        <v>41371</v>
      </c>
    </row>
    <row r="166" spans="1:48">
      <c r="A166" s="133">
        <v>41372</v>
      </c>
      <c r="Y166" s="136">
        <v>2100</v>
      </c>
      <c r="AV166" s="136">
        <v>2240</v>
      </c>
    </row>
    <row r="167" spans="1:48">
      <c r="A167" s="133">
        <v>41373</v>
      </c>
      <c r="Y167" s="136">
        <v>2100</v>
      </c>
      <c r="AS167" s="136">
        <v>2300</v>
      </c>
      <c r="AV167" s="136">
        <v>2240</v>
      </c>
    </row>
    <row r="168" spans="1:48">
      <c r="A168" s="133">
        <v>41374</v>
      </c>
      <c r="AS168" s="136">
        <v>2300</v>
      </c>
    </row>
    <row r="169" spans="1:48">
      <c r="A169" s="133">
        <v>41375</v>
      </c>
    </row>
    <row r="170" spans="1:48">
      <c r="A170" s="133">
        <v>41376</v>
      </c>
    </row>
    <row r="171" spans="1:48">
      <c r="A171" s="133">
        <v>41379</v>
      </c>
      <c r="Y171" s="136">
        <v>2100</v>
      </c>
    </row>
    <row r="172" spans="1:48">
      <c r="A172" s="133">
        <v>41380</v>
      </c>
      <c r="Y172" s="136">
        <v>2100</v>
      </c>
    </row>
    <row r="173" spans="1:48">
      <c r="A173" s="133">
        <v>41381</v>
      </c>
    </row>
    <row r="174" spans="1:48">
      <c r="A174" s="133">
        <v>41382</v>
      </c>
      <c r="AV174" s="136">
        <v>2220</v>
      </c>
    </row>
    <row r="175" spans="1:48">
      <c r="A175" s="133">
        <v>41383</v>
      </c>
      <c r="AV175" s="136">
        <v>2220</v>
      </c>
    </row>
    <row r="176" spans="1:48">
      <c r="A176" s="133">
        <v>41386</v>
      </c>
      <c r="Y176" s="136">
        <v>2100</v>
      </c>
      <c r="AV176" s="136">
        <v>2220</v>
      </c>
    </row>
    <row r="177" spans="1:48">
      <c r="A177" s="133">
        <v>41387</v>
      </c>
      <c r="Y177" s="136">
        <v>2100</v>
      </c>
      <c r="AS177" s="136">
        <v>2250</v>
      </c>
      <c r="AV177" s="136">
        <v>2220</v>
      </c>
    </row>
    <row r="178" spans="1:48">
      <c r="A178" s="133">
        <v>41388</v>
      </c>
      <c r="AS178" s="136">
        <v>2250</v>
      </c>
    </row>
    <row r="179" spans="1:48">
      <c r="A179" s="133">
        <v>41389</v>
      </c>
    </row>
    <row r="180" spans="1:48">
      <c r="A180" s="133">
        <v>41390</v>
      </c>
      <c r="AS180" s="136">
        <v>2230</v>
      </c>
    </row>
    <row r="181" spans="1:48">
      <c r="A181" s="133">
        <v>41391</v>
      </c>
      <c r="AS181" s="136">
        <v>2230</v>
      </c>
    </row>
    <row r="182" spans="1:48">
      <c r="A182" s="133">
        <v>41392</v>
      </c>
    </row>
    <row r="183" spans="1:48">
      <c r="A183" s="133">
        <v>41396</v>
      </c>
      <c r="Y183" s="136">
        <v>2100</v>
      </c>
    </row>
    <row r="184" spans="1:48">
      <c r="A184" s="133">
        <v>41397</v>
      </c>
      <c r="Y184" s="136">
        <v>2100</v>
      </c>
      <c r="AS184" s="136">
        <v>2250</v>
      </c>
    </row>
    <row r="185" spans="1:48">
      <c r="A185" s="133">
        <v>41400</v>
      </c>
      <c r="AV185" s="136">
        <v>2220</v>
      </c>
    </row>
    <row r="186" spans="1:48">
      <c r="A186" s="133">
        <v>41401</v>
      </c>
      <c r="Y186" s="136">
        <v>2120</v>
      </c>
      <c r="AS186" s="136">
        <v>2230</v>
      </c>
      <c r="AV186" s="136">
        <v>2220</v>
      </c>
    </row>
    <row r="187" spans="1:48">
      <c r="A187" s="133">
        <v>41402</v>
      </c>
      <c r="Y187" s="136">
        <v>2120</v>
      </c>
      <c r="AS187" s="136">
        <v>2230</v>
      </c>
    </row>
    <row r="188" spans="1:48">
      <c r="A188" s="133">
        <v>41403</v>
      </c>
    </row>
    <row r="189" spans="1:48">
      <c r="A189" s="133">
        <v>41404</v>
      </c>
      <c r="AS189" s="136">
        <v>2250</v>
      </c>
      <c r="AV189" s="136">
        <v>2200</v>
      </c>
    </row>
    <row r="190" spans="1:48">
      <c r="A190" s="133">
        <v>41407</v>
      </c>
      <c r="Y190" s="136">
        <v>2120</v>
      </c>
    </row>
    <row r="191" spans="1:48">
      <c r="A191" s="133">
        <v>41408</v>
      </c>
      <c r="Y191" s="136">
        <v>2120</v>
      </c>
    </row>
    <row r="192" spans="1:48">
      <c r="A192" s="133">
        <v>41409</v>
      </c>
      <c r="AV192" s="136">
        <v>2220</v>
      </c>
    </row>
    <row r="193" spans="1:48">
      <c r="A193" s="133">
        <v>41410</v>
      </c>
      <c r="Y193" s="136">
        <v>2100</v>
      </c>
      <c r="AS193" s="136">
        <v>2250</v>
      </c>
      <c r="AV193" s="136">
        <v>2220</v>
      </c>
    </row>
    <row r="194" spans="1:48">
      <c r="A194" s="133">
        <v>41411</v>
      </c>
      <c r="Y194" s="136">
        <v>2100</v>
      </c>
      <c r="AS194" s="136">
        <v>2250</v>
      </c>
    </row>
    <row r="195" spans="1:48">
      <c r="A195" s="133">
        <v>41414</v>
      </c>
    </row>
    <row r="196" spans="1:48">
      <c r="A196" s="133">
        <v>41415</v>
      </c>
      <c r="Y196" s="136">
        <v>2100</v>
      </c>
    </row>
    <row r="197" spans="1:48">
      <c r="A197" s="133">
        <v>41416</v>
      </c>
      <c r="Y197" s="136">
        <v>2100</v>
      </c>
      <c r="AV197" s="136">
        <v>2220</v>
      </c>
    </row>
    <row r="198" spans="1:48">
      <c r="A198" s="133">
        <v>41417</v>
      </c>
      <c r="AV198" s="136">
        <v>2220</v>
      </c>
    </row>
    <row r="199" spans="1:48">
      <c r="A199" s="133">
        <v>41418</v>
      </c>
    </row>
    <row r="200" spans="1:48">
      <c r="A200" s="133">
        <v>41421</v>
      </c>
      <c r="AV200" s="136">
        <v>2220</v>
      </c>
    </row>
    <row r="201" spans="1:48">
      <c r="A201" s="133">
        <v>41422</v>
      </c>
      <c r="Y201" s="136">
        <v>2100</v>
      </c>
      <c r="AV201" s="136">
        <v>2220</v>
      </c>
    </row>
    <row r="202" spans="1:48">
      <c r="A202" s="133">
        <v>41423</v>
      </c>
      <c r="Y202" s="136">
        <v>2100</v>
      </c>
    </row>
    <row r="203" spans="1:48">
      <c r="A203" s="133">
        <v>41424</v>
      </c>
      <c r="AS203" s="136">
        <v>2270</v>
      </c>
    </row>
    <row r="204" spans="1:48">
      <c r="A204" s="133">
        <v>41425</v>
      </c>
      <c r="AV204" s="136">
        <v>2240</v>
      </c>
    </row>
    <row r="205" spans="1:48">
      <c r="A205" s="133">
        <v>41428</v>
      </c>
      <c r="Y205" s="136">
        <v>2100</v>
      </c>
    </row>
    <row r="206" spans="1:48">
      <c r="A206" s="133">
        <v>41429</v>
      </c>
      <c r="Y206" s="136">
        <v>2100</v>
      </c>
      <c r="AS206" s="136">
        <v>2280</v>
      </c>
      <c r="AV206" s="136">
        <v>2240</v>
      </c>
    </row>
    <row r="207" spans="1:48">
      <c r="A207" s="133">
        <v>41430</v>
      </c>
      <c r="AS207" s="136">
        <v>2280</v>
      </c>
      <c r="AV207" s="136">
        <v>2240</v>
      </c>
    </row>
    <row r="208" spans="1:48">
      <c r="A208" s="133">
        <v>41431</v>
      </c>
    </row>
    <row r="209" spans="1:48">
      <c r="A209" s="133">
        <v>41432</v>
      </c>
      <c r="AS209" s="136">
        <v>2280</v>
      </c>
    </row>
    <row r="210" spans="1:48">
      <c r="A210" s="133">
        <v>41433</v>
      </c>
      <c r="Y210" s="136">
        <v>2100</v>
      </c>
      <c r="AS210" s="136">
        <v>2280</v>
      </c>
      <c r="AV210" s="136">
        <v>2220</v>
      </c>
    </row>
    <row r="211" spans="1:48">
      <c r="A211" s="133">
        <v>41434</v>
      </c>
      <c r="Y211" s="136">
        <v>2100</v>
      </c>
      <c r="AV211" s="136">
        <v>2220</v>
      </c>
    </row>
    <row r="212" spans="1:48">
      <c r="A212" s="133">
        <v>41438</v>
      </c>
      <c r="Y212" s="136">
        <v>2100</v>
      </c>
      <c r="AS212" s="136">
        <v>2300</v>
      </c>
    </row>
    <row r="213" spans="1:48">
      <c r="A213" s="133">
        <v>41439</v>
      </c>
      <c r="Y213" s="136">
        <v>2100</v>
      </c>
      <c r="AS213" s="136">
        <v>2300</v>
      </c>
      <c r="AV213" s="136">
        <v>2250</v>
      </c>
    </row>
    <row r="214" spans="1:48">
      <c r="A214" s="133">
        <v>41442</v>
      </c>
      <c r="Y214" s="136">
        <v>2100</v>
      </c>
      <c r="AS214" s="136">
        <v>2300</v>
      </c>
    </row>
    <row r="215" spans="1:48">
      <c r="A215" s="133">
        <v>41443</v>
      </c>
      <c r="Y215" s="136">
        <v>2100</v>
      </c>
      <c r="AS215" s="136">
        <v>2300</v>
      </c>
      <c r="AV215" s="136">
        <v>2230</v>
      </c>
    </row>
    <row r="216" spans="1:48">
      <c r="A216" s="133">
        <v>41444</v>
      </c>
      <c r="AV216" s="136">
        <v>2230</v>
      </c>
    </row>
    <row r="217" spans="1:48">
      <c r="A217" s="133">
        <v>41445</v>
      </c>
      <c r="AS217" s="136">
        <v>2300</v>
      </c>
    </row>
    <row r="218" spans="1:48">
      <c r="A218" s="133">
        <v>41446</v>
      </c>
      <c r="AS218" s="136">
        <v>2300</v>
      </c>
    </row>
    <row r="219" spans="1:48">
      <c r="A219" s="133">
        <v>41449</v>
      </c>
      <c r="AS219" s="136">
        <v>2300</v>
      </c>
      <c r="AV219" s="136">
        <v>2230</v>
      </c>
    </row>
    <row r="220" spans="1:48">
      <c r="A220" s="133">
        <v>41450</v>
      </c>
      <c r="Y220" s="136">
        <v>2100</v>
      </c>
      <c r="AS220" s="136">
        <v>2300</v>
      </c>
      <c r="AV220" s="136">
        <v>2230</v>
      </c>
    </row>
    <row r="221" spans="1:48">
      <c r="A221" s="133">
        <v>41451</v>
      </c>
      <c r="Y221" s="136">
        <v>2100</v>
      </c>
      <c r="AS221" s="136">
        <v>2300</v>
      </c>
    </row>
    <row r="222" spans="1:48">
      <c r="A222" s="133">
        <v>41452</v>
      </c>
      <c r="AS222" s="136">
        <v>2320</v>
      </c>
      <c r="AV222" s="136">
        <v>2280</v>
      </c>
    </row>
    <row r="223" spans="1:48">
      <c r="A223" s="133">
        <v>41453</v>
      </c>
      <c r="AV223" s="136">
        <v>2280</v>
      </c>
    </row>
    <row r="224" spans="1:48">
      <c r="A224" s="133">
        <v>41456</v>
      </c>
      <c r="AS224" s="136">
        <v>2320</v>
      </c>
    </row>
    <row r="225" spans="1:48">
      <c r="A225" s="133">
        <v>41457</v>
      </c>
      <c r="AS225" s="136">
        <v>2320</v>
      </c>
      <c r="AV225" s="136">
        <v>2280</v>
      </c>
    </row>
    <row r="226" spans="1:48">
      <c r="A226" s="133">
        <v>41458</v>
      </c>
      <c r="Y226" s="136">
        <v>2100</v>
      </c>
      <c r="AV226" s="136">
        <v>2280</v>
      </c>
    </row>
    <row r="227" spans="1:48">
      <c r="A227" s="133">
        <v>41459</v>
      </c>
    </row>
    <row r="228" spans="1:48">
      <c r="A228" s="133">
        <v>41460</v>
      </c>
      <c r="AV228" s="136">
        <v>2300</v>
      </c>
    </row>
    <row r="229" spans="1:48">
      <c r="A229" s="133">
        <v>41463</v>
      </c>
      <c r="Y229" s="136">
        <v>2100</v>
      </c>
      <c r="AV229" s="136">
        <v>2300</v>
      </c>
    </row>
    <row r="230" spans="1:48">
      <c r="A230" s="133">
        <v>41464</v>
      </c>
      <c r="AS230" s="136">
        <v>2320</v>
      </c>
    </row>
    <row r="231" spans="1:48">
      <c r="A231" s="133">
        <v>41465</v>
      </c>
    </row>
    <row r="232" spans="1:48">
      <c r="A232" s="133">
        <v>41466</v>
      </c>
      <c r="AS232" s="136">
        <v>2330</v>
      </c>
    </row>
    <row r="233" spans="1:48">
      <c r="A233" s="133">
        <v>41467</v>
      </c>
      <c r="AS233" s="136">
        <v>2330</v>
      </c>
    </row>
    <row r="234" spans="1:48">
      <c r="A234" s="133">
        <v>41470</v>
      </c>
      <c r="AS234" s="136">
        <v>2330</v>
      </c>
    </row>
    <row r="235" spans="1:48">
      <c r="A235" s="133">
        <v>41471</v>
      </c>
    </row>
    <row r="236" spans="1:48">
      <c r="A236" s="133">
        <v>41472</v>
      </c>
      <c r="AS236" s="136">
        <v>2330</v>
      </c>
    </row>
    <row r="237" spans="1:48">
      <c r="A237" s="133">
        <v>41473</v>
      </c>
      <c r="Y237" s="136">
        <v>2100</v>
      </c>
      <c r="AS237" s="136">
        <v>2330</v>
      </c>
      <c r="AV237" s="136">
        <v>2320</v>
      </c>
    </row>
    <row r="238" spans="1:48">
      <c r="A238" s="133">
        <v>41474</v>
      </c>
      <c r="AV238" s="136">
        <v>2320</v>
      </c>
    </row>
    <row r="239" spans="1:48">
      <c r="A239" s="133">
        <v>41477</v>
      </c>
      <c r="AV239" s="136">
        <v>2320</v>
      </c>
    </row>
    <row r="240" spans="1:48">
      <c r="A240" s="133">
        <v>41478</v>
      </c>
      <c r="AS240" s="136">
        <v>2330</v>
      </c>
    </row>
    <row r="241" spans="1:48">
      <c r="A241" s="133">
        <v>41479</v>
      </c>
      <c r="AV241" s="136">
        <v>2320</v>
      </c>
    </row>
    <row r="242" spans="1:48">
      <c r="A242" s="133">
        <v>41480</v>
      </c>
    </row>
    <row r="243" spans="1:48">
      <c r="A243" s="133">
        <v>41481</v>
      </c>
      <c r="AS243" s="136">
        <v>2330</v>
      </c>
    </row>
    <row r="244" spans="1:48">
      <c r="A244" s="133">
        <v>41484</v>
      </c>
      <c r="AS244" s="136">
        <v>2330</v>
      </c>
    </row>
    <row r="245" spans="1:48">
      <c r="A245" s="133">
        <v>41485</v>
      </c>
    </row>
    <row r="246" spans="1:48">
      <c r="A246" s="133">
        <v>41486</v>
      </c>
      <c r="AS246" s="136">
        <v>2330</v>
      </c>
    </row>
    <row r="247" spans="1:48">
      <c r="A247" s="133">
        <v>41487</v>
      </c>
      <c r="Y247" s="136">
        <v>2100</v>
      </c>
      <c r="AS247" s="136">
        <v>2330</v>
      </c>
      <c r="AV247" s="136">
        <v>2300</v>
      </c>
    </row>
    <row r="248" spans="1:48">
      <c r="A248" s="133">
        <v>41488</v>
      </c>
      <c r="Y248" s="136">
        <v>2100</v>
      </c>
    </row>
    <row r="249" spans="1:48">
      <c r="A249" s="133">
        <v>41491</v>
      </c>
      <c r="Y249" s="136">
        <v>2100</v>
      </c>
      <c r="AS249" s="136">
        <v>2330</v>
      </c>
    </row>
    <row r="250" spans="1:48">
      <c r="A250" s="133">
        <v>41492</v>
      </c>
      <c r="Y250" s="136">
        <v>2100</v>
      </c>
      <c r="AS250" s="136">
        <v>2330</v>
      </c>
    </row>
    <row r="251" spans="1:48">
      <c r="A251" s="133">
        <v>41493</v>
      </c>
    </row>
    <row r="252" spans="1:48">
      <c r="A252" s="133">
        <v>41494</v>
      </c>
      <c r="Y252" s="136">
        <v>2100</v>
      </c>
    </row>
    <row r="253" spans="1:48">
      <c r="A253" s="133">
        <v>41495</v>
      </c>
      <c r="Y253" s="136">
        <v>2100</v>
      </c>
      <c r="AS253" s="136">
        <v>2330</v>
      </c>
    </row>
    <row r="254" spans="1:48">
      <c r="A254" s="133">
        <v>41498</v>
      </c>
      <c r="Y254" s="136">
        <v>2100</v>
      </c>
      <c r="AS254" s="136">
        <v>2330</v>
      </c>
    </row>
    <row r="255" spans="1:48">
      <c r="A255" s="133">
        <v>41499</v>
      </c>
      <c r="Y255" s="136">
        <v>2100</v>
      </c>
      <c r="AS255" s="136">
        <v>2330</v>
      </c>
    </row>
    <row r="256" spans="1:48">
      <c r="A256" s="133">
        <v>41500</v>
      </c>
      <c r="Y256" s="136">
        <v>2100</v>
      </c>
    </row>
    <row r="257" spans="1:48">
      <c r="A257" s="133">
        <v>41501</v>
      </c>
      <c r="Y257" s="136">
        <v>2100</v>
      </c>
    </row>
    <row r="258" spans="1:48">
      <c r="A258" s="133">
        <v>41502</v>
      </c>
      <c r="Y258" s="136">
        <v>2100</v>
      </c>
      <c r="AV258" s="136">
        <v>2220</v>
      </c>
    </row>
    <row r="259" spans="1:48">
      <c r="A259" s="133">
        <v>41505</v>
      </c>
      <c r="Y259" s="136">
        <v>2100</v>
      </c>
      <c r="AV259" s="136">
        <v>2220</v>
      </c>
    </row>
    <row r="260" spans="1:48">
      <c r="A260" s="133">
        <v>41506</v>
      </c>
      <c r="Y260" s="136">
        <v>2100</v>
      </c>
      <c r="AS260" s="136">
        <v>2310</v>
      </c>
    </row>
    <row r="261" spans="1:48">
      <c r="A261" s="133">
        <v>41507</v>
      </c>
      <c r="Y261" s="136">
        <v>2100</v>
      </c>
      <c r="AS261" s="136">
        <v>2310</v>
      </c>
    </row>
    <row r="262" spans="1:48">
      <c r="A262" s="133">
        <v>41508</v>
      </c>
    </row>
    <row r="263" spans="1:48">
      <c r="A263" s="133">
        <v>41509</v>
      </c>
      <c r="Y263" s="136">
        <v>2100</v>
      </c>
    </row>
    <row r="264" spans="1:48">
      <c r="A264" s="133">
        <v>41512</v>
      </c>
      <c r="Y264" s="136">
        <v>2100</v>
      </c>
    </row>
    <row r="265" spans="1:48">
      <c r="A265" s="133">
        <v>41513</v>
      </c>
      <c r="Y265" s="136">
        <v>2100</v>
      </c>
    </row>
    <row r="266" spans="1:48">
      <c r="A266" s="133">
        <v>41514</v>
      </c>
      <c r="Y266" s="136">
        <v>2100</v>
      </c>
    </row>
    <row r="267" spans="1:48">
      <c r="A267" s="133">
        <v>41515</v>
      </c>
      <c r="AS267" s="136">
        <v>2300</v>
      </c>
    </row>
    <row r="268" spans="1:48">
      <c r="A268" s="133">
        <v>41516</v>
      </c>
      <c r="Y268" s="136">
        <v>2100</v>
      </c>
      <c r="AS268" s="136">
        <v>2300</v>
      </c>
    </row>
    <row r="269" spans="1:48">
      <c r="A269" s="133">
        <v>41519</v>
      </c>
      <c r="Y269" s="136">
        <v>2100</v>
      </c>
    </row>
    <row r="270" spans="1:48">
      <c r="A270" s="133">
        <v>41520</v>
      </c>
    </row>
    <row r="271" spans="1:48">
      <c r="A271" s="133">
        <v>41521</v>
      </c>
      <c r="Y271" s="136">
        <v>2100</v>
      </c>
    </row>
    <row r="272" spans="1:48">
      <c r="A272" s="133">
        <v>41522</v>
      </c>
      <c r="Y272" s="136">
        <v>2100</v>
      </c>
      <c r="AS272" s="136">
        <v>2300</v>
      </c>
    </row>
    <row r="273" spans="1:45">
      <c r="A273" s="133">
        <v>41523</v>
      </c>
      <c r="Y273" s="136">
        <v>2100</v>
      </c>
      <c r="AS273" s="136">
        <v>2300</v>
      </c>
    </row>
    <row r="274" spans="1:45">
      <c r="A274" s="133">
        <v>41526</v>
      </c>
      <c r="Y274" s="136">
        <v>2100</v>
      </c>
    </row>
    <row r="275" spans="1:45">
      <c r="A275" s="133">
        <v>41527</v>
      </c>
      <c r="Y275" s="136">
        <v>2100</v>
      </c>
    </row>
    <row r="276" spans="1:45">
      <c r="A276" s="133">
        <v>41528</v>
      </c>
      <c r="AS276" s="136">
        <v>2300</v>
      </c>
    </row>
    <row r="277" spans="1:45">
      <c r="A277" s="133">
        <v>41529</v>
      </c>
      <c r="AS277" s="136">
        <v>2300</v>
      </c>
    </row>
    <row r="278" spans="1:45">
      <c r="A278" s="133">
        <v>41530</v>
      </c>
      <c r="Y278" s="136">
        <v>2100</v>
      </c>
      <c r="AS278" s="136">
        <v>2300</v>
      </c>
    </row>
    <row r="279" spans="1:45">
      <c r="A279" s="133">
        <v>41533</v>
      </c>
      <c r="Y279" s="136">
        <v>2100</v>
      </c>
      <c r="AS279" s="136">
        <v>2280</v>
      </c>
    </row>
    <row r="280" spans="1:45">
      <c r="A280" s="133">
        <v>41534</v>
      </c>
      <c r="Y280" s="136">
        <v>2100</v>
      </c>
    </row>
    <row r="281" spans="1:45">
      <c r="A281" s="133">
        <v>41535</v>
      </c>
      <c r="Y281" s="136">
        <v>2100</v>
      </c>
    </row>
    <row r="282" spans="1:45">
      <c r="A282" s="133">
        <v>41539</v>
      </c>
      <c r="Y282" s="136">
        <v>2100</v>
      </c>
    </row>
    <row r="283" spans="1:45">
      <c r="A283" s="133">
        <v>41540</v>
      </c>
      <c r="Y283" s="136">
        <v>2100</v>
      </c>
    </row>
    <row r="284" spans="1:45">
      <c r="A284" s="133">
        <v>41541</v>
      </c>
      <c r="Y284" s="136">
        <v>2100</v>
      </c>
      <c r="AS284" s="136">
        <v>2300</v>
      </c>
    </row>
    <row r="285" spans="1:45">
      <c r="A285" s="133">
        <v>41542</v>
      </c>
      <c r="Y285" s="136">
        <v>2100</v>
      </c>
      <c r="AS285" s="136">
        <v>2300</v>
      </c>
    </row>
    <row r="286" spans="1:45">
      <c r="A286" s="133">
        <v>41543</v>
      </c>
      <c r="AS286" s="136">
        <v>2300</v>
      </c>
    </row>
    <row r="287" spans="1:45">
      <c r="A287" s="133">
        <v>41544</v>
      </c>
      <c r="Y287" s="136">
        <v>2120</v>
      </c>
    </row>
    <row r="288" spans="1:45">
      <c r="A288" s="133">
        <v>41546</v>
      </c>
      <c r="Y288" s="136">
        <v>2120</v>
      </c>
    </row>
    <row r="289" spans="1:45">
      <c r="A289" s="133">
        <v>41547</v>
      </c>
      <c r="Y289" s="136">
        <v>2120</v>
      </c>
    </row>
    <row r="290" spans="1:45">
      <c r="A290" s="133">
        <v>41555</v>
      </c>
      <c r="Y290" s="136">
        <v>2120</v>
      </c>
    </row>
    <row r="291" spans="1:45">
      <c r="A291" s="133">
        <v>41556</v>
      </c>
      <c r="AS291" s="136">
        <v>2280</v>
      </c>
    </row>
    <row r="292" spans="1:45">
      <c r="A292" s="133">
        <v>41557</v>
      </c>
      <c r="AS292" s="136">
        <v>2280</v>
      </c>
    </row>
    <row r="293" spans="1:45">
      <c r="A293" s="133">
        <v>41558</v>
      </c>
    </row>
    <row r="294" spans="1:45">
      <c r="A294" s="133">
        <v>41559</v>
      </c>
    </row>
    <row r="295" spans="1:45">
      <c r="A295" s="133">
        <v>41561</v>
      </c>
    </row>
    <row r="296" spans="1:45">
      <c r="A296" s="133">
        <v>41562</v>
      </c>
      <c r="AS296" s="136">
        <v>2250</v>
      </c>
    </row>
    <row r="297" spans="1:45">
      <c r="A297" s="133">
        <v>41563</v>
      </c>
      <c r="AS297" s="136">
        <v>2250</v>
      </c>
    </row>
    <row r="298" spans="1:45">
      <c r="A298" s="133">
        <v>41564</v>
      </c>
      <c r="Y298" s="136">
        <v>2120</v>
      </c>
      <c r="AS298" s="136">
        <v>2250</v>
      </c>
    </row>
    <row r="299" spans="1:45">
      <c r="A299" s="133">
        <v>41565</v>
      </c>
      <c r="Y299" s="136">
        <v>2120</v>
      </c>
    </row>
    <row r="300" spans="1:45">
      <c r="A300" s="133">
        <v>41568</v>
      </c>
      <c r="Y300" s="136">
        <v>2120</v>
      </c>
    </row>
    <row r="301" spans="1:45">
      <c r="A301" s="133">
        <v>41569</v>
      </c>
      <c r="Y301" s="136">
        <v>2120</v>
      </c>
    </row>
    <row r="302" spans="1:45">
      <c r="A302" s="133">
        <v>41570</v>
      </c>
      <c r="AS302" s="136">
        <v>2230</v>
      </c>
    </row>
    <row r="303" spans="1:45">
      <c r="A303" s="133">
        <v>41571</v>
      </c>
    </row>
    <row r="304" spans="1:45">
      <c r="A304" s="133">
        <v>41572</v>
      </c>
      <c r="Y304" s="136">
        <v>2100</v>
      </c>
    </row>
    <row r="305" spans="1:48">
      <c r="A305" s="133">
        <v>41575</v>
      </c>
      <c r="Y305" s="136">
        <v>2100</v>
      </c>
    </row>
    <row r="306" spans="1:48">
      <c r="A306" s="133">
        <v>41576</v>
      </c>
      <c r="Y306" s="136">
        <v>2100</v>
      </c>
    </row>
    <row r="307" spans="1:48">
      <c r="A307" s="133">
        <v>41577</v>
      </c>
      <c r="Y307" s="136">
        <v>2100</v>
      </c>
      <c r="AS307" s="136">
        <v>2230</v>
      </c>
    </row>
    <row r="308" spans="1:48">
      <c r="A308" s="133">
        <v>41578</v>
      </c>
      <c r="Y308" s="136">
        <v>2100</v>
      </c>
      <c r="AS308" s="136">
        <v>2230</v>
      </c>
    </row>
    <row r="309" spans="1:48">
      <c r="A309" s="133">
        <v>41579</v>
      </c>
      <c r="Y309" s="136">
        <v>2100</v>
      </c>
      <c r="AS309" s="136">
        <v>2230</v>
      </c>
    </row>
    <row r="310" spans="1:48">
      <c r="A310" s="133">
        <v>41582</v>
      </c>
      <c r="AS310" s="136">
        <v>2230</v>
      </c>
    </row>
    <row r="311" spans="1:48">
      <c r="A311" s="133">
        <v>41583</v>
      </c>
    </row>
    <row r="312" spans="1:48">
      <c r="A312" s="133">
        <v>41584</v>
      </c>
    </row>
    <row r="313" spans="1:48">
      <c r="A313" s="133">
        <v>41585</v>
      </c>
    </row>
    <row r="314" spans="1:48">
      <c r="A314" s="133">
        <v>41586</v>
      </c>
      <c r="Y314" s="136">
        <v>2100</v>
      </c>
    </row>
    <row r="315" spans="1:48">
      <c r="A315" s="133">
        <v>41589</v>
      </c>
      <c r="Y315" s="136">
        <v>2100</v>
      </c>
      <c r="AV315" s="136">
        <v>2180</v>
      </c>
    </row>
    <row r="316" spans="1:48">
      <c r="A316" s="133">
        <v>41590</v>
      </c>
      <c r="Y316" s="136">
        <v>2100</v>
      </c>
    </row>
    <row r="317" spans="1:48">
      <c r="A317" s="133">
        <v>41591</v>
      </c>
    </row>
    <row r="318" spans="1:48">
      <c r="A318" s="133">
        <v>41592</v>
      </c>
      <c r="Y318" s="136">
        <v>2100</v>
      </c>
    </row>
    <row r="319" spans="1:48">
      <c r="A319" s="133">
        <v>41593</v>
      </c>
      <c r="Y319" s="136">
        <v>2100</v>
      </c>
      <c r="AS319" s="136">
        <v>2220</v>
      </c>
    </row>
    <row r="320" spans="1:48">
      <c r="A320" s="133">
        <v>41596</v>
      </c>
      <c r="Y320" s="136">
        <v>2060</v>
      </c>
      <c r="AS320" s="136">
        <v>2220</v>
      </c>
    </row>
    <row r="321" spans="1:48">
      <c r="A321" s="133">
        <v>41597</v>
      </c>
      <c r="Y321" s="136">
        <v>2060</v>
      </c>
    </row>
    <row r="322" spans="1:48">
      <c r="A322" s="133">
        <v>41598</v>
      </c>
    </row>
    <row r="323" spans="1:48">
      <c r="A323" s="133">
        <v>41599</v>
      </c>
      <c r="AS323" s="136">
        <v>2240</v>
      </c>
      <c r="AV323" s="136">
        <v>2180</v>
      </c>
    </row>
    <row r="324" spans="1:48">
      <c r="A324" s="133">
        <v>41600</v>
      </c>
      <c r="AS324" s="136">
        <v>2240</v>
      </c>
      <c r="AV324" s="136">
        <v>2180</v>
      </c>
    </row>
    <row r="325" spans="1:48">
      <c r="A325" s="133">
        <v>41603</v>
      </c>
    </row>
    <row r="326" spans="1:48">
      <c r="A326" s="133">
        <v>41604</v>
      </c>
    </row>
    <row r="327" spans="1:48">
      <c r="A327" s="133">
        <v>41605</v>
      </c>
    </row>
    <row r="328" spans="1:48">
      <c r="A328" s="133">
        <v>41606</v>
      </c>
    </row>
    <row r="329" spans="1:48">
      <c r="A329" s="133">
        <v>41607</v>
      </c>
      <c r="Y329" s="136">
        <v>2060</v>
      </c>
    </row>
    <row r="330" spans="1:48">
      <c r="A330" s="133">
        <v>41610</v>
      </c>
      <c r="AS330" s="136">
        <v>2240</v>
      </c>
      <c r="AV330" s="136">
        <v>2200</v>
      </c>
    </row>
    <row r="331" spans="1:48">
      <c r="A331" s="133">
        <v>41611</v>
      </c>
      <c r="AS331" s="136">
        <v>2240</v>
      </c>
      <c r="AV331" s="136">
        <v>2200</v>
      </c>
    </row>
    <row r="332" spans="1:48">
      <c r="A332" s="133">
        <v>41612</v>
      </c>
      <c r="AS332" s="136">
        <v>2240</v>
      </c>
    </row>
    <row r="333" spans="1:48">
      <c r="A333" s="133">
        <v>41613</v>
      </c>
    </row>
    <row r="334" spans="1:48">
      <c r="A334" s="133">
        <v>41614</v>
      </c>
    </row>
    <row r="335" spans="1:48">
      <c r="A335" s="133">
        <v>41617</v>
      </c>
      <c r="AS335" s="136">
        <v>2250</v>
      </c>
    </row>
    <row r="336" spans="1:48">
      <c r="A336" s="133">
        <v>41618</v>
      </c>
      <c r="AS336" s="136">
        <v>2250</v>
      </c>
    </row>
    <row r="337" spans="1:45">
      <c r="A337" s="133">
        <v>41619</v>
      </c>
    </row>
    <row r="338" spans="1:45">
      <c r="A338" s="133">
        <v>41620</v>
      </c>
      <c r="AS338" s="136">
        <v>2250</v>
      </c>
    </row>
    <row r="339" spans="1:45">
      <c r="A339" s="133">
        <v>41621</v>
      </c>
      <c r="Y339" s="136">
        <v>2060</v>
      </c>
      <c r="AS339" s="136">
        <v>2250</v>
      </c>
    </row>
    <row r="340" spans="1:45">
      <c r="A340" s="133">
        <v>41624</v>
      </c>
      <c r="Y340" s="136">
        <v>2060</v>
      </c>
      <c r="AS340" s="136">
        <v>2250</v>
      </c>
    </row>
    <row r="341" spans="1:45">
      <c r="A341" s="133">
        <v>41625</v>
      </c>
      <c r="Y341" s="136">
        <v>2060</v>
      </c>
    </row>
    <row r="342" spans="1:45">
      <c r="A342" s="133">
        <v>41626</v>
      </c>
      <c r="Y342" s="136">
        <v>2060</v>
      </c>
      <c r="AS342" s="136">
        <v>2250</v>
      </c>
    </row>
    <row r="343" spans="1:45">
      <c r="A343" s="133">
        <v>41627</v>
      </c>
      <c r="Y343" s="136">
        <v>2060</v>
      </c>
      <c r="AS343" s="136">
        <v>2250</v>
      </c>
    </row>
    <row r="344" spans="1:45">
      <c r="A344" s="133">
        <v>41628</v>
      </c>
      <c r="Y344" s="136">
        <v>2060</v>
      </c>
    </row>
    <row r="345" spans="1:45">
      <c r="A345" s="133">
        <v>41631</v>
      </c>
    </row>
    <row r="346" spans="1:45">
      <c r="A346" s="133">
        <v>41632</v>
      </c>
      <c r="AS346" s="136">
        <v>2240</v>
      </c>
    </row>
    <row r="347" spans="1:45">
      <c r="A347" s="133">
        <v>41633</v>
      </c>
      <c r="AS347" s="136">
        <v>2240</v>
      </c>
    </row>
    <row r="348" spans="1:45">
      <c r="A348" s="133">
        <v>41634</v>
      </c>
      <c r="Y348" s="136">
        <v>2060</v>
      </c>
    </row>
    <row r="349" spans="1:45">
      <c r="A349" s="133">
        <v>41635</v>
      </c>
      <c r="Y349" s="136">
        <v>2060</v>
      </c>
    </row>
    <row r="350" spans="1:45">
      <c r="A350" s="133">
        <v>41638</v>
      </c>
      <c r="Y350" s="136">
        <v>2060</v>
      </c>
      <c r="AS350" s="136">
        <v>2240</v>
      </c>
    </row>
    <row r="351" spans="1:45">
      <c r="A351" s="133">
        <v>41639</v>
      </c>
      <c r="Y351" s="136">
        <v>2020</v>
      </c>
      <c r="AS351" s="136">
        <v>2240</v>
      </c>
    </row>
    <row r="352" spans="1:45">
      <c r="A352" s="133">
        <v>41641</v>
      </c>
      <c r="Y352" s="136">
        <v>2020</v>
      </c>
    </row>
    <row r="353" spans="1:45">
      <c r="A353" s="133">
        <v>41642</v>
      </c>
    </row>
    <row r="354" spans="1:45">
      <c r="A354" s="133">
        <v>41645</v>
      </c>
    </row>
    <row r="355" spans="1:45">
      <c r="A355" s="133">
        <v>41646</v>
      </c>
      <c r="AS355" s="136">
        <v>2240</v>
      </c>
    </row>
    <row r="356" spans="1:45">
      <c r="A356" s="133">
        <v>41647</v>
      </c>
      <c r="AS356" s="136">
        <v>2240</v>
      </c>
    </row>
    <row r="357" spans="1:45">
      <c r="A357" s="133">
        <v>41648</v>
      </c>
    </row>
    <row r="358" spans="1:45">
      <c r="A358" s="133">
        <v>41649</v>
      </c>
      <c r="Y358" s="136">
        <v>2000</v>
      </c>
    </row>
    <row r="359" spans="1:45">
      <c r="A359" s="133">
        <v>41652</v>
      </c>
      <c r="Y359" s="136">
        <v>2000</v>
      </c>
    </row>
    <row r="360" spans="1:45">
      <c r="A360" s="133">
        <v>41653</v>
      </c>
      <c r="Y360" s="136">
        <v>2000</v>
      </c>
    </row>
    <row r="361" spans="1:45">
      <c r="A361" s="133">
        <v>41654</v>
      </c>
      <c r="Y361" s="136">
        <v>2000</v>
      </c>
      <c r="AS361" s="136">
        <v>2240</v>
      </c>
    </row>
    <row r="362" spans="1:45">
      <c r="A362" s="133">
        <v>41655</v>
      </c>
      <c r="Y362" s="136">
        <v>2000</v>
      </c>
      <c r="AS362" s="136">
        <v>2240</v>
      </c>
    </row>
    <row r="363" spans="1:45">
      <c r="A363" s="133">
        <v>41656</v>
      </c>
      <c r="Y363" s="136">
        <v>2020</v>
      </c>
    </row>
    <row r="364" spans="1:45">
      <c r="A364" s="133">
        <v>41659</v>
      </c>
      <c r="Y364" s="136">
        <v>2020</v>
      </c>
    </row>
    <row r="365" spans="1:45">
      <c r="A365" s="133">
        <v>41660</v>
      </c>
    </row>
    <row r="366" spans="1:45">
      <c r="A366" s="133">
        <v>41661</v>
      </c>
      <c r="AS366" s="136">
        <v>2270</v>
      </c>
    </row>
    <row r="367" spans="1:45">
      <c r="A367" s="133">
        <v>41662</v>
      </c>
      <c r="AS367" s="136">
        <v>2270</v>
      </c>
    </row>
    <row r="368" spans="1:45">
      <c r="A368" s="133">
        <v>41663</v>
      </c>
      <c r="AS368" s="136">
        <v>2270</v>
      </c>
    </row>
    <row r="369" spans="1:48">
      <c r="A369" s="133">
        <v>41665</v>
      </c>
      <c r="Y369" s="136">
        <v>2020</v>
      </c>
      <c r="AS369" s="136">
        <v>2270</v>
      </c>
    </row>
    <row r="370" spans="1:48">
      <c r="A370" s="133">
        <v>41666</v>
      </c>
      <c r="Y370" s="136">
        <v>2020</v>
      </c>
    </row>
    <row r="371" spans="1:48">
      <c r="A371" s="133">
        <v>41680</v>
      </c>
    </row>
    <row r="372" spans="1:48">
      <c r="A372" s="133">
        <v>41681</v>
      </c>
      <c r="AS372" s="136">
        <v>2270</v>
      </c>
      <c r="AV372" s="136">
        <v>2240</v>
      </c>
    </row>
    <row r="373" spans="1:48">
      <c r="A373" s="133">
        <v>41682</v>
      </c>
      <c r="AS373" s="136">
        <v>2270</v>
      </c>
      <c r="AV373" s="136">
        <v>2240</v>
      </c>
    </row>
    <row r="374" spans="1:48">
      <c r="A374" s="133">
        <v>41683</v>
      </c>
    </row>
    <row r="375" spans="1:48">
      <c r="A375" s="133">
        <v>41684</v>
      </c>
      <c r="Y375" s="136">
        <v>2060</v>
      </c>
      <c r="AV375" s="136">
        <v>2240</v>
      </c>
    </row>
    <row r="376" spans="1:48">
      <c r="A376" s="133">
        <v>41687</v>
      </c>
      <c r="Y376" s="136">
        <v>2060</v>
      </c>
    </row>
    <row r="377" spans="1:48">
      <c r="A377" s="133">
        <v>41688</v>
      </c>
    </row>
    <row r="378" spans="1:48">
      <c r="A378" s="133">
        <v>41689</v>
      </c>
      <c r="Y378" s="136">
        <v>2060</v>
      </c>
    </row>
    <row r="379" spans="1:48">
      <c r="A379" s="133">
        <v>41690</v>
      </c>
      <c r="Y379" s="136">
        <v>2100</v>
      </c>
    </row>
    <row r="380" spans="1:48">
      <c r="A380" s="133">
        <v>41691</v>
      </c>
      <c r="Y380" s="136">
        <v>2100</v>
      </c>
      <c r="AV380" s="136">
        <v>2240</v>
      </c>
    </row>
    <row r="381" spans="1:48">
      <c r="A381" s="133">
        <v>41694</v>
      </c>
      <c r="AS381" s="136">
        <v>2260</v>
      </c>
    </row>
    <row r="382" spans="1:48">
      <c r="A382" s="133">
        <v>41695</v>
      </c>
      <c r="AS382" s="136">
        <v>2260</v>
      </c>
    </row>
    <row r="383" spans="1:48">
      <c r="A383" s="133">
        <v>41696</v>
      </c>
    </row>
    <row r="384" spans="1:48">
      <c r="A384" s="133">
        <v>41697</v>
      </c>
    </row>
    <row r="385" spans="1:48">
      <c r="A385" s="133">
        <v>41698</v>
      </c>
      <c r="Y385" s="136">
        <v>2100</v>
      </c>
    </row>
    <row r="386" spans="1:48">
      <c r="A386" s="133">
        <v>41701</v>
      </c>
      <c r="Y386" s="136">
        <v>2100</v>
      </c>
    </row>
    <row r="387" spans="1:48">
      <c r="A387" s="133">
        <v>41702</v>
      </c>
    </row>
    <row r="388" spans="1:48">
      <c r="A388" s="133">
        <v>41703</v>
      </c>
    </row>
    <row r="389" spans="1:48">
      <c r="A389" s="133">
        <v>41704</v>
      </c>
      <c r="Y389" s="136">
        <v>2100</v>
      </c>
    </row>
    <row r="390" spans="1:48">
      <c r="A390" s="133">
        <v>41705</v>
      </c>
      <c r="Y390" s="136">
        <v>2100</v>
      </c>
    </row>
    <row r="391" spans="1:48">
      <c r="A391" s="133">
        <v>41708</v>
      </c>
    </row>
    <row r="392" spans="1:48">
      <c r="A392" s="133">
        <v>41709</v>
      </c>
    </row>
    <row r="393" spans="1:48">
      <c r="A393" s="133">
        <v>41710</v>
      </c>
    </row>
    <row r="394" spans="1:48">
      <c r="A394" s="133">
        <v>41711</v>
      </c>
      <c r="Y394" s="136">
        <v>2100</v>
      </c>
      <c r="AV394" s="136">
        <v>2260</v>
      </c>
    </row>
    <row r="395" spans="1:48">
      <c r="A395" s="133">
        <v>41712</v>
      </c>
      <c r="Y395" s="136">
        <v>2100</v>
      </c>
    </row>
    <row r="396" spans="1:48">
      <c r="A396" s="133">
        <v>41715</v>
      </c>
      <c r="Y396" s="136">
        <v>2100</v>
      </c>
    </row>
    <row r="397" spans="1:48">
      <c r="A397" s="133">
        <v>41716</v>
      </c>
    </row>
    <row r="398" spans="1:48">
      <c r="A398" s="133">
        <v>41717</v>
      </c>
    </row>
    <row r="399" spans="1:48">
      <c r="A399" s="133">
        <v>41718</v>
      </c>
      <c r="AS399" s="136">
        <v>2300</v>
      </c>
    </row>
    <row r="400" spans="1:48">
      <c r="A400" s="133">
        <v>41719</v>
      </c>
      <c r="AS400" s="136">
        <v>2300</v>
      </c>
      <c r="AV400" s="136">
        <v>2260</v>
      </c>
    </row>
    <row r="401" spans="1:48">
      <c r="A401" s="133">
        <v>41722</v>
      </c>
      <c r="AS401" s="136">
        <v>2300</v>
      </c>
    </row>
    <row r="402" spans="1:48">
      <c r="A402" s="133">
        <v>41723</v>
      </c>
    </row>
    <row r="403" spans="1:48">
      <c r="A403" s="133">
        <v>41724</v>
      </c>
    </row>
    <row r="404" spans="1:48">
      <c r="A404" s="133">
        <v>41725</v>
      </c>
    </row>
    <row r="405" spans="1:48">
      <c r="A405" s="133">
        <v>41726</v>
      </c>
      <c r="AS405" s="136">
        <v>2330</v>
      </c>
    </row>
    <row r="406" spans="1:48">
      <c r="A406" s="133">
        <v>41729</v>
      </c>
      <c r="AS406" s="136">
        <v>2330</v>
      </c>
    </row>
    <row r="407" spans="1:48">
      <c r="A407" s="133">
        <v>41730</v>
      </c>
      <c r="Y407" s="136">
        <v>2150</v>
      </c>
      <c r="AS407" s="136">
        <v>2330</v>
      </c>
    </row>
    <row r="408" spans="1:48">
      <c r="A408" s="133">
        <v>41731</v>
      </c>
      <c r="Y408" s="136">
        <v>2150</v>
      </c>
      <c r="AV408" s="136">
        <v>2260</v>
      </c>
    </row>
    <row r="409" spans="1:48">
      <c r="A409" s="133">
        <v>41732</v>
      </c>
    </row>
    <row r="410" spans="1:48">
      <c r="A410" s="133">
        <v>41733</v>
      </c>
    </row>
    <row r="411" spans="1:48">
      <c r="A411" s="133">
        <v>41737</v>
      </c>
    </row>
    <row r="412" spans="1:48">
      <c r="A412" s="133">
        <v>41738</v>
      </c>
    </row>
    <row r="413" spans="1:48">
      <c r="A413" s="133">
        <v>41739</v>
      </c>
    </row>
    <row r="414" spans="1:48">
      <c r="A414" s="133">
        <v>41740</v>
      </c>
      <c r="Y414" s="136">
        <v>2100</v>
      </c>
    </row>
    <row r="415" spans="1:48">
      <c r="A415" s="133">
        <v>41743</v>
      </c>
      <c r="Y415" s="136">
        <v>2100</v>
      </c>
    </row>
    <row r="416" spans="1:48">
      <c r="A416" s="133">
        <v>41744</v>
      </c>
    </row>
    <row r="417" spans="1:48">
      <c r="A417" s="133">
        <v>41745</v>
      </c>
    </row>
    <row r="418" spans="1:48">
      <c r="A418" s="133">
        <v>41746</v>
      </c>
      <c r="AS418" s="136">
        <v>2360</v>
      </c>
    </row>
    <row r="419" spans="1:48">
      <c r="A419" s="133">
        <v>41747</v>
      </c>
      <c r="Y419" s="136">
        <v>2100</v>
      </c>
      <c r="AS419" s="136">
        <v>2360</v>
      </c>
    </row>
    <row r="420" spans="1:48">
      <c r="A420" s="133">
        <v>41750</v>
      </c>
      <c r="AS420" s="136">
        <v>2360</v>
      </c>
    </row>
    <row r="421" spans="1:48">
      <c r="A421" s="133">
        <v>41751</v>
      </c>
      <c r="AS421" s="136">
        <v>2360</v>
      </c>
    </row>
    <row r="422" spans="1:48">
      <c r="A422" s="133">
        <v>41752</v>
      </c>
    </row>
    <row r="423" spans="1:48">
      <c r="A423" s="133">
        <v>41753</v>
      </c>
      <c r="Y423" s="136">
        <v>2150</v>
      </c>
    </row>
    <row r="424" spans="1:48">
      <c r="A424" s="133">
        <v>41754</v>
      </c>
      <c r="Y424" s="136">
        <v>2160</v>
      </c>
      <c r="AS424" s="136">
        <v>2360</v>
      </c>
      <c r="AV424" s="136">
        <v>2280</v>
      </c>
    </row>
    <row r="425" spans="1:48">
      <c r="A425" s="133">
        <v>41757</v>
      </c>
      <c r="Y425" s="136">
        <v>2160</v>
      </c>
      <c r="AS425" s="136">
        <v>2360</v>
      </c>
    </row>
    <row r="426" spans="1:48">
      <c r="A426" s="133">
        <v>41758</v>
      </c>
      <c r="AS426" s="136">
        <v>2360</v>
      </c>
    </row>
    <row r="427" spans="1:48">
      <c r="A427" s="133">
        <v>41759</v>
      </c>
      <c r="AV427" s="136">
        <v>2280</v>
      </c>
    </row>
    <row r="428" spans="1:48">
      <c r="A428" s="133">
        <v>41763</v>
      </c>
      <c r="AS428" s="136">
        <v>2380</v>
      </c>
    </row>
    <row r="429" spans="1:48">
      <c r="A429" s="133">
        <v>41764</v>
      </c>
      <c r="AS429" s="136">
        <v>2380</v>
      </c>
    </row>
    <row r="430" spans="1:48">
      <c r="A430" s="133">
        <v>41765</v>
      </c>
      <c r="AS430" s="136">
        <v>2380</v>
      </c>
    </row>
    <row r="431" spans="1:48">
      <c r="A431" s="133">
        <v>41766</v>
      </c>
      <c r="AS431" s="136">
        <v>2380</v>
      </c>
    </row>
    <row r="432" spans="1:48">
      <c r="A432" s="133">
        <v>41767</v>
      </c>
      <c r="Y432" s="136">
        <v>2200</v>
      </c>
      <c r="AV432" s="136">
        <v>2280</v>
      </c>
    </row>
    <row r="433" spans="1:48">
      <c r="A433" s="133">
        <v>41768</v>
      </c>
      <c r="Y433" s="136">
        <v>2200</v>
      </c>
    </row>
    <row r="434" spans="1:48">
      <c r="A434" s="133">
        <v>41771</v>
      </c>
    </row>
    <row r="435" spans="1:48">
      <c r="A435" s="133">
        <v>41772</v>
      </c>
      <c r="Y435" s="136">
        <v>2240</v>
      </c>
    </row>
    <row r="436" spans="1:48">
      <c r="A436" s="133">
        <v>41773</v>
      </c>
    </row>
    <row r="437" spans="1:48">
      <c r="A437" s="133">
        <v>41774</v>
      </c>
      <c r="Y437" s="136">
        <v>2220</v>
      </c>
    </row>
    <row r="438" spans="1:48">
      <c r="A438" s="133">
        <v>41775</v>
      </c>
      <c r="Y438" s="136">
        <v>2220</v>
      </c>
      <c r="AS438" s="136">
        <v>2390</v>
      </c>
    </row>
    <row r="439" spans="1:48">
      <c r="A439" s="133">
        <v>41778</v>
      </c>
      <c r="AS439" s="136">
        <v>2390</v>
      </c>
    </row>
    <row r="440" spans="1:48">
      <c r="A440" s="133">
        <v>41779</v>
      </c>
      <c r="Y440" s="136">
        <v>2240</v>
      </c>
    </row>
    <row r="441" spans="1:48">
      <c r="A441" s="133">
        <v>41780</v>
      </c>
    </row>
    <row r="442" spans="1:48">
      <c r="A442" s="133">
        <v>41781</v>
      </c>
      <c r="Y442" s="136">
        <v>2240</v>
      </c>
    </row>
    <row r="443" spans="1:48">
      <c r="A443" s="133">
        <v>41782</v>
      </c>
      <c r="Y443" s="136">
        <v>2240</v>
      </c>
      <c r="AS443" s="136">
        <v>2420</v>
      </c>
    </row>
    <row r="444" spans="1:48">
      <c r="A444" s="133">
        <v>41785</v>
      </c>
      <c r="Y444" s="136">
        <v>2240</v>
      </c>
      <c r="AS444" s="136">
        <v>2420</v>
      </c>
    </row>
    <row r="445" spans="1:48">
      <c r="A445" s="133">
        <v>41786</v>
      </c>
      <c r="Y445" s="136">
        <v>2250</v>
      </c>
      <c r="AS445" s="136">
        <v>2420</v>
      </c>
    </row>
    <row r="446" spans="1:48">
      <c r="A446" s="133">
        <v>41787</v>
      </c>
    </row>
    <row r="447" spans="1:48">
      <c r="A447" s="133">
        <v>41788</v>
      </c>
      <c r="AV447" s="136">
        <v>2350</v>
      </c>
    </row>
    <row r="448" spans="1:48">
      <c r="A448" s="133">
        <v>41789</v>
      </c>
      <c r="Y448" s="136">
        <v>2250</v>
      </c>
      <c r="AS448" s="136">
        <v>2420</v>
      </c>
      <c r="AV448" s="136">
        <v>2350</v>
      </c>
    </row>
    <row r="449" spans="1:48">
      <c r="A449" s="133">
        <v>41793</v>
      </c>
      <c r="AS449" s="136">
        <v>2420</v>
      </c>
    </row>
    <row r="450" spans="1:48">
      <c r="A450" s="133">
        <v>41794</v>
      </c>
      <c r="Y450" s="136">
        <v>2260</v>
      </c>
      <c r="AS450" s="136">
        <v>2420</v>
      </c>
    </row>
    <row r="451" spans="1:48">
      <c r="A451" s="133">
        <v>41795</v>
      </c>
    </row>
    <row r="452" spans="1:48">
      <c r="A452" s="133">
        <v>41796</v>
      </c>
    </row>
    <row r="453" spans="1:48">
      <c r="A453" s="133">
        <v>41799</v>
      </c>
      <c r="Y453" s="136">
        <v>2250</v>
      </c>
    </row>
    <row r="454" spans="1:48">
      <c r="A454" s="133">
        <v>41800</v>
      </c>
      <c r="Y454" s="136">
        <v>2250</v>
      </c>
    </row>
    <row r="455" spans="1:48">
      <c r="A455" s="133">
        <v>41801</v>
      </c>
      <c r="AS455" s="136">
        <v>2420</v>
      </c>
    </row>
    <row r="456" spans="1:48">
      <c r="A456" s="133">
        <v>41802</v>
      </c>
      <c r="AS456" s="136">
        <v>2420</v>
      </c>
    </row>
    <row r="457" spans="1:48">
      <c r="A457" s="133">
        <v>41803</v>
      </c>
      <c r="Y457" s="136">
        <v>2260</v>
      </c>
      <c r="AV457" s="136">
        <v>2350</v>
      </c>
    </row>
    <row r="458" spans="1:48">
      <c r="A458" s="133">
        <v>41806</v>
      </c>
      <c r="AV458" s="136">
        <v>2350</v>
      </c>
    </row>
    <row r="459" spans="1:48">
      <c r="A459" s="133">
        <v>41807</v>
      </c>
      <c r="Y459" s="136">
        <v>2260</v>
      </c>
      <c r="AV459" s="136">
        <v>2350</v>
      </c>
    </row>
    <row r="460" spans="1:48">
      <c r="A460" s="133">
        <v>41808</v>
      </c>
      <c r="Y460" s="136">
        <v>2260</v>
      </c>
    </row>
    <row r="461" spans="1:48">
      <c r="A461" s="133">
        <v>41809</v>
      </c>
      <c r="AS461" s="136">
        <v>2420</v>
      </c>
    </row>
    <row r="462" spans="1:48">
      <c r="A462" s="133">
        <v>41810</v>
      </c>
      <c r="AS462" s="136">
        <v>2420</v>
      </c>
    </row>
    <row r="463" spans="1:48">
      <c r="A463" s="133">
        <v>41813</v>
      </c>
      <c r="Y463" s="136">
        <v>2260</v>
      </c>
    </row>
    <row r="464" spans="1:48">
      <c r="A464" s="133">
        <v>41814</v>
      </c>
    </row>
    <row r="465" spans="1:45">
      <c r="A465" s="133">
        <v>41815</v>
      </c>
      <c r="Y465" s="136">
        <v>2260</v>
      </c>
    </row>
    <row r="466" spans="1:45">
      <c r="A466" s="133">
        <v>41816</v>
      </c>
      <c r="Y466" s="136">
        <v>2260</v>
      </c>
      <c r="AS466" s="136">
        <v>2420</v>
      </c>
    </row>
    <row r="467" spans="1:45">
      <c r="A467" s="133">
        <v>41817</v>
      </c>
      <c r="AS467" s="136">
        <v>2420</v>
      </c>
    </row>
    <row r="468" spans="1:45">
      <c r="A468" s="133">
        <v>41820</v>
      </c>
    </row>
    <row r="469" spans="1:45">
      <c r="A469" s="133">
        <v>41821</v>
      </c>
      <c r="AS469" s="136">
        <v>2420</v>
      </c>
    </row>
    <row r="470" spans="1:45">
      <c r="A470" s="133">
        <v>41822</v>
      </c>
      <c r="AS470" s="136">
        <v>2420</v>
      </c>
    </row>
    <row r="471" spans="1:45">
      <c r="A471" s="133">
        <v>41823</v>
      </c>
      <c r="AS471" s="136">
        <v>2420</v>
      </c>
    </row>
    <row r="472" spans="1:45">
      <c r="A472" s="133">
        <v>41824</v>
      </c>
    </row>
    <row r="473" spans="1:45">
      <c r="A473" s="133">
        <v>41827</v>
      </c>
      <c r="AS473" s="136">
        <v>2420</v>
      </c>
    </row>
    <row r="474" spans="1:45">
      <c r="A474" s="133">
        <v>41828</v>
      </c>
      <c r="AS474" s="136">
        <v>2420</v>
      </c>
    </row>
    <row r="475" spans="1:45">
      <c r="A475" s="133">
        <v>41829</v>
      </c>
    </row>
    <row r="476" spans="1:45">
      <c r="A476" s="133">
        <v>41830</v>
      </c>
    </row>
    <row r="477" spans="1:45">
      <c r="A477" s="133">
        <v>41831</v>
      </c>
      <c r="Y477" s="136">
        <v>2250</v>
      </c>
      <c r="AS477" s="136">
        <v>2460</v>
      </c>
    </row>
    <row r="478" spans="1:45">
      <c r="A478" s="133">
        <v>41834</v>
      </c>
      <c r="AS478" s="136">
        <v>2460</v>
      </c>
    </row>
    <row r="479" spans="1:45">
      <c r="A479" s="133">
        <v>41835</v>
      </c>
    </row>
    <row r="480" spans="1:45">
      <c r="A480" s="133">
        <v>41836</v>
      </c>
    </row>
    <row r="481" spans="1:45">
      <c r="A481" s="133">
        <v>41837</v>
      </c>
    </row>
    <row r="482" spans="1:45">
      <c r="A482" s="133">
        <v>41838</v>
      </c>
      <c r="AS482" s="136">
        <v>2460</v>
      </c>
    </row>
    <row r="483" spans="1:45">
      <c r="A483" s="133">
        <v>41841</v>
      </c>
    </row>
    <row r="484" spans="1:45">
      <c r="A484" s="133">
        <v>41842</v>
      </c>
    </row>
    <row r="485" spans="1:45">
      <c r="A485" s="133">
        <v>41843</v>
      </c>
    </row>
    <row r="486" spans="1:45">
      <c r="A486" s="133">
        <v>41844</v>
      </c>
      <c r="AS486" s="136">
        <v>2480</v>
      </c>
    </row>
    <row r="487" spans="1:45">
      <c r="A487" s="133">
        <v>41845</v>
      </c>
      <c r="AS487" s="136">
        <v>2480</v>
      </c>
    </row>
    <row r="488" spans="1:45">
      <c r="A488" s="133">
        <v>41848</v>
      </c>
      <c r="AS488" s="136">
        <v>2480</v>
      </c>
    </row>
    <row r="489" spans="1:45">
      <c r="A489" s="133">
        <v>41849</v>
      </c>
      <c r="AS489" s="136">
        <v>2480</v>
      </c>
    </row>
    <row r="490" spans="1:45">
      <c r="A490" s="133">
        <v>41850</v>
      </c>
    </row>
    <row r="491" spans="1:45">
      <c r="A491" s="133">
        <v>41851</v>
      </c>
    </row>
    <row r="492" spans="1:45">
      <c r="A492" s="133">
        <v>41852</v>
      </c>
      <c r="AS492" s="136">
        <v>2520</v>
      </c>
    </row>
    <row r="493" spans="1:45">
      <c r="A493" s="133">
        <v>41855</v>
      </c>
      <c r="AS493" s="136">
        <v>2520</v>
      </c>
    </row>
    <row r="494" spans="1:45">
      <c r="A494" s="133">
        <v>41856</v>
      </c>
      <c r="Y494" s="136">
        <v>2310</v>
      </c>
    </row>
    <row r="495" spans="1:45">
      <c r="A495" s="133">
        <v>41857</v>
      </c>
      <c r="Y495" s="136">
        <v>2310</v>
      </c>
    </row>
    <row r="496" spans="1:45">
      <c r="A496" s="133">
        <v>41858</v>
      </c>
      <c r="Y496" s="136">
        <v>2310</v>
      </c>
    </row>
    <row r="497" spans="1:45">
      <c r="A497" s="133">
        <v>41859</v>
      </c>
    </row>
    <row r="498" spans="1:45">
      <c r="A498" s="133">
        <v>41862</v>
      </c>
    </row>
    <row r="499" spans="1:45">
      <c r="A499" s="133">
        <v>41863</v>
      </c>
      <c r="AS499" s="136">
        <v>2560</v>
      </c>
    </row>
    <row r="500" spans="1:45">
      <c r="A500" s="133">
        <v>41864</v>
      </c>
      <c r="AS500" s="136">
        <v>2560</v>
      </c>
    </row>
    <row r="501" spans="1:45">
      <c r="A501" s="133">
        <v>41865</v>
      </c>
    </row>
    <row r="502" spans="1:45">
      <c r="A502" s="133">
        <v>41866</v>
      </c>
    </row>
    <row r="503" spans="1:45">
      <c r="A503" s="133">
        <v>41869</v>
      </c>
    </row>
    <row r="504" spans="1:45">
      <c r="A504" s="133">
        <v>41870</v>
      </c>
      <c r="Y504" s="136">
        <v>2320</v>
      </c>
    </row>
    <row r="505" spans="1:45">
      <c r="A505" s="133">
        <v>41871</v>
      </c>
      <c r="Y505" s="136">
        <v>2320</v>
      </c>
    </row>
    <row r="506" spans="1:45">
      <c r="A506" s="133">
        <v>41872</v>
      </c>
      <c r="AS506" s="136">
        <v>2560</v>
      </c>
    </row>
    <row r="507" spans="1:45">
      <c r="A507" s="133">
        <v>41873</v>
      </c>
      <c r="AS507" s="136">
        <v>2560</v>
      </c>
    </row>
    <row r="508" spans="1:45">
      <c r="A508" s="133">
        <v>41876</v>
      </c>
      <c r="AS508" s="136">
        <v>2560</v>
      </c>
    </row>
    <row r="509" spans="1:45">
      <c r="A509" s="133">
        <v>41877</v>
      </c>
    </row>
    <row r="510" spans="1:45">
      <c r="A510" s="133">
        <v>41878</v>
      </c>
    </row>
    <row r="511" spans="1:45">
      <c r="A511" s="133">
        <v>41879</v>
      </c>
      <c r="AS511" s="136">
        <v>2580</v>
      </c>
    </row>
    <row r="512" spans="1:45">
      <c r="A512" s="133">
        <v>41880</v>
      </c>
      <c r="AS512" s="136">
        <v>2580</v>
      </c>
    </row>
    <row r="513" spans="1:45">
      <c r="A513" s="133">
        <v>41883</v>
      </c>
    </row>
    <row r="514" spans="1:45">
      <c r="A514" s="133">
        <v>41884</v>
      </c>
    </row>
    <row r="515" spans="1:45">
      <c r="A515" s="133">
        <v>41885</v>
      </c>
    </row>
    <row r="516" spans="1:45">
      <c r="A516" s="133">
        <v>41886</v>
      </c>
      <c r="AS516" s="136">
        <v>2580</v>
      </c>
    </row>
    <row r="517" spans="1:45">
      <c r="A517" s="133">
        <v>41887</v>
      </c>
      <c r="AS517" s="136">
        <v>2580</v>
      </c>
    </row>
    <row r="518" spans="1:45">
      <c r="A518" s="133">
        <v>41891</v>
      </c>
    </row>
    <row r="519" spans="1:45">
      <c r="A519" s="133">
        <v>41892</v>
      </c>
    </row>
    <row r="520" spans="1:45">
      <c r="A520" s="133">
        <v>41893</v>
      </c>
    </row>
    <row r="521" spans="1:45">
      <c r="A521" s="133">
        <v>41894</v>
      </c>
      <c r="AS521" s="136">
        <v>2580</v>
      </c>
    </row>
    <row r="522" spans="1:45">
      <c r="A522" s="133">
        <v>41897</v>
      </c>
      <c r="AS522" s="136">
        <v>2500</v>
      </c>
    </row>
    <row r="523" spans="1:45">
      <c r="A523" s="133">
        <v>41898</v>
      </c>
      <c r="AS523" s="136">
        <v>2500</v>
      </c>
    </row>
    <row r="524" spans="1:45">
      <c r="A524" s="133">
        <v>41899</v>
      </c>
    </row>
    <row r="525" spans="1:45">
      <c r="A525" s="133">
        <v>41900</v>
      </c>
    </row>
    <row r="526" spans="1:45">
      <c r="A526" s="133">
        <v>41901</v>
      </c>
      <c r="AS526" s="136">
        <v>2460</v>
      </c>
    </row>
    <row r="527" spans="1:45">
      <c r="A527" s="133">
        <v>41904</v>
      </c>
      <c r="AS527" s="136">
        <v>2420</v>
      </c>
    </row>
    <row r="528" spans="1:45">
      <c r="A528" s="133">
        <v>41905</v>
      </c>
      <c r="AS528" s="136">
        <v>2420</v>
      </c>
    </row>
    <row r="529" spans="1:48">
      <c r="A529" s="133">
        <v>41906</v>
      </c>
    </row>
    <row r="530" spans="1:48">
      <c r="A530" s="133">
        <v>41907</v>
      </c>
    </row>
    <row r="531" spans="1:48">
      <c r="A531" s="133">
        <v>41908</v>
      </c>
      <c r="AS531" s="136">
        <v>2380</v>
      </c>
      <c r="AV531" s="136">
        <v>2300</v>
      </c>
    </row>
    <row r="532" spans="1:48">
      <c r="A532" s="133">
        <v>41910</v>
      </c>
      <c r="AS532" s="136">
        <v>2380</v>
      </c>
    </row>
    <row r="533" spans="1:48">
      <c r="A533" s="133">
        <v>41911</v>
      </c>
    </row>
    <row r="534" spans="1:48">
      <c r="A534" s="133">
        <v>41912</v>
      </c>
      <c r="AS534" s="136">
        <v>2380</v>
      </c>
    </row>
    <row r="535" spans="1:48">
      <c r="A535" s="133">
        <v>41920</v>
      </c>
      <c r="AV535" s="136">
        <v>2360</v>
      </c>
    </row>
    <row r="536" spans="1:48">
      <c r="A536" s="133">
        <v>41921</v>
      </c>
    </row>
    <row r="537" spans="1:48">
      <c r="A537" s="133">
        <v>41922</v>
      </c>
      <c r="AS537" s="136">
        <v>2370</v>
      </c>
    </row>
    <row r="538" spans="1:48">
      <c r="A538" s="133">
        <v>41923</v>
      </c>
      <c r="AS538" s="136">
        <v>2370</v>
      </c>
    </row>
    <row r="539" spans="1:48">
      <c r="A539" s="133">
        <v>41925</v>
      </c>
      <c r="AS539" s="136">
        <v>2370</v>
      </c>
      <c r="AV539" s="136">
        <v>2300</v>
      </c>
    </row>
    <row r="540" spans="1:48">
      <c r="A540" s="133">
        <v>41926</v>
      </c>
      <c r="AS540" s="136">
        <v>2370</v>
      </c>
    </row>
    <row r="541" spans="1:48">
      <c r="A541" s="133">
        <v>41927</v>
      </c>
    </row>
    <row r="542" spans="1:48">
      <c r="A542" s="133">
        <v>41928</v>
      </c>
      <c r="AV542" s="136">
        <v>2260</v>
      </c>
    </row>
    <row r="543" spans="1:48">
      <c r="A543" s="133">
        <v>41929</v>
      </c>
      <c r="AS543" s="136">
        <v>2340</v>
      </c>
      <c r="AV543" s="136">
        <v>2260</v>
      </c>
    </row>
    <row r="544" spans="1:48">
      <c r="A544" s="133">
        <v>41932</v>
      </c>
      <c r="AS544" s="136">
        <v>2340</v>
      </c>
    </row>
    <row r="545" spans="1:48">
      <c r="A545" s="133">
        <v>41933</v>
      </c>
      <c r="AV545" s="136">
        <v>2240</v>
      </c>
    </row>
    <row r="546" spans="1:48">
      <c r="A546" s="133">
        <v>41934</v>
      </c>
    </row>
    <row r="547" spans="1:48">
      <c r="A547" s="133">
        <v>41935</v>
      </c>
    </row>
    <row r="548" spans="1:48">
      <c r="A548" s="133">
        <v>41936</v>
      </c>
      <c r="AV548" s="136">
        <v>2200</v>
      </c>
    </row>
    <row r="549" spans="1:48">
      <c r="A549" s="133">
        <v>41939</v>
      </c>
      <c r="AS549" s="136">
        <v>2290</v>
      </c>
      <c r="AV549" s="136">
        <v>2200</v>
      </c>
    </row>
    <row r="550" spans="1:48">
      <c r="A550" s="133">
        <v>41940</v>
      </c>
      <c r="AS550" s="136">
        <v>2290</v>
      </c>
      <c r="AV550" s="136">
        <v>2200</v>
      </c>
    </row>
    <row r="551" spans="1:48">
      <c r="A551" s="133">
        <v>41941</v>
      </c>
      <c r="AS551" s="136">
        <v>2290</v>
      </c>
    </row>
    <row r="552" spans="1:48">
      <c r="A552" s="133">
        <v>41942</v>
      </c>
      <c r="AV552" s="136">
        <v>2200</v>
      </c>
    </row>
    <row r="553" spans="1:48">
      <c r="A553" s="133">
        <v>41943</v>
      </c>
      <c r="AV553" s="136">
        <v>2200</v>
      </c>
    </row>
    <row r="554" spans="1:48">
      <c r="A554" s="133">
        <v>41946</v>
      </c>
      <c r="AS554" s="136">
        <v>2300</v>
      </c>
      <c r="AV554" s="136">
        <v>2220</v>
      </c>
    </row>
    <row r="555" spans="1:48">
      <c r="A555" s="133">
        <v>41947</v>
      </c>
      <c r="AS555" s="136">
        <v>2300</v>
      </c>
      <c r="AV555" s="136">
        <v>2220</v>
      </c>
    </row>
    <row r="556" spans="1:48">
      <c r="A556" s="133">
        <v>41948</v>
      </c>
      <c r="AS556" s="136">
        <v>2300</v>
      </c>
      <c r="AV556" s="136">
        <v>2240</v>
      </c>
    </row>
    <row r="557" spans="1:48">
      <c r="A557" s="133">
        <v>41949</v>
      </c>
    </row>
    <row r="558" spans="1:48">
      <c r="A558" s="133">
        <v>41950</v>
      </c>
      <c r="Y558" s="136">
        <v>2100</v>
      </c>
      <c r="AS558" s="136">
        <v>2290</v>
      </c>
      <c r="AV558" s="136">
        <v>2220</v>
      </c>
    </row>
    <row r="559" spans="1:48">
      <c r="A559" s="133">
        <v>41953</v>
      </c>
    </row>
    <row r="560" spans="1:48">
      <c r="A560" s="133">
        <v>41954</v>
      </c>
    </row>
    <row r="561" spans="1:48">
      <c r="A561" s="133">
        <v>41955</v>
      </c>
    </row>
    <row r="562" spans="1:48">
      <c r="A562" s="133">
        <v>41956</v>
      </c>
    </row>
    <row r="563" spans="1:48">
      <c r="A563" s="133">
        <v>41957</v>
      </c>
      <c r="AS563" s="136">
        <v>2300</v>
      </c>
      <c r="AV563" s="136">
        <v>2220</v>
      </c>
    </row>
    <row r="564" spans="1:48">
      <c r="A564" s="133">
        <v>41960</v>
      </c>
      <c r="AS564" s="136">
        <v>2300</v>
      </c>
    </row>
    <row r="565" spans="1:48">
      <c r="A565" s="133">
        <v>41961</v>
      </c>
      <c r="AS565" s="136">
        <v>2300</v>
      </c>
      <c r="AV565" s="136">
        <v>2220</v>
      </c>
    </row>
    <row r="566" spans="1:48">
      <c r="A566" s="133">
        <v>41962</v>
      </c>
      <c r="AV566" s="136">
        <v>2220</v>
      </c>
    </row>
    <row r="567" spans="1:48">
      <c r="A567" s="133">
        <v>41963</v>
      </c>
    </row>
    <row r="568" spans="1:48">
      <c r="A568" s="133">
        <v>41964</v>
      </c>
      <c r="Y568" s="136">
        <v>2080</v>
      </c>
      <c r="AS568" s="136">
        <v>2300</v>
      </c>
    </row>
    <row r="569" spans="1:48">
      <c r="A569" s="133">
        <v>41967</v>
      </c>
      <c r="Y569" s="136">
        <v>2080</v>
      </c>
      <c r="AS569" s="136">
        <v>2300</v>
      </c>
      <c r="AV569" s="136">
        <v>2220</v>
      </c>
    </row>
    <row r="570" spans="1:48">
      <c r="A570" s="133">
        <v>41968</v>
      </c>
      <c r="AS570" s="136">
        <v>2300</v>
      </c>
      <c r="AV570" s="136">
        <v>2200</v>
      </c>
    </row>
    <row r="571" spans="1:48">
      <c r="A571" s="133">
        <v>41969</v>
      </c>
      <c r="AS571" s="136">
        <v>2300</v>
      </c>
      <c r="AV571" s="136">
        <v>2200</v>
      </c>
    </row>
    <row r="572" spans="1:48">
      <c r="A572" s="133">
        <v>41970</v>
      </c>
    </row>
    <row r="573" spans="1:48">
      <c r="A573" s="133">
        <v>41971</v>
      </c>
      <c r="Y573" s="136">
        <v>2080</v>
      </c>
      <c r="AS573" s="136">
        <v>2300</v>
      </c>
    </row>
    <row r="574" spans="1:48">
      <c r="A574" s="133">
        <v>41974</v>
      </c>
      <c r="AS574" s="136">
        <v>2300</v>
      </c>
    </row>
    <row r="575" spans="1:48">
      <c r="A575" s="133">
        <v>41975</v>
      </c>
    </row>
    <row r="576" spans="1:48">
      <c r="A576" s="133">
        <v>41976</v>
      </c>
      <c r="AS576" s="136">
        <v>2300</v>
      </c>
    </row>
    <row r="577" spans="1:48">
      <c r="A577" s="133">
        <v>41977</v>
      </c>
      <c r="Y577" s="136">
        <v>2080</v>
      </c>
      <c r="AS577" s="136">
        <v>2300</v>
      </c>
    </row>
    <row r="578" spans="1:48">
      <c r="A578" s="133">
        <v>41978</v>
      </c>
      <c r="Y578" s="136">
        <v>2080</v>
      </c>
    </row>
    <row r="579" spans="1:48">
      <c r="A579" s="133">
        <v>41981</v>
      </c>
      <c r="AS579" s="136">
        <v>2300</v>
      </c>
    </row>
    <row r="580" spans="1:48">
      <c r="A580" s="133">
        <v>41982</v>
      </c>
    </row>
    <row r="581" spans="1:48">
      <c r="A581" s="133">
        <v>41983</v>
      </c>
    </row>
    <row r="582" spans="1:48">
      <c r="A582" s="133">
        <v>41984</v>
      </c>
      <c r="Y582" s="136">
        <v>2080</v>
      </c>
      <c r="AV582" s="136">
        <v>2190</v>
      </c>
    </row>
    <row r="583" spans="1:48">
      <c r="A583" s="133">
        <v>41985</v>
      </c>
      <c r="Y583" s="136">
        <v>2080</v>
      </c>
      <c r="AS583" s="136">
        <v>2290</v>
      </c>
      <c r="AV583" s="136">
        <v>2190</v>
      </c>
    </row>
    <row r="584" spans="1:48">
      <c r="A584" s="133">
        <v>41988</v>
      </c>
    </row>
    <row r="585" spans="1:48">
      <c r="A585" s="133">
        <v>41989</v>
      </c>
    </row>
    <row r="586" spans="1:48">
      <c r="A586" s="133">
        <v>41990</v>
      </c>
    </row>
    <row r="587" spans="1:48">
      <c r="A587" s="133">
        <v>41991</v>
      </c>
    </row>
    <row r="588" spans="1:48">
      <c r="A588" s="133">
        <v>41992</v>
      </c>
      <c r="Y588" s="136">
        <v>2080</v>
      </c>
      <c r="AV588" s="136">
        <v>2190</v>
      </c>
    </row>
    <row r="589" spans="1:48">
      <c r="A589" s="133">
        <v>41995</v>
      </c>
      <c r="AV589" s="136">
        <v>2190</v>
      </c>
    </row>
    <row r="590" spans="1:48">
      <c r="A590" s="133">
        <v>41996</v>
      </c>
      <c r="AV590" s="136">
        <v>2190</v>
      </c>
    </row>
    <row r="591" spans="1:48">
      <c r="A591" s="133">
        <v>41997</v>
      </c>
      <c r="AS591" s="136">
        <v>2290</v>
      </c>
    </row>
    <row r="592" spans="1:48">
      <c r="A592" s="133">
        <v>41998</v>
      </c>
      <c r="AS592" s="136">
        <v>2290</v>
      </c>
    </row>
    <row r="593" spans="1:48">
      <c r="A593" s="133">
        <v>41999</v>
      </c>
      <c r="Y593" s="136">
        <v>2080</v>
      </c>
      <c r="AS593" s="136">
        <v>2290</v>
      </c>
      <c r="AV593" s="136">
        <v>2180</v>
      </c>
    </row>
    <row r="594" spans="1:48">
      <c r="A594" s="133">
        <v>42002</v>
      </c>
    </row>
    <row r="595" spans="1:48">
      <c r="A595" s="133">
        <v>42003</v>
      </c>
    </row>
    <row r="596" spans="1:48">
      <c r="A596" s="133">
        <v>42004</v>
      </c>
      <c r="Y596" s="136">
        <v>2080</v>
      </c>
      <c r="AV596" s="136">
        <v>2180</v>
      </c>
    </row>
    <row r="597" spans="1:48">
      <c r="A597" s="133">
        <v>42008</v>
      </c>
      <c r="AS597" s="136">
        <v>2290</v>
      </c>
      <c r="AV597" s="136">
        <v>2230</v>
      </c>
    </row>
    <row r="598" spans="1:48">
      <c r="A598" s="133">
        <v>42009</v>
      </c>
      <c r="AS598" s="136">
        <v>2290</v>
      </c>
    </row>
    <row r="599" spans="1:48">
      <c r="A599" s="133">
        <v>42010</v>
      </c>
    </row>
    <row r="600" spans="1:48">
      <c r="A600" s="133">
        <v>42011</v>
      </c>
      <c r="AS600" s="136">
        <v>2280</v>
      </c>
    </row>
    <row r="601" spans="1:48">
      <c r="A601" s="133">
        <v>42012</v>
      </c>
      <c r="AS601" s="136">
        <v>2280</v>
      </c>
    </row>
    <row r="602" spans="1:48">
      <c r="A602" s="133">
        <v>42013</v>
      </c>
      <c r="Y602" s="136">
        <v>2080</v>
      </c>
      <c r="AV602" s="136">
        <v>2230</v>
      </c>
    </row>
    <row r="603" spans="1:48">
      <c r="A603" s="133">
        <v>42016</v>
      </c>
      <c r="AS603" s="136">
        <v>2300</v>
      </c>
      <c r="AV603" s="136">
        <v>2230</v>
      </c>
    </row>
    <row r="604" spans="1:48">
      <c r="A604" s="133">
        <v>42017</v>
      </c>
      <c r="AS604" s="136">
        <v>2300</v>
      </c>
    </row>
    <row r="605" spans="1:48">
      <c r="A605" s="133">
        <v>42018</v>
      </c>
    </row>
    <row r="606" spans="1:48">
      <c r="A606" s="133">
        <v>42019</v>
      </c>
    </row>
    <row r="607" spans="1:48">
      <c r="A607" s="133">
        <v>42020</v>
      </c>
      <c r="Y607" s="136">
        <v>2080</v>
      </c>
      <c r="AV607" s="136">
        <v>2230</v>
      </c>
    </row>
    <row r="608" spans="1:48">
      <c r="A608" s="133">
        <v>42023</v>
      </c>
      <c r="AS608" s="136">
        <v>2300</v>
      </c>
      <c r="AV608" s="136">
        <v>2200</v>
      </c>
    </row>
    <row r="609" spans="1:48">
      <c r="A609" s="133">
        <v>42024</v>
      </c>
      <c r="AS609" s="136">
        <v>2300</v>
      </c>
    </row>
    <row r="610" spans="1:48">
      <c r="A610" s="133">
        <v>42025</v>
      </c>
      <c r="AS610" s="136">
        <v>2300</v>
      </c>
    </row>
    <row r="611" spans="1:48">
      <c r="A611" s="133">
        <v>42026</v>
      </c>
      <c r="Y611" s="136">
        <v>2080</v>
      </c>
    </row>
    <row r="612" spans="1:48">
      <c r="A612" s="133">
        <v>42027</v>
      </c>
      <c r="Y612" s="136">
        <v>2080</v>
      </c>
    </row>
    <row r="613" spans="1:48">
      <c r="A613" s="133">
        <v>42030</v>
      </c>
    </row>
    <row r="614" spans="1:48">
      <c r="A614" s="133">
        <v>42031</v>
      </c>
      <c r="AS614" s="136">
        <v>2300</v>
      </c>
    </row>
    <row r="615" spans="1:48">
      <c r="A615" s="133">
        <v>42032</v>
      </c>
      <c r="AS615" s="136">
        <v>2300</v>
      </c>
    </row>
    <row r="616" spans="1:48">
      <c r="A616" s="133">
        <v>42033</v>
      </c>
      <c r="Y616" s="136">
        <v>2120</v>
      </c>
      <c r="AV616" s="136">
        <v>2260</v>
      </c>
    </row>
    <row r="617" spans="1:48">
      <c r="A617" s="133">
        <v>42034</v>
      </c>
      <c r="Y617" s="136">
        <v>2120</v>
      </c>
      <c r="AV617" s="136">
        <v>2260</v>
      </c>
    </row>
    <row r="618" spans="1:48">
      <c r="A618" s="133">
        <v>42037</v>
      </c>
    </row>
    <row r="619" spans="1:48">
      <c r="A619" s="133">
        <v>42038</v>
      </c>
    </row>
    <row r="620" spans="1:48">
      <c r="A620" s="133">
        <v>42039</v>
      </c>
    </row>
    <row r="621" spans="1:48">
      <c r="A621" s="133">
        <v>42040</v>
      </c>
      <c r="Y621" s="136">
        <v>2140</v>
      </c>
      <c r="AV621" s="136">
        <v>2260</v>
      </c>
    </row>
    <row r="622" spans="1:48">
      <c r="A622" s="133">
        <v>42041</v>
      </c>
      <c r="Y622" s="136">
        <v>2140</v>
      </c>
      <c r="AS622" s="136">
        <v>2300</v>
      </c>
      <c r="AV622" s="136">
        <v>2260</v>
      </c>
    </row>
    <row r="623" spans="1:48">
      <c r="A623" s="133">
        <v>42042</v>
      </c>
      <c r="AS623" s="136">
        <v>2300</v>
      </c>
      <c r="AV623" s="136">
        <v>2260</v>
      </c>
    </row>
    <row r="624" spans="1:48">
      <c r="A624" s="133">
        <v>42044</v>
      </c>
      <c r="AS624" s="136">
        <v>2300</v>
      </c>
      <c r="AV624" s="136">
        <v>2280</v>
      </c>
    </row>
    <row r="625" spans="1:48">
      <c r="A625" s="133">
        <v>42045</v>
      </c>
      <c r="AV625" s="136">
        <v>2280</v>
      </c>
    </row>
    <row r="626" spans="1:48">
      <c r="A626" s="133">
        <v>42046</v>
      </c>
    </row>
    <row r="627" spans="1:48">
      <c r="A627" s="133">
        <v>42047</v>
      </c>
      <c r="Y627" s="136">
        <v>2140</v>
      </c>
    </row>
    <row r="628" spans="1:48">
      <c r="A628" s="133">
        <v>42048</v>
      </c>
      <c r="Y628" s="136">
        <v>2140</v>
      </c>
      <c r="AS628" s="136">
        <v>2320</v>
      </c>
    </row>
    <row r="629" spans="1:48">
      <c r="A629" s="133">
        <v>42049</v>
      </c>
      <c r="AS629" s="136">
        <v>2320</v>
      </c>
    </row>
    <row r="630" spans="1:48">
      <c r="A630" s="133">
        <v>42061</v>
      </c>
      <c r="AS630" s="136">
        <v>2320</v>
      </c>
    </row>
    <row r="631" spans="1:48">
      <c r="A631" s="133">
        <v>42062</v>
      </c>
      <c r="AS631" s="136">
        <v>2320</v>
      </c>
    </row>
    <row r="632" spans="1:48">
      <c r="A632" s="133">
        <v>42063</v>
      </c>
    </row>
    <row r="633" spans="1:48">
      <c r="A633" s="133">
        <v>42065</v>
      </c>
      <c r="AS633" s="136">
        <v>2320</v>
      </c>
    </row>
    <row r="634" spans="1:48">
      <c r="A634" s="133">
        <v>42066</v>
      </c>
      <c r="AS634" s="136">
        <v>2320</v>
      </c>
    </row>
    <row r="635" spans="1:48">
      <c r="A635" s="133">
        <v>42067</v>
      </c>
      <c r="AS635" s="136">
        <v>2320</v>
      </c>
    </row>
    <row r="636" spans="1:48">
      <c r="A636" s="133">
        <v>42068</v>
      </c>
      <c r="AS636" s="136">
        <v>2320</v>
      </c>
    </row>
    <row r="637" spans="1:48">
      <c r="A637" s="133">
        <v>42069</v>
      </c>
      <c r="AV637" s="136">
        <v>2280</v>
      </c>
    </row>
    <row r="638" spans="1:48">
      <c r="A638" s="133">
        <v>42072</v>
      </c>
      <c r="AS638" s="136">
        <v>2320</v>
      </c>
      <c r="AV638" s="136">
        <v>2310</v>
      </c>
    </row>
    <row r="639" spans="1:48">
      <c r="A639" s="133">
        <v>42073</v>
      </c>
      <c r="AV639" s="136">
        <v>2340</v>
      </c>
    </row>
    <row r="640" spans="1:48">
      <c r="A640" s="133">
        <v>42074</v>
      </c>
    </row>
    <row r="641" spans="1:48">
      <c r="A641" s="133">
        <v>42075</v>
      </c>
    </row>
    <row r="642" spans="1:48">
      <c r="A642" s="133">
        <v>42076</v>
      </c>
      <c r="AS642" s="136">
        <v>2320</v>
      </c>
      <c r="AV642" s="136">
        <v>2370</v>
      </c>
    </row>
    <row r="643" spans="1:48">
      <c r="A643" s="133">
        <v>42079</v>
      </c>
      <c r="AS643" s="136">
        <v>2360</v>
      </c>
      <c r="AV643" s="136">
        <v>2370</v>
      </c>
    </row>
    <row r="644" spans="1:48">
      <c r="A644" s="133">
        <v>42080</v>
      </c>
      <c r="Y644" s="136">
        <v>2180</v>
      </c>
      <c r="AS644" s="136">
        <v>2360</v>
      </c>
    </row>
    <row r="645" spans="1:48">
      <c r="A645" s="133">
        <v>42081</v>
      </c>
      <c r="Y645" s="136">
        <v>2180</v>
      </c>
    </row>
    <row r="646" spans="1:48">
      <c r="A646" s="133">
        <v>42082</v>
      </c>
      <c r="AS646" s="136">
        <v>2360</v>
      </c>
      <c r="AV646" s="136">
        <v>2340</v>
      </c>
    </row>
    <row r="647" spans="1:48">
      <c r="A647" s="133">
        <v>42083</v>
      </c>
      <c r="AS647" s="136">
        <v>2360</v>
      </c>
    </row>
    <row r="648" spans="1:48">
      <c r="A648" s="133">
        <v>42086</v>
      </c>
    </row>
    <row r="649" spans="1:48">
      <c r="A649" s="133">
        <v>42087</v>
      </c>
    </row>
    <row r="650" spans="1:48">
      <c r="A650" s="133">
        <v>42088</v>
      </c>
    </row>
    <row r="651" spans="1:48">
      <c r="A651" s="133">
        <v>42089</v>
      </c>
      <c r="AS651" s="136">
        <v>2380</v>
      </c>
      <c r="AV651" s="136">
        <v>2380</v>
      </c>
    </row>
    <row r="652" spans="1:48">
      <c r="A652" s="133">
        <v>42090</v>
      </c>
      <c r="AS652" s="136">
        <v>2380</v>
      </c>
      <c r="AV652" s="136">
        <v>2340</v>
      </c>
    </row>
    <row r="653" spans="1:48">
      <c r="A653" s="133">
        <v>42093</v>
      </c>
      <c r="AV653" s="136">
        <v>2340</v>
      </c>
    </row>
    <row r="654" spans="1:48">
      <c r="A654" s="133">
        <v>42094</v>
      </c>
    </row>
    <row r="655" spans="1:48">
      <c r="A655" s="133">
        <v>42095</v>
      </c>
    </row>
    <row r="656" spans="1:48">
      <c r="A656" s="133">
        <v>42096</v>
      </c>
    </row>
    <row r="657" spans="1:48">
      <c r="A657" s="133">
        <v>42097</v>
      </c>
      <c r="Y657" s="136">
        <v>2240</v>
      </c>
      <c r="AS657" s="136">
        <v>2360</v>
      </c>
    </row>
    <row r="658" spans="1:48">
      <c r="A658" s="133">
        <v>42101</v>
      </c>
      <c r="Y658" s="136">
        <v>2240</v>
      </c>
      <c r="AV658" s="136">
        <v>2340</v>
      </c>
    </row>
    <row r="659" spans="1:48">
      <c r="A659" s="133">
        <v>42102</v>
      </c>
      <c r="AV659" s="136">
        <v>2340</v>
      </c>
    </row>
    <row r="660" spans="1:48">
      <c r="A660" s="133">
        <v>42103</v>
      </c>
      <c r="AV660" s="136">
        <v>2340</v>
      </c>
    </row>
    <row r="661" spans="1:48">
      <c r="A661" s="133">
        <v>42104</v>
      </c>
      <c r="Y661" s="136">
        <v>2240</v>
      </c>
      <c r="AS661" s="136">
        <v>2370</v>
      </c>
    </row>
    <row r="662" spans="1:48">
      <c r="A662" s="133">
        <v>42107</v>
      </c>
    </row>
    <row r="663" spans="1:48">
      <c r="A663" s="133">
        <v>42108</v>
      </c>
      <c r="AS663" s="136">
        <v>2370</v>
      </c>
    </row>
    <row r="664" spans="1:48">
      <c r="A664" s="133">
        <v>42109</v>
      </c>
      <c r="AS664" s="136">
        <v>2370</v>
      </c>
    </row>
    <row r="665" spans="1:48">
      <c r="A665" s="133">
        <v>42110</v>
      </c>
      <c r="Y665" s="136">
        <v>2240</v>
      </c>
      <c r="AV665" s="136">
        <v>2350</v>
      </c>
    </row>
    <row r="666" spans="1:48">
      <c r="A666" s="133">
        <v>42111</v>
      </c>
      <c r="Y666" s="136">
        <v>2240</v>
      </c>
      <c r="AS666" s="136">
        <v>2380</v>
      </c>
      <c r="AV666" s="136">
        <v>2350</v>
      </c>
    </row>
    <row r="667" spans="1:48">
      <c r="A667" s="133">
        <v>42114</v>
      </c>
      <c r="Y667" s="136">
        <v>2240</v>
      </c>
      <c r="AV667" s="136">
        <v>2350</v>
      </c>
    </row>
    <row r="668" spans="1:48">
      <c r="A668" s="133">
        <v>42115</v>
      </c>
      <c r="AV668" s="136">
        <v>2350</v>
      </c>
    </row>
    <row r="669" spans="1:48">
      <c r="A669" s="133">
        <v>42116</v>
      </c>
    </row>
    <row r="670" spans="1:48">
      <c r="A670" s="133">
        <v>42117</v>
      </c>
      <c r="Y670" s="136">
        <v>2280</v>
      </c>
      <c r="AS670" s="136">
        <v>2360</v>
      </c>
    </row>
    <row r="671" spans="1:48">
      <c r="A671" s="133">
        <v>42118</v>
      </c>
      <c r="Y671" s="136">
        <v>2280</v>
      </c>
      <c r="AV671" s="136">
        <v>2370</v>
      </c>
    </row>
    <row r="672" spans="1:48">
      <c r="A672" s="133">
        <v>42121</v>
      </c>
    </row>
    <row r="673" spans="1:48">
      <c r="A673" s="133">
        <v>42122</v>
      </c>
    </row>
    <row r="674" spans="1:48">
      <c r="A674" s="133">
        <v>42123</v>
      </c>
      <c r="AS674" s="136">
        <v>2360</v>
      </c>
    </row>
    <row r="675" spans="1:48">
      <c r="A675" s="133">
        <v>42124</v>
      </c>
      <c r="Y675" s="136">
        <v>2220</v>
      </c>
      <c r="AS675" s="136">
        <v>2360</v>
      </c>
      <c r="AV675" s="136">
        <v>2350</v>
      </c>
    </row>
    <row r="676" spans="1:48">
      <c r="A676" s="133">
        <v>42128</v>
      </c>
    </row>
    <row r="677" spans="1:48">
      <c r="A677" s="133">
        <v>42129</v>
      </c>
    </row>
    <row r="678" spans="1:48">
      <c r="A678" s="133">
        <v>42130</v>
      </c>
    </row>
    <row r="679" spans="1:48">
      <c r="A679" s="133">
        <v>42131</v>
      </c>
      <c r="Y679" s="136">
        <v>2260</v>
      </c>
    </row>
    <row r="680" spans="1:48">
      <c r="A680" s="133">
        <v>42132</v>
      </c>
      <c r="Y680" s="136">
        <v>2260</v>
      </c>
      <c r="AS680" s="136">
        <v>2350</v>
      </c>
      <c r="AV680" s="136">
        <v>2350</v>
      </c>
    </row>
    <row r="681" spans="1:48">
      <c r="A681" s="133">
        <v>42135</v>
      </c>
      <c r="AS681" s="136">
        <v>2360</v>
      </c>
    </row>
    <row r="682" spans="1:48">
      <c r="A682" s="133">
        <v>42136</v>
      </c>
      <c r="AS682" s="136">
        <v>2360</v>
      </c>
    </row>
    <row r="683" spans="1:48">
      <c r="A683" s="133">
        <v>42137</v>
      </c>
    </row>
    <row r="684" spans="1:48">
      <c r="A684" s="133">
        <v>42138</v>
      </c>
      <c r="Y684" s="136">
        <v>2260</v>
      </c>
    </row>
    <row r="685" spans="1:48">
      <c r="A685" s="133">
        <v>42139</v>
      </c>
      <c r="Y685" s="136">
        <v>2260</v>
      </c>
    </row>
    <row r="686" spans="1:48">
      <c r="A686" s="133">
        <v>42142</v>
      </c>
    </row>
    <row r="687" spans="1:48">
      <c r="A687" s="133">
        <v>42143</v>
      </c>
      <c r="AS687" s="136">
        <v>2360</v>
      </c>
    </row>
    <row r="688" spans="1:48">
      <c r="A688" s="133">
        <v>42144</v>
      </c>
      <c r="AS688" s="136">
        <v>2360</v>
      </c>
    </row>
    <row r="689" spans="1:45">
      <c r="A689" s="133">
        <v>42145</v>
      </c>
      <c r="Y689" s="136">
        <v>2260</v>
      </c>
    </row>
    <row r="690" spans="1:45">
      <c r="A690" s="133">
        <v>42146</v>
      </c>
      <c r="Y690" s="136">
        <v>2260</v>
      </c>
      <c r="AS690" s="136">
        <v>2360</v>
      </c>
    </row>
    <row r="691" spans="1:45">
      <c r="A691" s="133">
        <v>42149</v>
      </c>
      <c r="AS691" s="136">
        <v>2360</v>
      </c>
    </row>
    <row r="692" spans="1:45">
      <c r="A692" s="133">
        <v>42150</v>
      </c>
      <c r="Y692" s="136">
        <v>2260</v>
      </c>
      <c r="AS692" s="136">
        <v>2360</v>
      </c>
    </row>
    <row r="693" spans="1:45">
      <c r="A693" s="133">
        <v>42151</v>
      </c>
      <c r="Y693" s="136">
        <v>2260</v>
      </c>
    </row>
    <row r="694" spans="1:45">
      <c r="A694" s="133">
        <v>42152</v>
      </c>
      <c r="Y694" s="136">
        <v>2260</v>
      </c>
    </row>
    <row r="695" spans="1:45">
      <c r="A695" s="133">
        <v>42153</v>
      </c>
      <c r="Y695" s="136">
        <v>2260</v>
      </c>
      <c r="AS695" s="136">
        <v>2360</v>
      </c>
    </row>
    <row r="696" spans="1:45">
      <c r="A696" s="133">
        <v>42156</v>
      </c>
      <c r="Y696" s="136">
        <v>2260</v>
      </c>
      <c r="AS696" s="136">
        <v>2360</v>
      </c>
    </row>
    <row r="697" spans="1:45">
      <c r="A697" s="133">
        <v>42157</v>
      </c>
      <c r="Y697" s="136">
        <v>2260</v>
      </c>
    </row>
    <row r="698" spans="1:45">
      <c r="A698" s="133">
        <v>42158</v>
      </c>
    </row>
    <row r="699" spans="1:45">
      <c r="A699" s="133">
        <v>42159</v>
      </c>
      <c r="Y699" s="136">
        <v>2260</v>
      </c>
    </row>
    <row r="700" spans="1:45">
      <c r="A700" s="133">
        <v>42160</v>
      </c>
      <c r="Y700" s="136">
        <v>2260</v>
      </c>
      <c r="AS700" s="136">
        <v>2360</v>
      </c>
    </row>
    <row r="701" spans="1:45">
      <c r="A701" s="133">
        <v>42163</v>
      </c>
      <c r="Y701" s="136">
        <v>2260</v>
      </c>
      <c r="AS701" s="136">
        <v>2360</v>
      </c>
    </row>
    <row r="702" spans="1:45">
      <c r="A702" s="133">
        <v>42164</v>
      </c>
      <c r="AS702" s="136">
        <v>2360</v>
      </c>
    </row>
    <row r="703" spans="1:45">
      <c r="A703" s="133">
        <v>42165</v>
      </c>
      <c r="Y703" s="136">
        <v>2260</v>
      </c>
    </row>
    <row r="704" spans="1:45">
      <c r="A704" s="133">
        <v>42166</v>
      </c>
      <c r="Y704" s="136">
        <v>2260</v>
      </c>
    </row>
    <row r="705" spans="1:48">
      <c r="A705" s="133">
        <v>42167</v>
      </c>
      <c r="Y705" s="136">
        <v>2260</v>
      </c>
    </row>
    <row r="706" spans="1:48">
      <c r="A706" s="133">
        <v>42170</v>
      </c>
      <c r="Y706" s="136">
        <v>2260</v>
      </c>
    </row>
    <row r="707" spans="1:48">
      <c r="A707" s="133">
        <v>42171</v>
      </c>
      <c r="Y707" s="136">
        <v>2260</v>
      </c>
    </row>
    <row r="708" spans="1:48">
      <c r="A708" s="133">
        <v>42172</v>
      </c>
    </row>
    <row r="709" spans="1:48">
      <c r="A709" s="133">
        <v>42173</v>
      </c>
      <c r="Y709" s="136">
        <v>2260</v>
      </c>
    </row>
    <row r="710" spans="1:48">
      <c r="A710" s="133">
        <v>42174</v>
      </c>
      <c r="Y710" s="136">
        <v>2260</v>
      </c>
    </row>
    <row r="711" spans="1:48">
      <c r="A711" s="133">
        <v>42178</v>
      </c>
      <c r="Y711" s="136">
        <v>2260</v>
      </c>
    </row>
    <row r="712" spans="1:48">
      <c r="A712" s="133">
        <v>42179</v>
      </c>
      <c r="Y712" s="136">
        <v>2260</v>
      </c>
    </row>
    <row r="713" spans="1:48">
      <c r="A713" s="133">
        <v>42180</v>
      </c>
      <c r="Y713" s="136">
        <v>2260</v>
      </c>
    </row>
    <row r="714" spans="1:48">
      <c r="A714" s="133">
        <v>42181</v>
      </c>
      <c r="Y714" s="136">
        <v>2200</v>
      </c>
    </row>
    <row r="715" spans="1:48">
      <c r="A715" s="133">
        <v>42184</v>
      </c>
      <c r="Y715" s="136">
        <v>2200</v>
      </c>
    </row>
    <row r="716" spans="1:48">
      <c r="A716" s="133">
        <v>42185</v>
      </c>
    </row>
    <row r="717" spans="1:48">
      <c r="A717" s="133">
        <v>42186</v>
      </c>
    </row>
    <row r="718" spans="1:48">
      <c r="A718" s="133">
        <v>42187</v>
      </c>
      <c r="AV718" s="136">
        <v>2350</v>
      </c>
    </row>
    <row r="719" spans="1:48">
      <c r="A719" s="133">
        <v>42188</v>
      </c>
      <c r="Y719" s="136">
        <v>2200</v>
      </c>
      <c r="AV719" s="136">
        <v>2350</v>
      </c>
    </row>
    <row r="720" spans="1:48">
      <c r="A720" s="133">
        <v>42191</v>
      </c>
      <c r="Y720" s="136">
        <v>2200</v>
      </c>
    </row>
    <row r="721" spans="1:48">
      <c r="A721" s="133">
        <v>42192</v>
      </c>
      <c r="Y721" s="136">
        <v>2200</v>
      </c>
    </row>
    <row r="722" spans="1:48">
      <c r="A722" s="133">
        <v>42193</v>
      </c>
    </row>
    <row r="723" spans="1:48">
      <c r="A723" s="133">
        <v>42194</v>
      </c>
      <c r="AS723" s="136">
        <v>2330</v>
      </c>
    </row>
    <row r="724" spans="1:48">
      <c r="A724" s="133">
        <v>42195</v>
      </c>
      <c r="Y724" s="136">
        <v>2200</v>
      </c>
      <c r="AS724" s="136">
        <v>2330</v>
      </c>
    </row>
    <row r="725" spans="1:48">
      <c r="A725" s="133">
        <v>42198</v>
      </c>
      <c r="AS725" s="136">
        <v>2330</v>
      </c>
    </row>
    <row r="726" spans="1:48">
      <c r="A726" s="133">
        <v>42199</v>
      </c>
      <c r="Y726" s="136">
        <v>2200</v>
      </c>
      <c r="AS726" s="136">
        <v>2330</v>
      </c>
    </row>
    <row r="727" spans="1:48">
      <c r="A727" s="133">
        <v>42200</v>
      </c>
      <c r="Y727" s="136">
        <v>2200</v>
      </c>
    </row>
    <row r="728" spans="1:48">
      <c r="A728" s="133">
        <v>42201</v>
      </c>
      <c r="Y728" s="136">
        <v>2200</v>
      </c>
    </row>
    <row r="729" spans="1:48">
      <c r="A729" s="133">
        <v>42202</v>
      </c>
      <c r="Y729" s="136">
        <v>2200</v>
      </c>
      <c r="AS729" s="136">
        <v>2320</v>
      </c>
    </row>
    <row r="730" spans="1:48">
      <c r="A730" s="133">
        <v>42205</v>
      </c>
      <c r="Y730" s="136">
        <v>2200</v>
      </c>
      <c r="AS730" s="136">
        <v>2320</v>
      </c>
    </row>
    <row r="731" spans="1:48">
      <c r="A731" s="133">
        <v>42206</v>
      </c>
      <c r="AS731" s="136">
        <v>2320</v>
      </c>
    </row>
    <row r="732" spans="1:48">
      <c r="A732" s="133">
        <v>42207</v>
      </c>
      <c r="Y732" s="136">
        <v>2200</v>
      </c>
    </row>
    <row r="733" spans="1:48">
      <c r="A733" s="133">
        <v>42208</v>
      </c>
      <c r="Y733" s="136">
        <v>2200</v>
      </c>
      <c r="AV733" s="136">
        <v>2300</v>
      </c>
    </row>
    <row r="734" spans="1:48">
      <c r="A734" s="133">
        <v>42209</v>
      </c>
      <c r="Y734" s="136">
        <v>2200</v>
      </c>
      <c r="AV734" s="136">
        <v>2300</v>
      </c>
    </row>
    <row r="735" spans="1:48">
      <c r="A735" s="133">
        <v>42212</v>
      </c>
      <c r="Y735" s="136">
        <v>2200</v>
      </c>
    </row>
    <row r="736" spans="1:48">
      <c r="A736" s="133">
        <v>42213</v>
      </c>
      <c r="AS736" s="136">
        <v>2320</v>
      </c>
    </row>
    <row r="737" spans="1:45">
      <c r="A737" s="133">
        <v>42214</v>
      </c>
      <c r="Y737" s="136">
        <v>2200</v>
      </c>
      <c r="AS737" s="136">
        <v>2320</v>
      </c>
    </row>
    <row r="738" spans="1:45">
      <c r="A738" s="133">
        <v>42215</v>
      </c>
      <c r="Y738" s="136">
        <v>2200</v>
      </c>
    </row>
    <row r="739" spans="1:45">
      <c r="A739" s="133">
        <v>42216</v>
      </c>
      <c r="AS739" s="136">
        <v>2330</v>
      </c>
    </row>
    <row r="740" spans="1:45">
      <c r="A740" s="133">
        <v>42219</v>
      </c>
      <c r="Y740" s="136">
        <v>2200</v>
      </c>
    </row>
    <row r="741" spans="1:45">
      <c r="A741" s="133">
        <v>42220</v>
      </c>
      <c r="Y741" s="136">
        <v>2200</v>
      </c>
    </row>
    <row r="742" spans="1:45">
      <c r="A742" s="133">
        <v>42221</v>
      </c>
      <c r="Y742" s="136">
        <v>2200</v>
      </c>
    </row>
    <row r="743" spans="1:45">
      <c r="A743" s="133">
        <v>42222</v>
      </c>
      <c r="Y743" s="136">
        <v>2200</v>
      </c>
    </row>
    <row r="744" spans="1:45">
      <c r="A744" s="133">
        <v>42223</v>
      </c>
      <c r="Y744" s="136">
        <v>2200</v>
      </c>
      <c r="AS744" s="136">
        <v>2320</v>
      </c>
    </row>
    <row r="745" spans="1:45">
      <c r="A745" s="133">
        <v>42226</v>
      </c>
      <c r="Y745" s="136">
        <v>2200</v>
      </c>
      <c r="AS745" s="136">
        <v>2320</v>
      </c>
    </row>
    <row r="746" spans="1:45">
      <c r="A746" s="133">
        <v>42227</v>
      </c>
      <c r="Y746" s="136">
        <v>2200</v>
      </c>
      <c r="AS746" s="136">
        <v>2320</v>
      </c>
    </row>
    <row r="747" spans="1:45">
      <c r="A747" s="133">
        <v>42228</v>
      </c>
    </row>
    <row r="748" spans="1:45">
      <c r="A748" s="133">
        <v>42229</v>
      </c>
      <c r="Y748" s="136">
        <v>2140</v>
      </c>
    </row>
    <row r="749" spans="1:45">
      <c r="A749" s="133">
        <v>42230</v>
      </c>
      <c r="Y749" s="136">
        <v>2140</v>
      </c>
    </row>
    <row r="750" spans="1:45">
      <c r="A750" s="133">
        <v>42233</v>
      </c>
    </row>
    <row r="751" spans="1:45">
      <c r="A751" s="133">
        <v>42234</v>
      </c>
      <c r="AS751" s="136">
        <v>2320</v>
      </c>
    </row>
    <row r="752" spans="1:45">
      <c r="A752" s="133">
        <v>42235</v>
      </c>
      <c r="AS752" s="136">
        <v>2320</v>
      </c>
    </row>
    <row r="753" spans="1:45">
      <c r="A753" s="133">
        <v>42236</v>
      </c>
      <c r="Y753" s="136">
        <v>2140</v>
      </c>
    </row>
    <row r="754" spans="1:45">
      <c r="A754" s="133">
        <v>42237</v>
      </c>
      <c r="Y754" s="136">
        <v>2140</v>
      </c>
    </row>
    <row r="755" spans="1:45">
      <c r="A755" s="133">
        <v>42240</v>
      </c>
      <c r="AS755" s="136">
        <v>2340</v>
      </c>
    </row>
    <row r="756" spans="1:45">
      <c r="A756" s="133">
        <v>42241</v>
      </c>
      <c r="AS756" s="136">
        <v>2340</v>
      </c>
    </row>
    <row r="757" spans="1:45">
      <c r="A757" s="133">
        <v>42242</v>
      </c>
    </row>
    <row r="758" spans="1:45">
      <c r="A758" s="133">
        <v>42243</v>
      </c>
      <c r="Y758" s="136">
        <v>2040</v>
      </c>
    </row>
    <row r="759" spans="1:45">
      <c r="A759" s="133">
        <v>42244</v>
      </c>
      <c r="Y759" s="136">
        <v>2040</v>
      </c>
      <c r="AS759" s="136">
        <v>2340</v>
      </c>
    </row>
    <row r="760" spans="1:45">
      <c r="A760" s="133">
        <v>42247</v>
      </c>
      <c r="AS760" s="136">
        <v>2340</v>
      </c>
    </row>
    <row r="761" spans="1:45">
      <c r="A761" s="133">
        <v>42248</v>
      </c>
      <c r="AS761" s="136">
        <v>2340</v>
      </c>
    </row>
    <row r="762" spans="1:45">
      <c r="A762" s="133">
        <v>42249</v>
      </c>
    </row>
    <row r="763" spans="1:45">
      <c r="A763" s="133">
        <v>42253</v>
      </c>
    </row>
    <row r="764" spans="1:45">
      <c r="A764" s="133">
        <v>42254</v>
      </c>
    </row>
    <row r="765" spans="1:45">
      <c r="A765" s="133">
        <v>42255</v>
      </c>
    </row>
    <row r="766" spans="1:45">
      <c r="A766" s="133">
        <v>42256</v>
      </c>
    </row>
    <row r="767" spans="1:45">
      <c r="A767" s="133">
        <v>42257</v>
      </c>
      <c r="Y767" s="136">
        <v>2100</v>
      </c>
      <c r="AS767" s="136">
        <v>2300</v>
      </c>
    </row>
    <row r="768" spans="1:45">
      <c r="A768" s="133">
        <v>42258</v>
      </c>
      <c r="Y768" s="136">
        <v>2100</v>
      </c>
    </row>
    <row r="769" spans="1:48">
      <c r="A769" s="133">
        <v>42261</v>
      </c>
      <c r="Y769" s="136">
        <v>2100</v>
      </c>
    </row>
    <row r="770" spans="1:48">
      <c r="A770" s="133">
        <v>42262</v>
      </c>
    </row>
    <row r="771" spans="1:48">
      <c r="A771" s="133">
        <v>42263</v>
      </c>
    </row>
    <row r="772" spans="1:48">
      <c r="A772" s="133">
        <v>42264</v>
      </c>
    </row>
    <row r="773" spans="1:48">
      <c r="A773" s="133">
        <v>42265</v>
      </c>
    </row>
    <row r="774" spans="1:48">
      <c r="A774" s="133">
        <v>42268</v>
      </c>
      <c r="Y774" s="136">
        <v>2100</v>
      </c>
    </row>
    <row r="775" spans="1:48">
      <c r="A775" s="133">
        <v>42269</v>
      </c>
    </row>
    <row r="776" spans="1:48">
      <c r="A776" s="133">
        <v>42270</v>
      </c>
    </row>
    <row r="777" spans="1:48">
      <c r="A777" s="133">
        <v>42271</v>
      </c>
    </row>
    <row r="778" spans="1:48">
      <c r="A778" s="133">
        <v>42272</v>
      </c>
    </row>
    <row r="779" spans="1:48">
      <c r="A779" s="133">
        <v>42275</v>
      </c>
      <c r="AS779" s="136">
        <v>2000</v>
      </c>
    </row>
    <row r="780" spans="1:48">
      <c r="A780" s="133">
        <v>42276</v>
      </c>
      <c r="AS780" s="136">
        <v>2020</v>
      </c>
    </row>
    <row r="781" spans="1:48">
      <c r="A781" s="133">
        <v>42277</v>
      </c>
    </row>
    <row r="782" spans="1:48">
      <c r="A782" s="133">
        <v>42285</v>
      </c>
    </row>
    <row r="783" spans="1:48">
      <c r="A783" s="133">
        <v>42286</v>
      </c>
    </row>
    <row r="784" spans="1:48">
      <c r="A784" s="133">
        <v>42287</v>
      </c>
      <c r="AV784" s="136">
        <v>1940</v>
      </c>
    </row>
    <row r="785" spans="1:48">
      <c r="A785" s="133">
        <v>42289</v>
      </c>
    </row>
    <row r="786" spans="1:48">
      <c r="A786" s="133">
        <v>42290</v>
      </c>
    </row>
    <row r="787" spans="1:48">
      <c r="A787" s="133">
        <v>42291</v>
      </c>
      <c r="AS787" s="136">
        <v>1950</v>
      </c>
    </row>
    <row r="788" spans="1:48">
      <c r="A788" s="133">
        <v>42292</v>
      </c>
      <c r="AS788" s="136">
        <v>1950</v>
      </c>
    </row>
    <row r="789" spans="1:48">
      <c r="A789" s="133">
        <v>42293</v>
      </c>
      <c r="AV789" s="136">
        <v>1930</v>
      </c>
    </row>
    <row r="790" spans="1:48">
      <c r="A790" s="133">
        <v>42296</v>
      </c>
    </row>
    <row r="791" spans="1:48">
      <c r="A791" s="133">
        <v>42297</v>
      </c>
    </row>
    <row r="792" spans="1:48">
      <c r="A792" s="133">
        <v>42298</v>
      </c>
    </row>
    <row r="793" spans="1:48">
      <c r="A793" s="133">
        <v>42299</v>
      </c>
      <c r="AS793" s="136">
        <v>1960</v>
      </c>
    </row>
    <row r="794" spans="1:48">
      <c r="A794" s="133">
        <v>42300</v>
      </c>
      <c r="AS794" s="136">
        <v>1960</v>
      </c>
    </row>
    <row r="795" spans="1:48">
      <c r="A795" s="133">
        <v>42303</v>
      </c>
    </row>
    <row r="796" spans="1:48">
      <c r="A796" s="133">
        <v>42304</v>
      </c>
    </row>
    <row r="797" spans="1:48">
      <c r="A797" s="133">
        <v>42305</v>
      </c>
    </row>
    <row r="798" spans="1:48">
      <c r="A798" s="133">
        <v>42306</v>
      </c>
    </row>
    <row r="799" spans="1:48">
      <c r="A799" s="133">
        <v>42307</v>
      </c>
      <c r="AS799" s="136">
        <v>1950</v>
      </c>
    </row>
    <row r="800" spans="1:48">
      <c r="A800" s="133">
        <v>42310</v>
      </c>
      <c r="AS800" s="136">
        <v>1950</v>
      </c>
    </row>
    <row r="801" spans="1:48">
      <c r="A801" s="133">
        <v>42311</v>
      </c>
    </row>
    <row r="802" spans="1:48">
      <c r="A802" s="133">
        <v>42312</v>
      </c>
    </row>
    <row r="803" spans="1:48">
      <c r="A803" s="133">
        <v>42313</v>
      </c>
    </row>
    <row r="804" spans="1:48">
      <c r="A804" s="133">
        <v>42314</v>
      </c>
    </row>
    <row r="805" spans="1:48">
      <c r="A805" s="133">
        <v>42317</v>
      </c>
    </row>
    <row r="806" spans="1:48">
      <c r="A806" s="133">
        <v>42318</v>
      </c>
      <c r="Y806" s="136">
        <v>1910</v>
      </c>
    </row>
    <row r="807" spans="1:48">
      <c r="A807" s="133">
        <v>42319</v>
      </c>
      <c r="Y807" s="136">
        <v>1910</v>
      </c>
    </row>
    <row r="808" spans="1:48">
      <c r="A808" s="133">
        <v>42320</v>
      </c>
      <c r="Y808" s="136">
        <v>1910</v>
      </c>
    </row>
    <row r="809" spans="1:48">
      <c r="A809" s="133">
        <v>42321</v>
      </c>
      <c r="AS809" s="136">
        <v>1960</v>
      </c>
    </row>
    <row r="810" spans="1:48">
      <c r="A810" s="133">
        <v>42324</v>
      </c>
      <c r="AV810" s="136">
        <v>1920</v>
      </c>
    </row>
    <row r="811" spans="1:48">
      <c r="A811" s="133">
        <v>42325</v>
      </c>
    </row>
    <row r="812" spans="1:48">
      <c r="A812" s="133">
        <v>42326</v>
      </c>
    </row>
    <row r="813" spans="1:48">
      <c r="A813" s="133">
        <v>42327</v>
      </c>
    </row>
    <row r="814" spans="1:48">
      <c r="A814" s="133">
        <v>42328</v>
      </c>
      <c r="AS814" s="136">
        <v>1975</v>
      </c>
    </row>
    <row r="815" spans="1:48">
      <c r="A815" s="133">
        <v>42331</v>
      </c>
      <c r="Y815" s="136">
        <v>1920</v>
      </c>
    </row>
    <row r="816" spans="1:48">
      <c r="A816" s="133">
        <v>42332</v>
      </c>
    </row>
    <row r="817" spans="1:48">
      <c r="A817" s="133">
        <v>42333</v>
      </c>
    </row>
    <row r="818" spans="1:48">
      <c r="A818" s="133">
        <v>42334</v>
      </c>
    </row>
    <row r="819" spans="1:48">
      <c r="A819" s="133">
        <v>42335</v>
      </c>
      <c r="AS819" s="136">
        <v>1980</v>
      </c>
      <c r="AV819" s="136">
        <v>1990</v>
      </c>
    </row>
    <row r="820" spans="1:48">
      <c r="A820" s="133">
        <v>42338</v>
      </c>
      <c r="AS820" s="136">
        <v>2000</v>
      </c>
      <c r="AV820" s="136">
        <v>1990</v>
      </c>
    </row>
    <row r="821" spans="1:48">
      <c r="A821" s="133">
        <v>42339</v>
      </c>
      <c r="Y821" s="136">
        <v>1940</v>
      </c>
    </row>
    <row r="822" spans="1:48">
      <c r="A822" s="133">
        <v>42340</v>
      </c>
      <c r="Y822" s="136">
        <v>1940</v>
      </c>
    </row>
    <row r="823" spans="1:48">
      <c r="A823" s="133">
        <v>42341</v>
      </c>
    </row>
    <row r="824" spans="1:48">
      <c r="A824" s="133">
        <v>42342</v>
      </c>
      <c r="Y824" s="136">
        <v>1940</v>
      </c>
    </row>
    <row r="825" spans="1:48">
      <c r="A825" s="133">
        <v>42345</v>
      </c>
    </row>
    <row r="826" spans="1:48">
      <c r="A826" s="133">
        <v>42346</v>
      </c>
      <c r="AS826" s="136">
        <v>2030</v>
      </c>
    </row>
    <row r="827" spans="1:48">
      <c r="A827" s="133">
        <v>42347</v>
      </c>
      <c r="Y827" s="136">
        <v>1920</v>
      </c>
      <c r="AV827" s="136">
        <v>1985</v>
      </c>
    </row>
    <row r="828" spans="1:48">
      <c r="A828" s="133">
        <v>42348</v>
      </c>
      <c r="Y828" s="136">
        <v>1920</v>
      </c>
      <c r="AV828" s="136">
        <v>1985</v>
      </c>
    </row>
    <row r="829" spans="1:48">
      <c r="A829" s="133">
        <v>42349</v>
      </c>
    </row>
    <row r="830" spans="1:48">
      <c r="A830" s="133">
        <v>42352</v>
      </c>
      <c r="Y830" s="136">
        <v>1920</v>
      </c>
    </row>
    <row r="831" spans="1:48">
      <c r="A831" s="133">
        <v>42353</v>
      </c>
      <c r="Y831" s="136">
        <v>1920</v>
      </c>
    </row>
    <row r="832" spans="1:48">
      <c r="A832" s="133">
        <v>42354</v>
      </c>
      <c r="AS832" s="136">
        <v>2030</v>
      </c>
    </row>
    <row r="833" spans="1:48">
      <c r="A833" s="133">
        <v>42355</v>
      </c>
      <c r="AS833" s="136">
        <v>2030</v>
      </c>
    </row>
    <row r="834" spans="1:48">
      <c r="A834" s="133">
        <v>42356</v>
      </c>
    </row>
    <row r="835" spans="1:48">
      <c r="A835" s="133">
        <v>42359</v>
      </c>
    </row>
    <row r="836" spans="1:48">
      <c r="A836" s="133">
        <v>42360</v>
      </c>
    </row>
    <row r="837" spans="1:48">
      <c r="A837" s="133">
        <v>42361</v>
      </c>
    </row>
    <row r="838" spans="1:48">
      <c r="A838" s="133">
        <v>42362</v>
      </c>
    </row>
    <row r="839" spans="1:48">
      <c r="A839" s="133">
        <v>42363</v>
      </c>
      <c r="Y839" s="136">
        <v>1920</v>
      </c>
      <c r="AV839" s="136">
        <v>2010</v>
      </c>
    </row>
    <row r="840" spans="1:48">
      <c r="A840" s="133">
        <v>42366</v>
      </c>
      <c r="AS840" s="136">
        <v>2030</v>
      </c>
      <c r="AV840" s="136">
        <v>2010</v>
      </c>
    </row>
    <row r="841" spans="1:48">
      <c r="A841" s="133">
        <v>42367</v>
      </c>
      <c r="AS841" s="136">
        <v>2030</v>
      </c>
    </row>
    <row r="842" spans="1:48">
      <c r="A842" s="133">
        <v>42368</v>
      </c>
      <c r="AS842" s="136">
        <v>2030</v>
      </c>
    </row>
    <row r="843" spans="1:48">
      <c r="A843" s="133">
        <v>42369</v>
      </c>
      <c r="Y843" s="136">
        <v>1920</v>
      </c>
      <c r="AS843" s="136">
        <v>2030</v>
      </c>
    </row>
    <row r="844" spans="1:48">
      <c r="A844" s="133">
        <v>42373</v>
      </c>
    </row>
    <row r="845" spans="1:48">
      <c r="A845" s="133">
        <v>42374</v>
      </c>
      <c r="Y845" s="136">
        <v>1920</v>
      </c>
      <c r="AV845" s="136">
        <v>2000</v>
      </c>
    </row>
    <row r="846" spans="1:48">
      <c r="A846" s="133">
        <v>42375</v>
      </c>
      <c r="Y846" s="136">
        <v>1920</v>
      </c>
      <c r="AV846" s="136">
        <v>2000</v>
      </c>
    </row>
    <row r="847" spans="1:48">
      <c r="A847" s="133">
        <v>42376</v>
      </c>
      <c r="AS847" s="136">
        <v>2030</v>
      </c>
    </row>
    <row r="848" spans="1:48">
      <c r="A848" s="133">
        <v>42377</v>
      </c>
    </row>
    <row r="849" spans="1:48">
      <c r="A849" s="133">
        <v>42380</v>
      </c>
      <c r="AS849" s="136">
        <v>2030</v>
      </c>
      <c r="AV849" s="136">
        <v>2040</v>
      </c>
    </row>
    <row r="850" spans="1:48">
      <c r="A850" s="133">
        <v>42381</v>
      </c>
      <c r="AS850" s="136">
        <v>2030</v>
      </c>
    </row>
    <row r="851" spans="1:48">
      <c r="A851" s="133">
        <v>42382</v>
      </c>
    </row>
    <row r="852" spans="1:48">
      <c r="A852" s="133">
        <v>42383</v>
      </c>
      <c r="Y852" s="136">
        <v>1920</v>
      </c>
      <c r="AS852" s="136">
        <v>2030</v>
      </c>
      <c r="AV852" s="136">
        <v>2040</v>
      </c>
    </row>
    <row r="853" spans="1:48">
      <c r="A853" s="133">
        <v>42384</v>
      </c>
      <c r="AS853" s="136">
        <v>2030</v>
      </c>
      <c r="AV853" s="136">
        <v>2040</v>
      </c>
    </row>
    <row r="854" spans="1:48">
      <c r="A854" s="133">
        <v>42387</v>
      </c>
    </row>
    <row r="855" spans="1:48">
      <c r="A855" s="133">
        <v>42388</v>
      </c>
      <c r="Y855" s="136">
        <v>1920</v>
      </c>
    </row>
    <row r="856" spans="1:48">
      <c r="A856" s="133">
        <v>42389</v>
      </c>
    </row>
    <row r="857" spans="1:48">
      <c r="A857" s="133">
        <v>42390</v>
      </c>
      <c r="AS857" s="136">
        <v>2030</v>
      </c>
    </row>
    <row r="858" spans="1:48">
      <c r="A858" s="133">
        <v>42391</v>
      </c>
      <c r="AS858" s="136">
        <v>2030</v>
      </c>
    </row>
    <row r="859" spans="1:48">
      <c r="A859" s="133">
        <v>42394</v>
      </c>
    </row>
    <row r="860" spans="1:48">
      <c r="A860" s="133">
        <v>42395</v>
      </c>
      <c r="Y860" s="136">
        <v>1900</v>
      </c>
    </row>
    <row r="861" spans="1:48">
      <c r="A861" s="133">
        <v>42396</v>
      </c>
    </row>
    <row r="862" spans="1:48">
      <c r="A862" s="133">
        <v>42397</v>
      </c>
    </row>
    <row r="863" spans="1:48">
      <c r="A863" s="133">
        <v>42398</v>
      </c>
    </row>
    <row r="864" spans="1:48">
      <c r="A864" s="133">
        <v>42401</v>
      </c>
    </row>
    <row r="865" spans="1:48">
      <c r="A865" s="133">
        <v>42402</v>
      </c>
    </row>
    <row r="866" spans="1:48">
      <c r="A866" s="133">
        <v>42403</v>
      </c>
    </row>
    <row r="867" spans="1:48">
      <c r="A867" s="133">
        <v>42404</v>
      </c>
    </row>
    <row r="868" spans="1:48">
      <c r="A868" s="133">
        <v>42416</v>
      </c>
    </row>
    <row r="869" spans="1:48">
      <c r="A869" s="133">
        <v>42417</v>
      </c>
    </row>
    <row r="870" spans="1:48">
      <c r="A870" s="133">
        <v>42418</v>
      </c>
    </row>
    <row r="871" spans="1:48">
      <c r="A871" s="133">
        <v>42419</v>
      </c>
      <c r="AS871" s="136">
        <v>2040</v>
      </c>
    </row>
    <row r="872" spans="1:48">
      <c r="A872" s="133">
        <v>42422</v>
      </c>
      <c r="AS872" s="136">
        <v>2040</v>
      </c>
    </row>
    <row r="873" spans="1:48">
      <c r="A873" s="133">
        <v>42423</v>
      </c>
    </row>
    <row r="874" spans="1:48">
      <c r="A874" s="133">
        <v>42424</v>
      </c>
    </row>
    <row r="875" spans="1:48">
      <c r="A875" s="133">
        <v>42425</v>
      </c>
    </row>
    <row r="876" spans="1:48">
      <c r="A876" s="133">
        <v>42426</v>
      </c>
      <c r="AS876" s="136">
        <v>2020</v>
      </c>
    </row>
    <row r="877" spans="1:48">
      <c r="A877" s="133">
        <v>42429</v>
      </c>
      <c r="AS877" s="136">
        <v>2020</v>
      </c>
      <c r="AV877" s="136">
        <v>1960</v>
      </c>
    </row>
    <row r="878" spans="1:48">
      <c r="A878" s="133">
        <v>42430</v>
      </c>
      <c r="AS878" s="136">
        <v>2020</v>
      </c>
    </row>
    <row r="879" spans="1:48">
      <c r="A879" s="133">
        <v>42431</v>
      </c>
      <c r="AS879" s="136">
        <v>2000</v>
      </c>
    </row>
    <row r="880" spans="1:48">
      <c r="A880" s="133">
        <v>42432</v>
      </c>
      <c r="AS880" s="136">
        <v>2000</v>
      </c>
    </row>
    <row r="881" spans="1:48">
      <c r="A881" s="133">
        <v>42433</v>
      </c>
      <c r="AS881" s="136">
        <v>1940</v>
      </c>
      <c r="AV881" s="136">
        <v>1950</v>
      </c>
    </row>
    <row r="882" spans="1:48">
      <c r="A882" s="133">
        <v>42436</v>
      </c>
    </row>
    <row r="883" spans="1:48">
      <c r="A883" s="133">
        <v>42437</v>
      </c>
      <c r="AV883" s="136">
        <v>1900</v>
      </c>
    </row>
    <row r="884" spans="1:48">
      <c r="A884" s="133">
        <v>42438</v>
      </c>
      <c r="AV884" s="136">
        <v>1900</v>
      </c>
    </row>
    <row r="885" spans="1:48">
      <c r="A885" s="133">
        <v>42439</v>
      </c>
    </row>
    <row r="886" spans="1:48">
      <c r="A886" s="133">
        <v>42440</v>
      </c>
      <c r="Y886" s="136">
        <v>1880</v>
      </c>
      <c r="AS886" s="136">
        <v>1900</v>
      </c>
    </row>
    <row r="887" spans="1:48">
      <c r="A887" s="133">
        <v>42443</v>
      </c>
      <c r="AS887" s="136">
        <v>1900</v>
      </c>
    </row>
    <row r="888" spans="1:48">
      <c r="A888" s="133">
        <v>42444</v>
      </c>
      <c r="AV888" s="136">
        <v>1900</v>
      </c>
    </row>
    <row r="889" spans="1:48">
      <c r="A889" s="133">
        <v>42445</v>
      </c>
      <c r="AV889" s="136">
        <v>1900</v>
      </c>
    </row>
    <row r="890" spans="1:48">
      <c r="A890" s="133">
        <v>42446</v>
      </c>
      <c r="AS890" s="136">
        <v>1900</v>
      </c>
    </row>
    <row r="891" spans="1:48">
      <c r="A891" s="133">
        <v>42447</v>
      </c>
      <c r="AS891" s="136">
        <v>1900</v>
      </c>
    </row>
    <row r="892" spans="1:48">
      <c r="A892" s="133">
        <v>42450</v>
      </c>
      <c r="AS892" s="136">
        <v>1900</v>
      </c>
    </row>
    <row r="893" spans="1:48">
      <c r="A893" s="133">
        <v>42451</v>
      </c>
    </row>
    <row r="894" spans="1:48">
      <c r="A894" s="133">
        <v>42452</v>
      </c>
      <c r="AV894" s="136">
        <v>1880</v>
      </c>
    </row>
    <row r="895" spans="1:48">
      <c r="A895" s="133">
        <v>42453</v>
      </c>
      <c r="AS895" s="136">
        <v>1900</v>
      </c>
      <c r="AV895" s="136">
        <v>1880</v>
      </c>
    </row>
    <row r="896" spans="1:48">
      <c r="A896" s="133">
        <v>42454</v>
      </c>
      <c r="AS896" s="136">
        <v>1900</v>
      </c>
      <c r="AV896" s="136">
        <v>1880</v>
      </c>
    </row>
    <row r="897" spans="1:48">
      <c r="A897" s="133">
        <v>42457</v>
      </c>
      <c r="AS897" s="136">
        <v>1900</v>
      </c>
    </row>
    <row r="898" spans="1:48">
      <c r="A898" s="133">
        <v>42458</v>
      </c>
    </row>
    <row r="899" spans="1:48">
      <c r="A899" s="133">
        <v>42459</v>
      </c>
      <c r="AV899" s="136">
        <v>1880</v>
      </c>
    </row>
    <row r="900" spans="1:48">
      <c r="A900" s="133">
        <v>42460</v>
      </c>
      <c r="Y900" s="136">
        <v>1880</v>
      </c>
      <c r="AV900" s="136">
        <v>1880</v>
      </c>
    </row>
    <row r="901" spans="1:48">
      <c r="A901" s="133">
        <v>42461</v>
      </c>
      <c r="Y901" s="136">
        <v>1880</v>
      </c>
      <c r="AV901" s="136">
        <v>1880</v>
      </c>
    </row>
    <row r="902" spans="1:48">
      <c r="A902" s="133">
        <v>42465</v>
      </c>
      <c r="Y902" s="136">
        <v>1880</v>
      </c>
    </row>
    <row r="903" spans="1:48">
      <c r="A903" s="133">
        <v>42466</v>
      </c>
      <c r="AS903" s="136">
        <v>1840</v>
      </c>
    </row>
    <row r="904" spans="1:48">
      <c r="A904" s="133">
        <v>42467</v>
      </c>
      <c r="AS904" s="136">
        <v>1840</v>
      </c>
      <c r="AV904" s="136">
        <v>1860</v>
      </c>
    </row>
    <row r="905" spans="1:48">
      <c r="A905" s="133">
        <v>42468</v>
      </c>
      <c r="AS905" s="136">
        <v>1840</v>
      </c>
      <c r="AV905" s="136">
        <v>1860</v>
      </c>
    </row>
    <row r="906" spans="1:48">
      <c r="A906" s="133">
        <v>42471</v>
      </c>
    </row>
    <row r="907" spans="1:48">
      <c r="A907" s="133">
        <v>42472</v>
      </c>
      <c r="AV907" s="136">
        <v>1860</v>
      </c>
    </row>
    <row r="908" spans="1:48">
      <c r="A908" s="133">
        <v>42473</v>
      </c>
      <c r="AV908" s="136">
        <v>1840</v>
      </c>
    </row>
    <row r="909" spans="1:48">
      <c r="A909" s="133">
        <v>42474</v>
      </c>
      <c r="Y909" s="136">
        <v>1860</v>
      </c>
      <c r="AV909" s="136">
        <v>1840</v>
      </c>
    </row>
    <row r="910" spans="1:48">
      <c r="A910" s="133">
        <v>42475</v>
      </c>
    </row>
    <row r="911" spans="1:48">
      <c r="A911" s="133">
        <v>42478</v>
      </c>
    </row>
    <row r="912" spans="1:48">
      <c r="A912" s="133">
        <v>42479</v>
      </c>
      <c r="AS912" s="136">
        <v>1840</v>
      </c>
    </row>
    <row r="913" spans="1:48">
      <c r="A913" s="133">
        <v>42480</v>
      </c>
      <c r="AS913" s="136">
        <v>1840</v>
      </c>
    </row>
    <row r="914" spans="1:48">
      <c r="A914" s="133">
        <v>42481</v>
      </c>
    </row>
    <row r="915" spans="1:48">
      <c r="A915" s="133">
        <v>42482</v>
      </c>
      <c r="AS915" s="136">
        <v>1840</v>
      </c>
    </row>
    <row r="916" spans="1:48">
      <c r="A916" s="133">
        <v>42485</v>
      </c>
      <c r="AS916" s="136">
        <v>1840</v>
      </c>
    </row>
    <row r="917" spans="1:48">
      <c r="A917" s="133">
        <v>42486</v>
      </c>
    </row>
    <row r="918" spans="1:48">
      <c r="A918" s="133">
        <v>42487</v>
      </c>
    </row>
    <row r="919" spans="1:48">
      <c r="A919" s="133">
        <v>42488</v>
      </c>
    </row>
    <row r="920" spans="1:48">
      <c r="A920" s="133">
        <v>42489</v>
      </c>
      <c r="AS920" s="136">
        <v>1860</v>
      </c>
    </row>
    <row r="921" spans="1:48">
      <c r="A921" s="133">
        <v>42493</v>
      </c>
      <c r="AS921" s="136">
        <v>1860</v>
      </c>
    </row>
    <row r="922" spans="1:48">
      <c r="A922" s="133">
        <v>42494</v>
      </c>
      <c r="Y922" s="136">
        <v>1800</v>
      </c>
    </row>
    <row r="923" spans="1:48">
      <c r="A923" s="133">
        <v>42495</v>
      </c>
      <c r="Y923" s="136">
        <v>1800</v>
      </c>
    </row>
    <row r="924" spans="1:48">
      <c r="A924" s="133">
        <v>42496</v>
      </c>
      <c r="AS924" s="136">
        <v>1860</v>
      </c>
    </row>
    <row r="925" spans="1:48">
      <c r="A925" s="133">
        <v>42499</v>
      </c>
      <c r="AS925" s="136">
        <v>1860</v>
      </c>
    </row>
    <row r="926" spans="1:48">
      <c r="A926" s="133">
        <v>42500</v>
      </c>
    </row>
    <row r="927" spans="1:48">
      <c r="A927" s="133">
        <v>42501</v>
      </c>
      <c r="AV927" s="136">
        <v>1900</v>
      </c>
    </row>
    <row r="928" spans="1:48">
      <c r="A928" s="133">
        <v>42502</v>
      </c>
      <c r="AV928" s="136">
        <v>1900</v>
      </c>
    </row>
    <row r="929" spans="1:48">
      <c r="A929" s="133">
        <v>42503</v>
      </c>
      <c r="AS929" s="136">
        <v>1870</v>
      </c>
    </row>
    <row r="930" spans="1:48">
      <c r="A930" s="133">
        <v>42506</v>
      </c>
      <c r="AS930" s="136">
        <v>1870</v>
      </c>
    </row>
    <row r="931" spans="1:48">
      <c r="A931" s="133">
        <v>42507</v>
      </c>
    </row>
    <row r="932" spans="1:48">
      <c r="A932" s="133">
        <v>42508</v>
      </c>
    </row>
    <row r="933" spans="1:48">
      <c r="A933" s="133">
        <v>42509</v>
      </c>
    </row>
    <row r="934" spans="1:48">
      <c r="A934" s="133">
        <v>42510</v>
      </c>
    </row>
    <row r="935" spans="1:48">
      <c r="A935" s="133">
        <v>42513</v>
      </c>
      <c r="AS935" s="136">
        <v>1870</v>
      </c>
    </row>
    <row r="936" spans="1:48">
      <c r="A936" s="133">
        <v>42514</v>
      </c>
      <c r="AS936" s="136">
        <v>1870</v>
      </c>
    </row>
    <row r="937" spans="1:48">
      <c r="A937" s="133">
        <v>42515</v>
      </c>
      <c r="AS937" s="136">
        <v>1870</v>
      </c>
    </row>
    <row r="938" spans="1:48">
      <c r="A938" s="133">
        <v>42516</v>
      </c>
    </row>
    <row r="939" spans="1:48">
      <c r="A939" s="133">
        <v>42517</v>
      </c>
      <c r="AS939" s="136">
        <v>1870</v>
      </c>
    </row>
    <row r="940" spans="1:48">
      <c r="A940" s="133">
        <v>42520</v>
      </c>
      <c r="AS940" s="136">
        <v>1870</v>
      </c>
      <c r="AV940" s="136">
        <v>1740</v>
      </c>
    </row>
    <row r="941" spans="1:48">
      <c r="A941" s="133">
        <v>42521</v>
      </c>
      <c r="AS941" s="136">
        <v>1870</v>
      </c>
      <c r="AV941" s="136">
        <v>1750</v>
      </c>
    </row>
    <row r="942" spans="1:48">
      <c r="A942" s="133">
        <v>42522</v>
      </c>
      <c r="AV942" s="136">
        <v>1750</v>
      </c>
    </row>
    <row r="943" spans="1:48">
      <c r="A943" s="133">
        <v>42523</v>
      </c>
      <c r="AV943" s="136">
        <v>1740</v>
      </c>
    </row>
    <row r="944" spans="1:48">
      <c r="A944" s="133">
        <v>42524</v>
      </c>
      <c r="AS944" s="136">
        <v>1750</v>
      </c>
      <c r="AV944" s="136">
        <v>1740</v>
      </c>
    </row>
    <row r="945" spans="1:48">
      <c r="A945" s="133">
        <v>42527</v>
      </c>
      <c r="AS945" s="136">
        <v>1750</v>
      </c>
      <c r="AV945" s="136">
        <v>1740</v>
      </c>
    </row>
    <row r="946" spans="1:48">
      <c r="A946" s="133">
        <v>42528</v>
      </c>
      <c r="AS946" s="136">
        <v>1750</v>
      </c>
      <c r="AV946" s="136">
        <v>1740</v>
      </c>
    </row>
    <row r="947" spans="1:48">
      <c r="A947" s="133">
        <v>42529</v>
      </c>
      <c r="AV947" s="136">
        <v>1740</v>
      </c>
    </row>
    <row r="948" spans="1:48">
      <c r="A948" s="133">
        <v>42533</v>
      </c>
      <c r="AS948" s="136">
        <v>1820</v>
      </c>
      <c r="AV948" s="136">
        <v>1740</v>
      </c>
    </row>
    <row r="949" spans="1:48">
      <c r="A949" s="133">
        <v>42534</v>
      </c>
      <c r="AS949" s="136">
        <v>1840</v>
      </c>
    </row>
    <row r="950" spans="1:48">
      <c r="A950" s="133">
        <v>42535</v>
      </c>
      <c r="AS950" s="136">
        <v>1840</v>
      </c>
      <c r="AV950" s="136">
        <v>1740</v>
      </c>
    </row>
    <row r="951" spans="1:48">
      <c r="A951" s="133">
        <v>42536</v>
      </c>
      <c r="AV951" s="136">
        <v>1760</v>
      </c>
    </row>
    <row r="952" spans="1:48">
      <c r="A952" s="133">
        <v>42537</v>
      </c>
      <c r="AS952" s="136">
        <v>1900</v>
      </c>
    </row>
    <row r="953" spans="1:48">
      <c r="A953" s="133">
        <v>42538</v>
      </c>
      <c r="AS953" s="136">
        <v>1900</v>
      </c>
      <c r="AV953" s="136">
        <v>1760</v>
      </c>
    </row>
    <row r="954" spans="1:48">
      <c r="A954" s="133">
        <v>42541</v>
      </c>
      <c r="Y954" s="136">
        <v>1660</v>
      </c>
      <c r="AV954" s="136">
        <v>1760</v>
      </c>
    </row>
    <row r="955" spans="1:48">
      <c r="A955" s="133">
        <v>42542</v>
      </c>
      <c r="Y955" s="136">
        <v>1660</v>
      </c>
      <c r="AV955" s="136">
        <v>1760</v>
      </c>
    </row>
    <row r="956" spans="1:48">
      <c r="A956" s="133">
        <v>42543</v>
      </c>
      <c r="Y956" s="136">
        <v>1660</v>
      </c>
      <c r="AS956" s="136">
        <v>1910</v>
      </c>
    </row>
    <row r="957" spans="1:48">
      <c r="A957" s="133">
        <v>42544</v>
      </c>
      <c r="Y957" s="136">
        <v>1660</v>
      </c>
      <c r="AS957" s="136">
        <v>1910</v>
      </c>
      <c r="AV957" s="136">
        <v>1760</v>
      </c>
    </row>
    <row r="958" spans="1:48">
      <c r="A958" s="133">
        <v>42545</v>
      </c>
      <c r="AS958" s="136">
        <v>1910</v>
      </c>
      <c r="AV958" s="136">
        <v>1760</v>
      </c>
    </row>
    <row r="959" spans="1:48">
      <c r="A959" s="133">
        <v>42548</v>
      </c>
      <c r="AS959" s="136">
        <v>1910</v>
      </c>
      <c r="AV959" s="136">
        <v>1760</v>
      </c>
    </row>
    <row r="960" spans="1:48">
      <c r="A960" s="133">
        <v>42549</v>
      </c>
      <c r="AS960" s="136">
        <v>1910</v>
      </c>
    </row>
    <row r="961" spans="1:48">
      <c r="A961" s="133">
        <v>42550</v>
      </c>
      <c r="Y961" s="136">
        <v>1700</v>
      </c>
      <c r="AS961" s="136">
        <v>1900</v>
      </c>
      <c r="AV961" s="136">
        <v>1760</v>
      </c>
    </row>
    <row r="962" spans="1:48">
      <c r="A962" s="133">
        <v>42551</v>
      </c>
      <c r="Y962" s="136">
        <v>1700</v>
      </c>
      <c r="AV962" s="136">
        <v>1760</v>
      </c>
    </row>
    <row r="963" spans="1:48">
      <c r="A963" s="133">
        <v>42552</v>
      </c>
      <c r="Y963" s="136">
        <v>1700</v>
      </c>
      <c r="AS963" s="136">
        <v>1900</v>
      </c>
      <c r="AV963" s="136">
        <v>1760</v>
      </c>
    </row>
    <row r="964" spans="1:48">
      <c r="A964" s="133">
        <v>42555</v>
      </c>
      <c r="Y964" s="136">
        <v>1740</v>
      </c>
      <c r="AS964" s="136">
        <v>1900</v>
      </c>
    </row>
    <row r="965" spans="1:48">
      <c r="A965" s="133">
        <v>42556</v>
      </c>
      <c r="Y965" s="136">
        <v>1740</v>
      </c>
      <c r="AS965" s="136">
        <v>1900</v>
      </c>
    </row>
    <row r="966" spans="1:48">
      <c r="A966" s="133">
        <v>42557</v>
      </c>
      <c r="Y966" s="136">
        <v>1740</v>
      </c>
      <c r="AS966" s="136">
        <v>1900</v>
      </c>
    </row>
    <row r="967" spans="1:48">
      <c r="A967" s="133">
        <v>42558</v>
      </c>
      <c r="Y967" s="136">
        <v>1740</v>
      </c>
    </row>
    <row r="968" spans="1:48">
      <c r="A968" s="133">
        <v>42559</v>
      </c>
      <c r="Y968" s="136">
        <v>1740</v>
      </c>
      <c r="AS968" s="136">
        <v>1920</v>
      </c>
    </row>
    <row r="969" spans="1:48">
      <c r="A969" s="133">
        <v>42562</v>
      </c>
      <c r="Y969" s="136">
        <v>1720</v>
      </c>
      <c r="AS969" s="136">
        <v>1920</v>
      </c>
    </row>
    <row r="970" spans="1:48">
      <c r="A970" s="133">
        <v>42563</v>
      </c>
      <c r="Y970" s="136">
        <v>1720</v>
      </c>
      <c r="AS970" s="136">
        <v>1900</v>
      </c>
    </row>
    <row r="971" spans="1:48">
      <c r="A971" s="133">
        <v>42564</v>
      </c>
      <c r="Y971" s="136">
        <v>1720</v>
      </c>
      <c r="AS971" s="136">
        <v>1900</v>
      </c>
    </row>
    <row r="972" spans="1:48">
      <c r="A972" s="133">
        <v>42565</v>
      </c>
      <c r="Y972" s="136">
        <v>1710</v>
      </c>
      <c r="AS972" s="136">
        <v>1880</v>
      </c>
    </row>
    <row r="973" spans="1:48">
      <c r="A973" s="133">
        <v>42566</v>
      </c>
      <c r="Y973" s="136">
        <v>1710</v>
      </c>
    </row>
    <row r="974" spans="1:48">
      <c r="A974" s="133">
        <v>42569</v>
      </c>
      <c r="Y974" s="136">
        <v>1710</v>
      </c>
    </row>
    <row r="975" spans="1:48">
      <c r="A975" s="133">
        <v>42570</v>
      </c>
      <c r="Y975" s="136">
        <v>1670</v>
      </c>
    </row>
    <row r="976" spans="1:48">
      <c r="A976" s="133">
        <v>42571</v>
      </c>
      <c r="Y976" s="136">
        <v>1620</v>
      </c>
      <c r="AS976" s="136">
        <v>1850</v>
      </c>
    </row>
    <row r="977" spans="1:48">
      <c r="A977" s="133">
        <v>42572</v>
      </c>
      <c r="Y977" s="136">
        <v>1620</v>
      </c>
      <c r="AS977" s="136">
        <v>1850</v>
      </c>
    </row>
    <row r="978" spans="1:48">
      <c r="A978" s="133">
        <v>42573</v>
      </c>
      <c r="Y978" s="136">
        <v>1620</v>
      </c>
      <c r="AS978" s="136">
        <v>1850</v>
      </c>
    </row>
    <row r="979" spans="1:48">
      <c r="A979" s="133">
        <v>42576</v>
      </c>
      <c r="Y979" s="136">
        <v>1600</v>
      </c>
    </row>
    <row r="980" spans="1:48">
      <c r="A980" s="133">
        <v>42577</v>
      </c>
      <c r="Y980" s="136">
        <v>1580</v>
      </c>
    </row>
    <row r="981" spans="1:48">
      <c r="A981" s="133">
        <v>42578</v>
      </c>
      <c r="Y981" s="136">
        <v>1580</v>
      </c>
      <c r="AV981" s="136">
        <v>1760</v>
      </c>
    </row>
    <row r="982" spans="1:48">
      <c r="A982" s="133">
        <v>42579</v>
      </c>
      <c r="Y982" s="136">
        <v>1580</v>
      </c>
      <c r="AV982" s="136">
        <v>1760</v>
      </c>
    </row>
    <row r="983" spans="1:48">
      <c r="A983" s="133">
        <v>42580</v>
      </c>
      <c r="Y983" s="136">
        <v>1570</v>
      </c>
      <c r="AV983" s="136">
        <v>1720</v>
      </c>
    </row>
    <row r="984" spans="1:48">
      <c r="A984" s="133">
        <v>42583</v>
      </c>
      <c r="Y984" s="136">
        <v>1570</v>
      </c>
      <c r="AS984" s="136">
        <v>1760</v>
      </c>
      <c r="AV984" s="136">
        <v>1720</v>
      </c>
    </row>
    <row r="985" spans="1:48">
      <c r="A985" s="133">
        <v>42584</v>
      </c>
      <c r="Y985" s="136">
        <v>1560</v>
      </c>
      <c r="AV985" s="136">
        <v>1720</v>
      </c>
    </row>
    <row r="986" spans="1:48">
      <c r="A986" s="133">
        <v>42585</v>
      </c>
      <c r="Y986" s="136">
        <v>1560</v>
      </c>
      <c r="AV986" s="136">
        <v>1720</v>
      </c>
    </row>
    <row r="987" spans="1:48">
      <c r="A987" s="133">
        <v>42586</v>
      </c>
      <c r="Y987" s="136">
        <v>1560</v>
      </c>
      <c r="AV987" s="136">
        <v>1720</v>
      </c>
    </row>
    <row r="988" spans="1:48">
      <c r="A988" s="133">
        <v>42587</v>
      </c>
      <c r="Y988" s="136">
        <v>1560</v>
      </c>
      <c r="AS988" s="136">
        <v>1740</v>
      </c>
      <c r="AV988" s="136">
        <v>1720</v>
      </c>
    </row>
    <row r="989" spans="1:48">
      <c r="A989" s="133">
        <v>42590</v>
      </c>
      <c r="Y989" s="136">
        <v>1560</v>
      </c>
      <c r="AV989" s="136">
        <v>1720</v>
      </c>
    </row>
    <row r="990" spans="1:48">
      <c r="A990" s="133">
        <v>42591</v>
      </c>
      <c r="Y990" s="136">
        <v>1560</v>
      </c>
      <c r="AV990" s="136">
        <v>1720</v>
      </c>
    </row>
    <row r="991" spans="1:48">
      <c r="A991" s="133">
        <v>42592</v>
      </c>
      <c r="Y991" s="136">
        <v>1560</v>
      </c>
      <c r="AS991" s="136">
        <v>1760</v>
      </c>
      <c r="AV991" s="136">
        <v>1720</v>
      </c>
    </row>
    <row r="992" spans="1:48">
      <c r="A992" s="133">
        <v>42593</v>
      </c>
      <c r="Y992" s="136">
        <v>1560</v>
      </c>
      <c r="AS992" s="136">
        <v>1760</v>
      </c>
      <c r="AV992" s="136">
        <v>1720</v>
      </c>
    </row>
    <row r="993" spans="1:48">
      <c r="A993" s="133">
        <v>42594</v>
      </c>
      <c r="Y993" s="136">
        <v>1560</v>
      </c>
      <c r="AS993" s="136">
        <v>1760</v>
      </c>
      <c r="AV993" s="136">
        <v>1720</v>
      </c>
    </row>
    <row r="994" spans="1:48">
      <c r="A994" s="133">
        <v>42597</v>
      </c>
      <c r="Y994" s="136">
        <v>1580</v>
      </c>
      <c r="AS994" s="136">
        <v>1760</v>
      </c>
    </row>
    <row r="995" spans="1:48">
      <c r="A995" s="133">
        <v>42598</v>
      </c>
      <c r="Y995" s="136">
        <v>1580</v>
      </c>
      <c r="AS995" s="136">
        <v>1760</v>
      </c>
      <c r="AV995" s="136">
        <v>1720</v>
      </c>
    </row>
    <row r="996" spans="1:48">
      <c r="A996" s="133">
        <v>42599</v>
      </c>
      <c r="Y996" s="136">
        <v>1580</v>
      </c>
      <c r="AS996" s="136">
        <v>1760</v>
      </c>
      <c r="AV996" s="136">
        <v>1720</v>
      </c>
    </row>
    <row r="997" spans="1:48">
      <c r="A997" s="133">
        <v>42600</v>
      </c>
      <c r="Y997" s="136">
        <v>1580</v>
      </c>
      <c r="AS997" s="136">
        <v>1760</v>
      </c>
      <c r="AV997" s="136">
        <v>1690</v>
      </c>
    </row>
    <row r="998" spans="1:48">
      <c r="A998" s="133">
        <v>42601</v>
      </c>
      <c r="Y998" s="136">
        <v>1580</v>
      </c>
      <c r="AS998" s="136">
        <v>1760</v>
      </c>
      <c r="AV998" s="136">
        <v>1690</v>
      </c>
    </row>
    <row r="999" spans="1:48">
      <c r="A999" s="133">
        <v>42604</v>
      </c>
      <c r="Y999" s="136">
        <v>1580</v>
      </c>
      <c r="AV999" s="136">
        <v>1690</v>
      </c>
    </row>
    <row r="1000" spans="1:48">
      <c r="A1000" s="133">
        <v>42605</v>
      </c>
      <c r="Y1000" s="136">
        <v>1580</v>
      </c>
      <c r="AS1000" s="136">
        <v>1760</v>
      </c>
      <c r="AV1000" s="136">
        <v>1690</v>
      </c>
    </row>
    <row r="1001" spans="1:48">
      <c r="A1001" s="133">
        <v>42606</v>
      </c>
      <c r="Y1001" s="136">
        <v>1580</v>
      </c>
      <c r="AS1001" s="136">
        <v>1760</v>
      </c>
      <c r="AV1001" s="136">
        <v>1690</v>
      </c>
    </row>
    <row r="1002" spans="1:48">
      <c r="A1002" s="133">
        <v>42607</v>
      </c>
      <c r="Y1002" s="136">
        <v>1580</v>
      </c>
      <c r="AS1002" s="136">
        <v>1780</v>
      </c>
      <c r="AV1002" s="136">
        <v>1690</v>
      </c>
    </row>
    <row r="1003" spans="1:48">
      <c r="A1003" s="133">
        <v>42608</v>
      </c>
      <c r="Y1003" s="136">
        <v>1580</v>
      </c>
      <c r="AS1003" s="136">
        <v>1780</v>
      </c>
      <c r="AV1003" s="136">
        <v>1690</v>
      </c>
    </row>
    <row r="1004" spans="1:48">
      <c r="A1004" s="133">
        <v>42611</v>
      </c>
      <c r="Y1004" s="136">
        <v>1580</v>
      </c>
      <c r="AS1004" s="136">
        <v>1800</v>
      </c>
      <c r="AV1004" s="136">
        <v>1720</v>
      </c>
    </row>
    <row r="1005" spans="1:48">
      <c r="A1005" s="133">
        <v>42612</v>
      </c>
    </row>
    <row r="1006" spans="1:48">
      <c r="A1006" s="133">
        <v>42613</v>
      </c>
      <c r="AV1006" s="136">
        <v>1720</v>
      </c>
    </row>
    <row r="1007" spans="1:48">
      <c r="A1007" s="133">
        <v>42614</v>
      </c>
      <c r="AS1007" s="136">
        <v>1800</v>
      </c>
    </row>
    <row r="1008" spans="1:48">
      <c r="A1008" s="133">
        <v>42615</v>
      </c>
      <c r="Y1008" s="136">
        <v>1580</v>
      </c>
      <c r="AS1008" s="136">
        <v>1800</v>
      </c>
    </row>
    <row r="1009" spans="1:48">
      <c r="A1009" s="133">
        <v>42618</v>
      </c>
      <c r="AS1009" s="136">
        <v>1830</v>
      </c>
    </row>
    <row r="1010" spans="1:48">
      <c r="A1010" s="133">
        <v>42619</v>
      </c>
      <c r="Y1010" s="136">
        <v>1580</v>
      </c>
      <c r="AS1010" s="136">
        <v>1830</v>
      </c>
    </row>
    <row r="1011" spans="1:48">
      <c r="A1011" s="133">
        <v>42620</v>
      </c>
      <c r="Y1011" s="136">
        <v>1580</v>
      </c>
    </row>
    <row r="1012" spans="1:48">
      <c r="A1012" s="133">
        <v>42621</v>
      </c>
      <c r="Y1012" s="136">
        <v>1580</v>
      </c>
      <c r="AS1012" s="136">
        <v>1880</v>
      </c>
    </row>
    <row r="1013" spans="1:48">
      <c r="A1013" s="133">
        <v>42622</v>
      </c>
      <c r="Y1013" s="136">
        <v>1580</v>
      </c>
      <c r="AS1013" s="136">
        <v>1880</v>
      </c>
    </row>
    <row r="1014" spans="1:48">
      <c r="A1014" s="133">
        <v>42625</v>
      </c>
      <c r="Y1014" s="136">
        <v>1580</v>
      </c>
      <c r="AS1014" s="136">
        <v>1820</v>
      </c>
    </row>
    <row r="1015" spans="1:48">
      <c r="A1015" s="133">
        <v>42626</v>
      </c>
      <c r="Y1015" s="136">
        <v>1580</v>
      </c>
      <c r="AS1015" s="136">
        <v>1820</v>
      </c>
      <c r="AV1015" s="136">
        <v>1680</v>
      </c>
    </row>
    <row r="1016" spans="1:48">
      <c r="A1016" s="133">
        <v>42627</v>
      </c>
      <c r="Y1016" s="136">
        <v>1580</v>
      </c>
      <c r="AV1016" s="136">
        <v>1680</v>
      </c>
    </row>
    <row r="1017" spans="1:48">
      <c r="A1017" s="133">
        <v>42631</v>
      </c>
      <c r="Y1017" s="136">
        <v>1580</v>
      </c>
      <c r="AS1017" s="136">
        <v>1820</v>
      </c>
    </row>
    <row r="1018" spans="1:48">
      <c r="A1018" s="133">
        <v>42632</v>
      </c>
      <c r="Y1018" s="136">
        <v>1580</v>
      </c>
      <c r="AS1018" s="136">
        <v>1820</v>
      </c>
    </row>
    <row r="1019" spans="1:48">
      <c r="A1019" s="133">
        <v>42633</v>
      </c>
      <c r="Y1019" s="136">
        <v>1580</v>
      </c>
    </row>
    <row r="1020" spans="1:48">
      <c r="A1020" s="133">
        <v>42634</v>
      </c>
      <c r="Y1020" s="136">
        <v>1580</v>
      </c>
      <c r="AV1020" s="136">
        <v>1680</v>
      </c>
    </row>
    <row r="1021" spans="1:48">
      <c r="A1021" s="133">
        <v>42635</v>
      </c>
      <c r="Y1021" s="136">
        <v>1580</v>
      </c>
      <c r="AS1021" s="136">
        <v>1830</v>
      </c>
      <c r="AV1021" s="136">
        <v>1680</v>
      </c>
    </row>
    <row r="1022" spans="1:48">
      <c r="A1022" s="133">
        <v>42636</v>
      </c>
      <c r="Y1022" s="136">
        <v>1580</v>
      </c>
      <c r="AS1022" s="136">
        <v>1830</v>
      </c>
    </row>
    <row r="1023" spans="1:48">
      <c r="A1023" s="133">
        <v>42639</v>
      </c>
      <c r="Y1023" s="136">
        <v>1580</v>
      </c>
    </row>
    <row r="1024" spans="1:48">
      <c r="A1024" s="133">
        <v>42640</v>
      </c>
      <c r="Y1024" s="136">
        <v>1520</v>
      </c>
    </row>
    <row r="1025" spans="1:48">
      <c r="A1025" s="133">
        <v>42641</v>
      </c>
      <c r="Y1025" s="136">
        <v>1520</v>
      </c>
    </row>
    <row r="1026" spans="1:48">
      <c r="A1026" s="133">
        <v>42642</v>
      </c>
      <c r="Y1026" s="136">
        <v>1520</v>
      </c>
    </row>
    <row r="1027" spans="1:48">
      <c r="A1027" s="133">
        <v>42643</v>
      </c>
      <c r="Y1027" s="136">
        <v>1520</v>
      </c>
      <c r="AV1027" s="136">
        <v>1600</v>
      </c>
    </row>
    <row r="1028" spans="1:48">
      <c r="A1028" s="133">
        <v>42651</v>
      </c>
      <c r="AS1028" s="136">
        <v>1580</v>
      </c>
      <c r="AV1028" s="136">
        <v>1670</v>
      </c>
    </row>
    <row r="1029" spans="1:48">
      <c r="A1029" s="133">
        <v>42652</v>
      </c>
      <c r="AS1029" s="136">
        <v>1580</v>
      </c>
    </row>
    <row r="1030" spans="1:48">
      <c r="A1030" s="133">
        <v>42653</v>
      </c>
    </row>
    <row r="1031" spans="1:48">
      <c r="A1031" s="133">
        <v>42654</v>
      </c>
    </row>
    <row r="1032" spans="1:48">
      <c r="A1032" s="133">
        <v>42655</v>
      </c>
    </row>
    <row r="1033" spans="1:48">
      <c r="A1033" s="133">
        <v>42656</v>
      </c>
      <c r="AS1033" s="136">
        <v>1560</v>
      </c>
    </row>
    <row r="1034" spans="1:48">
      <c r="A1034" s="133">
        <v>42657</v>
      </c>
      <c r="AS1034" s="136">
        <v>1560</v>
      </c>
    </row>
    <row r="1035" spans="1:48">
      <c r="A1035" s="133">
        <v>42660</v>
      </c>
      <c r="AS1035" s="136">
        <v>1560</v>
      </c>
    </row>
    <row r="1036" spans="1:48">
      <c r="A1036" s="133">
        <v>42661</v>
      </c>
      <c r="AS1036" s="136">
        <v>1560</v>
      </c>
    </row>
    <row r="1037" spans="1:48">
      <c r="A1037" s="133">
        <v>42662</v>
      </c>
    </row>
    <row r="1038" spans="1:48">
      <c r="A1038" s="133">
        <v>42663</v>
      </c>
      <c r="AS1038" s="136">
        <v>1650</v>
      </c>
    </row>
    <row r="1039" spans="1:48">
      <c r="A1039" s="133">
        <v>42664</v>
      </c>
      <c r="AS1039" s="136">
        <v>1650</v>
      </c>
      <c r="AV1039" s="136">
        <v>1630</v>
      </c>
    </row>
    <row r="1040" spans="1:48">
      <c r="A1040" s="133">
        <v>42667</v>
      </c>
      <c r="AS1040" s="136">
        <v>1650</v>
      </c>
      <c r="AV1040" s="136">
        <v>1630</v>
      </c>
    </row>
    <row r="1041" spans="1:48">
      <c r="A1041" s="133">
        <v>42668</v>
      </c>
      <c r="AV1041" s="136">
        <v>1630</v>
      </c>
    </row>
    <row r="1042" spans="1:48">
      <c r="A1042" s="133">
        <v>42669</v>
      </c>
      <c r="AS1042" s="136">
        <v>1630</v>
      </c>
      <c r="AV1042" s="136">
        <v>1630</v>
      </c>
    </row>
    <row r="1043" spans="1:48">
      <c r="A1043" s="133">
        <v>42670</v>
      </c>
      <c r="Y1043" s="136">
        <v>1420</v>
      </c>
      <c r="AS1043" s="136">
        <v>1660</v>
      </c>
      <c r="AV1043" s="136">
        <v>1630</v>
      </c>
    </row>
    <row r="1044" spans="1:48">
      <c r="A1044" s="133">
        <v>42671</v>
      </c>
      <c r="Y1044" s="136">
        <v>1420</v>
      </c>
      <c r="AS1044" s="136">
        <v>1660</v>
      </c>
      <c r="AV1044" s="136">
        <v>1630</v>
      </c>
    </row>
    <row r="1045" spans="1:48">
      <c r="A1045" s="133">
        <v>42674</v>
      </c>
      <c r="Y1045" s="136">
        <v>1420</v>
      </c>
      <c r="AV1045" s="136">
        <v>1640</v>
      </c>
    </row>
    <row r="1046" spans="1:48">
      <c r="A1046" s="133">
        <v>42675</v>
      </c>
      <c r="Y1046" s="136">
        <v>1420</v>
      </c>
      <c r="AV1046" s="136">
        <v>1640</v>
      </c>
    </row>
    <row r="1047" spans="1:48">
      <c r="A1047" s="133">
        <v>42676</v>
      </c>
      <c r="Y1047" s="136">
        <v>1420</v>
      </c>
      <c r="AS1047" s="136">
        <v>1650</v>
      </c>
      <c r="AV1047" s="136">
        <v>1640</v>
      </c>
    </row>
    <row r="1048" spans="1:48">
      <c r="A1048" s="133">
        <v>42677</v>
      </c>
      <c r="Y1048" s="136">
        <v>1420</v>
      </c>
      <c r="AS1048" s="136">
        <v>1650</v>
      </c>
      <c r="AV1048" s="136">
        <v>1640</v>
      </c>
    </row>
    <row r="1049" spans="1:48">
      <c r="A1049" s="133">
        <v>42678</v>
      </c>
      <c r="Y1049" s="136">
        <v>1420</v>
      </c>
      <c r="AS1049" s="136">
        <v>1650</v>
      </c>
      <c r="AV1049" s="136">
        <v>1640</v>
      </c>
    </row>
    <row r="1050" spans="1:48">
      <c r="A1050" s="133">
        <v>42681</v>
      </c>
      <c r="Y1050" s="136">
        <v>1420</v>
      </c>
      <c r="AV1050" s="136">
        <v>1660</v>
      </c>
    </row>
    <row r="1051" spans="1:48">
      <c r="A1051" s="133">
        <v>42682</v>
      </c>
      <c r="AV1051" s="136">
        <v>1660</v>
      </c>
    </row>
    <row r="1052" spans="1:48">
      <c r="A1052" s="133">
        <v>42683</v>
      </c>
      <c r="Y1052" s="136">
        <v>1480</v>
      </c>
      <c r="AV1052" s="136">
        <v>1660</v>
      </c>
    </row>
    <row r="1053" spans="1:48">
      <c r="A1053" s="133">
        <v>42684</v>
      </c>
      <c r="Y1053" s="136">
        <v>1480</v>
      </c>
      <c r="AV1053" s="136">
        <v>1660</v>
      </c>
    </row>
    <row r="1054" spans="1:48">
      <c r="A1054" s="133">
        <v>42685</v>
      </c>
      <c r="Y1054" s="136">
        <v>1480</v>
      </c>
      <c r="AS1054" s="136">
        <v>1650</v>
      </c>
      <c r="AV1054" s="136">
        <v>1660</v>
      </c>
    </row>
    <row r="1055" spans="1:48">
      <c r="A1055" s="133">
        <v>42688</v>
      </c>
      <c r="Y1055" s="136">
        <v>1480</v>
      </c>
      <c r="AS1055" s="136">
        <v>1680</v>
      </c>
      <c r="AV1055" s="136">
        <v>1640</v>
      </c>
    </row>
    <row r="1056" spans="1:48">
      <c r="A1056" s="133">
        <v>42689</v>
      </c>
      <c r="AS1056" s="136">
        <v>1660</v>
      </c>
      <c r="AV1056" s="136">
        <v>1640</v>
      </c>
    </row>
    <row r="1057" spans="1:48">
      <c r="A1057" s="133">
        <v>42690</v>
      </c>
      <c r="Y1057" s="136">
        <v>1420</v>
      </c>
      <c r="AS1057" s="136">
        <v>1660</v>
      </c>
      <c r="AV1057" s="136">
        <v>1640</v>
      </c>
    </row>
    <row r="1058" spans="1:48">
      <c r="A1058" s="133">
        <v>42691</v>
      </c>
      <c r="Y1058" s="136">
        <v>1420</v>
      </c>
      <c r="AV1058" s="136">
        <v>1640</v>
      </c>
    </row>
    <row r="1059" spans="1:48">
      <c r="A1059" s="133">
        <v>42692</v>
      </c>
      <c r="Y1059" s="136">
        <v>1400</v>
      </c>
      <c r="AS1059" s="136">
        <v>1680</v>
      </c>
      <c r="AV1059" s="136">
        <v>1640</v>
      </c>
    </row>
    <row r="1060" spans="1:48">
      <c r="A1060" s="133">
        <v>42695</v>
      </c>
      <c r="Y1060" s="136">
        <v>1400</v>
      </c>
      <c r="AV1060" s="136">
        <v>1620</v>
      </c>
    </row>
    <row r="1061" spans="1:48">
      <c r="A1061" s="133">
        <v>42696</v>
      </c>
      <c r="Y1061" s="136">
        <v>1400</v>
      </c>
      <c r="AV1061" s="136">
        <v>1620</v>
      </c>
    </row>
    <row r="1062" spans="1:48">
      <c r="A1062" s="133">
        <v>42697</v>
      </c>
      <c r="Y1062" s="136">
        <v>1400</v>
      </c>
      <c r="AV1062" s="136">
        <v>1620</v>
      </c>
    </row>
    <row r="1063" spans="1:48">
      <c r="A1063" s="133">
        <v>42698</v>
      </c>
      <c r="Y1063" s="136">
        <v>1400</v>
      </c>
      <c r="AV1063" s="136">
        <v>1620</v>
      </c>
    </row>
    <row r="1064" spans="1:48">
      <c r="A1064" s="133">
        <v>42699</v>
      </c>
      <c r="Y1064" s="136">
        <v>1400</v>
      </c>
      <c r="AV1064" s="136">
        <v>1620</v>
      </c>
    </row>
    <row r="1065" spans="1:48">
      <c r="A1065" s="133">
        <v>42702</v>
      </c>
      <c r="Y1065" s="136">
        <v>1400</v>
      </c>
      <c r="AV1065" s="136">
        <v>1610</v>
      </c>
    </row>
    <row r="1066" spans="1:48">
      <c r="A1066" s="133">
        <v>42703</v>
      </c>
      <c r="Y1066" s="136">
        <v>1400</v>
      </c>
      <c r="AV1066" s="136">
        <v>1610</v>
      </c>
    </row>
    <row r="1067" spans="1:48">
      <c r="A1067" s="133">
        <v>42704</v>
      </c>
      <c r="Y1067" s="136">
        <v>1400</v>
      </c>
      <c r="AV1067" s="136">
        <v>1600</v>
      </c>
    </row>
    <row r="1068" spans="1:48">
      <c r="A1068" s="133">
        <v>42705</v>
      </c>
      <c r="Y1068" s="136">
        <v>1400</v>
      </c>
      <c r="AV1068" s="136">
        <v>1600</v>
      </c>
    </row>
    <row r="1069" spans="1:48">
      <c r="A1069" s="133">
        <v>42706</v>
      </c>
      <c r="Y1069" s="136">
        <v>1400</v>
      </c>
      <c r="AV1069" s="136">
        <v>1600</v>
      </c>
    </row>
    <row r="1070" spans="1:48">
      <c r="A1070" s="133">
        <v>42709</v>
      </c>
      <c r="Y1070" s="136">
        <v>1400</v>
      </c>
    </row>
    <row r="1071" spans="1:48">
      <c r="A1071" s="133">
        <v>42710</v>
      </c>
      <c r="Y1071" s="136">
        <v>1400</v>
      </c>
      <c r="AS1071" s="136">
        <v>1630</v>
      </c>
    </row>
    <row r="1072" spans="1:48">
      <c r="A1072" s="133">
        <v>42711</v>
      </c>
      <c r="Y1072" s="136">
        <v>1400</v>
      </c>
      <c r="AS1072" s="136">
        <v>1630</v>
      </c>
      <c r="AV1072" s="136">
        <v>1540</v>
      </c>
    </row>
    <row r="1073" spans="1:48">
      <c r="A1073" s="133">
        <v>42712</v>
      </c>
      <c r="Y1073" s="136">
        <v>1400</v>
      </c>
      <c r="AS1073" s="136">
        <v>1630</v>
      </c>
      <c r="AV1073" s="136">
        <v>1540</v>
      </c>
    </row>
    <row r="1074" spans="1:48">
      <c r="A1074" s="133">
        <v>42713</v>
      </c>
      <c r="Y1074" s="136">
        <v>1400</v>
      </c>
      <c r="AV1074" s="136">
        <v>1540</v>
      </c>
    </row>
    <row r="1075" spans="1:48">
      <c r="A1075" s="133">
        <v>42716</v>
      </c>
      <c r="AV1075" s="136">
        <v>1520</v>
      </c>
    </row>
    <row r="1076" spans="1:48">
      <c r="A1076" s="133">
        <v>42717</v>
      </c>
      <c r="AV1076" s="136">
        <v>1470</v>
      </c>
    </row>
    <row r="1077" spans="1:48">
      <c r="A1077" s="133">
        <v>42718</v>
      </c>
      <c r="AV1077" s="136">
        <v>1470</v>
      </c>
    </row>
    <row r="1078" spans="1:48">
      <c r="A1078" s="133">
        <v>42719</v>
      </c>
      <c r="AS1078" s="136">
        <v>1630</v>
      </c>
      <c r="AV1078" s="136">
        <v>1470</v>
      </c>
    </row>
    <row r="1079" spans="1:48">
      <c r="A1079" s="133">
        <v>42720</v>
      </c>
      <c r="AS1079" s="136">
        <v>1630</v>
      </c>
      <c r="AV1079" s="136">
        <v>1480</v>
      </c>
    </row>
    <row r="1080" spans="1:48">
      <c r="A1080" s="133">
        <v>42723</v>
      </c>
      <c r="AV1080" s="136">
        <v>1420</v>
      </c>
    </row>
    <row r="1081" spans="1:48">
      <c r="A1081" s="133">
        <v>42724</v>
      </c>
      <c r="AV1081" s="136">
        <v>1420</v>
      </c>
    </row>
    <row r="1082" spans="1:48">
      <c r="A1082" s="133">
        <v>42725</v>
      </c>
      <c r="AV1082" s="136">
        <v>1420</v>
      </c>
    </row>
    <row r="1083" spans="1:48">
      <c r="A1083" s="133">
        <v>42726</v>
      </c>
      <c r="Y1083" s="136">
        <v>1260</v>
      </c>
      <c r="AV1083" s="136">
        <v>1420</v>
      </c>
    </row>
    <row r="1084" spans="1:48">
      <c r="A1084" s="133">
        <v>42727</v>
      </c>
      <c r="Y1084" s="136">
        <v>1260</v>
      </c>
      <c r="AS1084" s="136">
        <v>1460</v>
      </c>
      <c r="AV1084" s="136">
        <v>1420</v>
      </c>
    </row>
    <row r="1085" spans="1:48">
      <c r="A1085" s="133">
        <v>42730</v>
      </c>
      <c r="Y1085" s="136">
        <v>1260</v>
      </c>
      <c r="AS1085" s="136">
        <v>1460</v>
      </c>
      <c r="AV1085" s="136">
        <v>1420</v>
      </c>
    </row>
    <row r="1086" spans="1:48">
      <c r="A1086" s="133">
        <v>42731</v>
      </c>
      <c r="Y1086" s="136">
        <v>1260</v>
      </c>
      <c r="AS1086" s="136">
        <v>1460</v>
      </c>
      <c r="AV1086" s="136">
        <v>1410</v>
      </c>
    </row>
    <row r="1087" spans="1:48">
      <c r="A1087" s="133">
        <v>42732</v>
      </c>
      <c r="Y1087" s="136">
        <v>1260</v>
      </c>
      <c r="AS1087" s="136">
        <v>1460</v>
      </c>
      <c r="AV1087" s="136">
        <v>1410</v>
      </c>
    </row>
    <row r="1088" spans="1:48">
      <c r="A1088" s="133">
        <v>42733</v>
      </c>
      <c r="Y1088" s="136">
        <v>1260</v>
      </c>
      <c r="AV1088" s="136">
        <v>1410</v>
      </c>
    </row>
    <row r="1089" spans="1:48">
      <c r="A1089" s="133">
        <v>42734</v>
      </c>
      <c r="Y1089" s="136">
        <v>1260</v>
      </c>
      <c r="AS1089" s="136">
        <v>1440</v>
      </c>
      <c r="AV1089" s="136">
        <v>1410</v>
      </c>
    </row>
    <row r="1090" spans="1:48">
      <c r="A1090" s="133">
        <v>42738</v>
      </c>
      <c r="Y1090" s="136">
        <v>1260</v>
      </c>
      <c r="AS1090" s="136">
        <v>1440</v>
      </c>
      <c r="AV1090" s="136">
        <v>1360</v>
      </c>
    </row>
    <row r="1091" spans="1:48">
      <c r="A1091" s="133">
        <v>42739</v>
      </c>
      <c r="Y1091" s="136">
        <v>1260</v>
      </c>
      <c r="AS1091" s="136">
        <v>1440</v>
      </c>
      <c r="AV1091" s="136">
        <v>1360</v>
      </c>
    </row>
    <row r="1092" spans="1:48">
      <c r="A1092" s="133">
        <v>42740</v>
      </c>
      <c r="Y1092" s="136">
        <v>1260</v>
      </c>
      <c r="AV1092" s="136">
        <v>1360</v>
      </c>
    </row>
    <row r="1093" spans="1:48">
      <c r="A1093" s="133">
        <v>42741</v>
      </c>
      <c r="Y1093" s="136">
        <v>1260</v>
      </c>
      <c r="AS1093" s="136">
        <v>1440</v>
      </c>
      <c r="AV1093" s="136">
        <v>1360</v>
      </c>
    </row>
    <row r="1094" spans="1:48">
      <c r="A1094" s="133">
        <v>42744</v>
      </c>
      <c r="Y1094" s="136">
        <v>1260</v>
      </c>
      <c r="AV1094" s="136">
        <v>1360</v>
      </c>
    </row>
    <row r="1095" spans="1:48">
      <c r="A1095" s="133">
        <v>42745</v>
      </c>
      <c r="Y1095" s="136">
        <v>1220</v>
      </c>
      <c r="AV1095" s="136">
        <v>1380</v>
      </c>
    </row>
    <row r="1096" spans="1:48">
      <c r="A1096" s="133">
        <v>42746</v>
      </c>
      <c r="Y1096" s="136">
        <v>1220</v>
      </c>
      <c r="AV1096" s="136">
        <v>1380</v>
      </c>
    </row>
    <row r="1097" spans="1:48">
      <c r="A1097" s="133">
        <v>42747</v>
      </c>
      <c r="Y1097" s="136">
        <v>1220</v>
      </c>
      <c r="AV1097" s="136">
        <v>1360</v>
      </c>
    </row>
    <row r="1098" spans="1:48">
      <c r="A1098" s="133">
        <v>42748</v>
      </c>
      <c r="Y1098" s="136">
        <v>1220</v>
      </c>
      <c r="AV1098" s="136">
        <v>1360</v>
      </c>
    </row>
    <row r="1099" spans="1:48">
      <c r="A1099" s="133">
        <v>42751</v>
      </c>
      <c r="AS1099" s="136">
        <v>1380</v>
      </c>
      <c r="AV1099" s="136">
        <v>1360</v>
      </c>
    </row>
    <row r="1100" spans="1:48">
      <c r="A1100" s="133">
        <v>42752</v>
      </c>
      <c r="AS1100" s="136">
        <v>1380</v>
      </c>
      <c r="AV1100" s="136">
        <v>1360</v>
      </c>
    </row>
    <row r="1101" spans="1:48">
      <c r="A1101" s="133">
        <v>42753</v>
      </c>
      <c r="AS1101" s="136">
        <v>1380</v>
      </c>
      <c r="AV1101" s="136">
        <v>1360</v>
      </c>
    </row>
    <row r="1102" spans="1:48">
      <c r="A1102" s="133">
        <v>42754</v>
      </c>
      <c r="Y1102" s="136">
        <v>1220</v>
      </c>
      <c r="AS1102" s="136">
        <v>1380</v>
      </c>
      <c r="AV1102" s="136">
        <v>1360</v>
      </c>
    </row>
    <row r="1103" spans="1:48">
      <c r="A1103" s="133">
        <v>42755</v>
      </c>
      <c r="Y1103" s="136">
        <v>1220</v>
      </c>
      <c r="AS1103" s="136">
        <v>1420</v>
      </c>
      <c r="AV1103" s="136">
        <v>1360</v>
      </c>
    </row>
    <row r="1104" spans="1:48">
      <c r="A1104" s="133">
        <v>42757</v>
      </c>
      <c r="Y1104" s="136">
        <v>1220</v>
      </c>
      <c r="AV1104" s="136">
        <v>1360</v>
      </c>
    </row>
    <row r="1105" spans="1:48">
      <c r="A1105" s="133">
        <v>42758</v>
      </c>
      <c r="Y1105" s="136">
        <v>1220</v>
      </c>
      <c r="AV1105" s="136">
        <v>1360</v>
      </c>
    </row>
    <row r="1106" spans="1:48">
      <c r="A1106" s="133">
        <v>42759</v>
      </c>
      <c r="Y1106" s="136">
        <v>1220</v>
      </c>
      <c r="AV1106" s="136">
        <v>1360</v>
      </c>
    </row>
    <row r="1107" spans="1:48">
      <c r="A1107" s="133">
        <v>42770</v>
      </c>
      <c r="Y1107" s="136">
        <v>1220</v>
      </c>
    </row>
    <row r="1108" spans="1:48">
      <c r="A1108" s="133">
        <v>42772</v>
      </c>
      <c r="Y1108" s="136">
        <v>1220</v>
      </c>
    </row>
    <row r="1109" spans="1:48">
      <c r="A1109" s="133">
        <v>42773</v>
      </c>
      <c r="Y1109" s="136">
        <v>1260</v>
      </c>
    </row>
    <row r="1110" spans="1:48">
      <c r="A1110" s="133">
        <v>42774</v>
      </c>
      <c r="Y1110" s="136">
        <v>1260</v>
      </c>
    </row>
    <row r="1111" spans="1:48">
      <c r="A1111" s="133">
        <v>42775</v>
      </c>
      <c r="Y1111" s="136">
        <v>1260</v>
      </c>
      <c r="AV1111" s="136">
        <v>1380</v>
      </c>
    </row>
    <row r="1112" spans="1:48">
      <c r="A1112" s="133">
        <v>42776</v>
      </c>
      <c r="Y1112" s="136">
        <v>1260</v>
      </c>
      <c r="AS1112" s="136">
        <v>1420</v>
      </c>
      <c r="AV1112" s="136">
        <v>1380</v>
      </c>
    </row>
    <row r="1113" spans="1:48">
      <c r="A1113" s="133">
        <v>42779</v>
      </c>
      <c r="Y1113" s="136">
        <v>1260</v>
      </c>
      <c r="AS1113" s="136">
        <v>1420</v>
      </c>
    </row>
    <row r="1114" spans="1:48">
      <c r="A1114" s="133">
        <v>42780</v>
      </c>
      <c r="Y1114" s="136">
        <v>1260</v>
      </c>
      <c r="AS1114" s="136">
        <v>1420</v>
      </c>
    </row>
    <row r="1115" spans="1:48">
      <c r="A1115" s="133">
        <v>42781</v>
      </c>
      <c r="Y1115" s="136">
        <v>1260</v>
      </c>
      <c r="AV1115" s="136">
        <v>1380</v>
      </c>
    </row>
    <row r="1116" spans="1:48">
      <c r="A1116" s="133">
        <v>42782</v>
      </c>
      <c r="Y1116" s="136">
        <v>1260</v>
      </c>
      <c r="AS1116" s="136">
        <v>1420</v>
      </c>
      <c r="AV1116" s="136">
        <v>1360</v>
      </c>
    </row>
    <row r="1117" spans="1:48">
      <c r="A1117" s="133">
        <v>42783</v>
      </c>
      <c r="Y1117" s="136">
        <v>1260</v>
      </c>
      <c r="AS1117" s="136">
        <v>1420</v>
      </c>
      <c r="AV1117" s="136">
        <v>1360</v>
      </c>
    </row>
    <row r="1118" spans="1:48">
      <c r="A1118" s="133">
        <v>42786</v>
      </c>
      <c r="Y1118" s="136">
        <v>1260</v>
      </c>
      <c r="AS1118" s="136">
        <v>1420</v>
      </c>
      <c r="AV1118" s="136">
        <v>1360</v>
      </c>
    </row>
    <row r="1119" spans="1:48">
      <c r="A1119" s="133">
        <v>42787</v>
      </c>
      <c r="Y1119" s="136">
        <v>1260</v>
      </c>
      <c r="AS1119" s="136">
        <v>1420</v>
      </c>
    </row>
    <row r="1120" spans="1:48">
      <c r="A1120" s="133">
        <v>42788</v>
      </c>
      <c r="Y1120" s="136">
        <v>1260</v>
      </c>
      <c r="AS1120" s="136">
        <v>1420</v>
      </c>
      <c r="AV1120" s="136">
        <v>1380</v>
      </c>
    </row>
    <row r="1121" spans="1:48">
      <c r="A1121" s="133">
        <v>42789</v>
      </c>
      <c r="Y1121" s="136">
        <v>1260</v>
      </c>
      <c r="AS1121" s="136">
        <v>1420</v>
      </c>
      <c r="AV1121" s="136">
        <v>1380</v>
      </c>
    </row>
    <row r="1122" spans="1:48">
      <c r="A1122" s="133">
        <v>42790</v>
      </c>
      <c r="Y1122" s="136">
        <v>1260</v>
      </c>
      <c r="AS1122" s="136">
        <v>1400</v>
      </c>
      <c r="AV1122" s="136">
        <v>1400</v>
      </c>
    </row>
    <row r="1123" spans="1:48">
      <c r="A1123" s="133">
        <v>42793</v>
      </c>
      <c r="Y1123" s="136">
        <v>1280</v>
      </c>
      <c r="AS1123" s="136">
        <v>1400</v>
      </c>
      <c r="AV1123" s="136">
        <v>1420</v>
      </c>
    </row>
    <row r="1124" spans="1:48">
      <c r="A1124" s="133">
        <v>42794</v>
      </c>
      <c r="Y1124" s="136">
        <v>1280</v>
      </c>
      <c r="AS1124" s="136">
        <v>1400</v>
      </c>
      <c r="AV1124" s="136">
        <v>1420</v>
      </c>
    </row>
    <row r="1125" spans="1:48">
      <c r="A1125" s="133">
        <v>42795</v>
      </c>
      <c r="Y1125" s="136">
        <v>1280</v>
      </c>
      <c r="AS1125" s="136">
        <v>1400</v>
      </c>
      <c r="AV1125" s="136">
        <v>1420</v>
      </c>
    </row>
    <row r="1126" spans="1:48">
      <c r="A1126" s="133">
        <v>42796</v>
      </c>
      <c r="Y1126" s="136">
        <v>1280</v>
      </c>
      <c r="AS1126" s="136">
        <v>1400</v>
      </c>
      <c r="AV1126" s="136">
        <v>1420</v>
      </c>
    </row>
    <row r="1127" spans="1:48">
      <c r="A1127" s="133">
        <v>42797</v>
      </c>
      <c r="Y1127" s="136">
        <v>1300</v>
      </c>
      <c r="AS1127" s="136">
        <v>1400</v>
      </c>
      <c r="AV1127" s="136">
        <v>1420</v>
      </c>
    </row>
    <row r="1128" spans="1:48">
      <c r="A1128" s="133">
        <v>42800</v>
      </c>
      <c r="Y1128" s="136">
        <v>1300</v>
      </c>
      <c r="AS1128" s="136">
        <v>1400</v>
      </c>
      <c r="AV1128" s="136">
        <v>1420</v>
      </c>
    </row>
    <row r="1129" spans="1:48">
      <c r="A1129" s="133">
        <v>42801</v>
      </c>
      <c r="Y1129" s="136">
        <v>1320</v>
      </c>
      <c r="AS1129" s="136">
        <v>1420</v>
      </c>
      <c r="AV1129" s="136">
        <v>1480</v>
      </c>
    </row>
    <row r="1130" spans="1:48">
      <c r="A1130" s="133">
        <v>42802</v>
      </c>
      <c r="Y1130" s="136">
        <v>1320</v>
      </c>
      <c r="AS1130" s="136">
        <v>1440</v>
      </c>
      <c r="AV1130" s="136">
        <v>1480</v>
      </c>
    </row>
    <row r="1131" spans="1:48">
      <c r="A1131" s="133">
        <v>42803</v>
      </c>
      <c r="Y1131" s="136">
        <v>1320</v>
      </c>
      <c r="AS1131" s="136">
        <v>1440</v>
      </c>
      <c r="AV1131" s="136">
        <v>1480</v>
      </c>
    </row>
    <row r="1132" spans="1:48">
      <c r="A1132" s="133">
        <v>42804</v>
      </c>
      <c r="Y1132" s="136">
        <v>1320</v>
      </c>
      <c r="AS1132" s="136">
        <v>1470</v>
      </c>
      <c r="AV1132" s="136">
        <v>1500</v>
      </c>
    </row>
    <row r="1133" spans="1:48">
      <c r="A1133" s="133">
        <v>42807</v>
      </c>
      <c r="Y1133" s="136">
        <v>1320</v>
      </c>
      <c r="AS1133" s="136">
        <v>1470</v>
      </c>
      <c r="AV1133" s="136">
        <v>1500</v>
      </c>
    </row>
    <row r="1134" spans="1:48">
      <c r="A1134" s="133">
        <v>42808</v>
      </c>
      <c r="Y1134" s="136">
        <v>1320</v>
      </c>
      <c r="AS1134" s="136">
        <v>1470</v>
      </c>
      <c r="AV1134" s="136">
        <v>1500</v>
      </c>
    </row>
    <row r="1135" spans="1:48">
      <c r="A1135" s="133">
        <v>42809</v>
      </c>
      <c r="Y1135" s="136">
        <v>1320</v>
      </c>
      <c r="AS1135" s="136">
        <v>1480</v>
      </c>
      <c r="AV1135" s="136">
        <v>1500</v>
      </c>
    </row>
    <row r="1136" spans="1:48">
      <c r="A1136" s="133">
        <v>42810</v>
      </c>
      <c r="Y1136" s="136">
        <v>1320</v>
      </c>
      <c r="AS1136" s="136">
        <v>1480</v>
      </c>
      <c r="AV1136" s="136">
        <v>1500</v>
      </c>
    </row>
    <row r="1137" spans="1:48">
      <c r="A1137" s="133">
        <v>42811</v>
      </c>
      <c r="Y1137" s="136">
        <v>1320</v>
      </c>
      <c r="AS1137" s="136">
        <v>1480</v>
      </c>
      <c r="AV1137" s="136">
        <v>1500</v>
      </c>
    </row>
    <row r="1138" spans="1:48">
      <c r="A1138" s="133">
        <v>42814</v>
      </c>
      <c r="Y1138" s="136">
        <v>1320</v>
      </c>
      <c r="AS1138" s="136">
        <v>1480</v>
      </c>
      <c r="AV1138" s="136">
        <v>1500</v>
      </c>
    </row>
    <row r="1139" spans="1:48">
      <c r="A1139" s="133">
        <v>42815</v>
      </c>
      <c r="Y1139" s="136">
        <v>1320</v>
      </c>
      <c r="AV1139" s="136">
        <v>1500</v>
      </c>
    </row>
    <row r="1140" spans="1:48">
      <c r="A1140" s="133">
        <v>42816</v>
      </c>
      <c r="Y1140" s="136">
        <v>1320</v>
      </c>
      <c r="AV1140" s="136">
        <v>1500</v>
      </c>
    </row>
    <row r="1141" spans="1:48">
      <c r="A1141" s="133">
        <v>42817</v>
      </c>
      <c r="Y1141" s="136">
        <v>1360</v>
      </c>
      <c r="AS1141" s="136">
        <v>1500</v>
      </c>
      <c r="AV1141" s="136">
        <v>1500</v>
      </c>
    </row>
    <row r="1142" spans="1:48">
      <c r="A1142" s="133">
        <v>42818</v>
      </c>
      <c r="Y1142" s="136">
        <v>1360</v>
      </c>
      <c r="AS1142" s="136">
        <v>1500</v>
      </c>
      <c r="AV1142" s="136">
        <v>1500</v>
      </c>
    </row>
    <row r="1143" spans="1:48">
      <c r="A1143" s="133">
        <v>42821</v>
      </c>
      <c r="Y1143" s="136">
        <v>1360</v>
      </c>
      <c r="AS1143" s="136">
        <v>1520</v>
      </c>
      <c r="AV1143" s="136">
        <v>1520</v>
      </c>
    </row>
    <row r="1144" spans="1:48">
      <c r="A1144" s="133">
        <v>42822</v>
      </c>
      <c r="Y1144" s="136">
        <v>1360</v>
      </c>
      <c r="AS1144" s="136">
        <v>1540</v>
      </c>
      <c r="AV1144" s="136">
        <v>1520</v>
      </c>
    </row>
    <row r="1145" spans="1:48">
      <c r="A1145" s="133">
        <v>42823</v>
      </c>
      <c r="Y1145" s="136">
        <v>1360</v>
      </c>
      <c r="AS1145" s="136">
        <v>1540</v>
      </c>
      <c r="AV1145" s="136">
        <v>1530</v>
      </c>
    </row>
    <row r="1146" spans="1:48">
      <c r="A1146" s="133">
        <v>42824</v>
      </c>
      <c r="Y1146" s="136">
        <v>1360</v>
      </c>
      <c r="AV1146" s="136">
        <v>1530</v>
      </c>
    </row>
    <row r="1147" spans="1:48">
      <c r="A1147" s="133">
        <v>42825</v>
      </c>
      <c r="Y1147" s="136">
        <v>1380</v>
      </c>
      <c r="AS1147" s="136">
        <v>1600</v>
      </c>
      <c r="AV1147" s="136">
        <v>1530</v>
      </c>
    </row>
    <row r="1148" spans="1:48">
      <c r="A1148" s="133">
        <v>42826</v>
      </c>
      <c r="Y1148" s="136">
        <v>1380</v>
      </c>
      <c r="AS1148" s="136">
        <v>1600</v>
      </c>
      <c r="AV1148" s="136">
        <v>1530</v>
      </c>
    </row>
    <row r="1149" spans="1:48">
      <c r="A1149" s="133">
        <v>42830</v>
      </c>
      <c r="Y1149" s="136">
        <v>1380</v>
      </c>
      <c r="AS1149" s="136">
        <v>1600</v>
      </c>
      <c r="AV1149" s="136">
        <v>1540</v>
      </c>
    </row>
    <row r="1150" spans="1:48">
      <c r="A1150" s="133">
        <v>42831</v>
      </c>
      <c r="Y1150" s="136">
        <v>1380</v>
      </c>
      <c r="AS1150" s="136">
        <v>1600</v>
      </c>
      <c r="AV1150" s="136">
        <v>1550</v>
      </c>
    </row>
    <row r="1151" spans="1:48">
      <c r="A1151" s="133">
        <v>42832</v>
      </c>
      <c r="Y1151" s="136">
        <v>1420</v>
      </c>
      <c r="AS1151" s="136">
        <v>1600</v>
      </c>
      <c r="AV1151" s="136">
        <v>1550</v>
      </c>
    </row>
    <row r="1152" spans="1:48">
      <c r="A1152" s="133">
        <v>42835</v>
      </c>
      <c r="Y1152" s="136">
        <v>1420</v>
      </c>
      <c r="AS1152" s="136">
        <v>1600</v>
      </c>
      <c r="AV1152" s="136">
        <v>1550</v>
      </c>
    </row>
    <row r="1153" spans="1:48">
      <c r="A1153" s="133">
        <v>42836</v>
      </c>
      <c r="Y1153" s="136">
        <v>1420</v>
      </c>
      <c r="AS1153" s="136">
        <v>1600</v>
      </c>
      <c r="AV1153" s="136">
        <v>1550</v>
      </c>
    </row>
    <row r="1154" spans="1:48">
      <c r="A1154" s="133">
        <v>42837</v>
      </c>
      <c r="Y1154" s="136">
        <v>1420</v>
      </c>
      <c r="AS1154" s="136">
        <v>1600</v>
      </c>
      <c r="AV1154" s="136">
        <v>1550</v>
      </c>
    </row>
    <row r="1155" spans="1:48">
      <c r="A1155" s="133">
        <v>42838</v>
      </c>
      <c r="Y1155" s="136">
        <v>1420</v>
      </c>
      <c r="AS1155" s="136">
        <v>1600</v>
      </c>
      <c r="AV1155" s="136">
        <v>1580</v>
      </c>
    </row>
    <row r="1156" spans="1:48">
      <c r="A1156" s="133">
        <v>42839</v>
      </c>
      <c r="Y1156" s="136">
        <v>1430</v>
      </c>
      <c r="AS1156" s="136">
        <v>1600</v>
      </c>
      <c r="AV1156" s="136">
        <v>1580</v>
      </c>
    </row>
    <row r="1157" spans="1:48">
      <c r="A1157" s="133">
        <v>42842</v>
      </c>
      <c r="Y1157" s="136">
        <v>1430</v>
      </c>
      <c r="AS1157" s="136">
        <v>1600</v>
      </c>
      <c r="AV1157" s="136">
        <v>1580</v>
      </c>
    </row>
    <row r="1158" spans="1:48">
      <c r="A1158" s="133">
        <v>42843</v>
      </c>
      <c r="Y1158" s="136">
        <v>1430</v>
      </c>
      <c r="AS1158" s="136">
        <v>1600</v>
      </c>
      <c r="AV1158" s="136">
        <v>1580</v>
      </c>
    </row>
    <row r="1159" spans="1:48">
      <c r="A1159" s="133">
        <v>42844</v>
      </c>
      <c r="Y1159" s="136">
        <v>1430</v>
      </c>
      <c r="AS1159" s="136">
        <v>1600</v>
      </c>
      <c r="AV1159" s="136">
        <v>1580</v>
      </c>
    </row>
    <row r="1160" spans="1:48">
      <c r="A1160" s="133">
        <v>42845</v>
      </c>
      <c r="Y1160" s="136">
        <v>1440</v>
      </c>
      <c r="AS1160" s="136">
        <v>1630</v>
      </c>
      <c r="AV1160" s="136">
        <v>1600</v>
      </c>
    </row>
    <row r="1161" spans="1:48">
      <c r="A1161" s="133">
        <v>42846</v>
      </c>
      <c r="Y1161" s="136">
        <v>1440</v>
      </c>
      <c r="AS1161" s="136">
        <v>1630</v>
      </c>
      <c r="AV1161" s="136">
        <v>1600</v>
      </c>
    </row>
    <row r="1162" spans="1:48">
      <c r="A1162" s="133">
        <v>42849</v>
      </c>
      <c r="Y1162" s="136">
        <v>1460</v>
      </c>
      <c r="AS1162" s="136">
        <v>1630</v>
      </c>
      <c r="AV1162" s="136">
        <v>1600</v>
      </c>
    </row>
    <row r="1163" spans="1:48">
      <c r="A1163" s="133">
        <v>42850</v>
      </c>
      <c r="Y1163" s="136">
        <v>1460</v>
      </c>
      <c r="AS1163" s="136">
        <v>1630</v>
      </c>
      <c r="AV1163" s="136">
        <v>1600</v>
      </c>
    </row>
    <row r="1164" spans="1:48">
      <c r="A1164" s="133">
        <v>42851</v>
      </c>
      <c r="Y1164" s="136">
        <v>1460</v>
      </c>
      <c r="AS1164" s="136">
        <v>1630</v>
      </c>
      <c r="AV1164" s="136">
        <v>1600</v>
      </c>
    </row>
    <row r="1165" spans="1:48">
      <c r="A1165" s="133">
        <v>42852</v>
      </c>
      <c r="Y1165" s="136">
        <v>1460</v>
      </c>
      <c r="AS1165" s="136">
        <v>1630</v>
      </c>
      <c r="AV1165" s="136">
        <v>1600</v>
      </c>
    </row>
    <row r="1166" spans="1:48">
      <c r="A1166" s="133">
        <v>42853</v>
      </c>
      <c r="Y1166" s="136">
        <v>1460</v>
      </c>
      <c r="AS1166" s="136">
        <v>1630</v>
      </c>
      <c r="AV1166" s="136">
        <v>1600</v>
      </c>
    </row>
    <row r="1167" spans="1:48">
      <c r="A1167" s="133">
        <v>42857</v>
      </c>
      <c r="Y1167" s="136">
        <v>1460</v>
      </c>
      <c r="AS1167" s="136">
        <v>1630</v>
      </c>
      <c r="AV1167" s="136">
        <v>1600</v>
      </c>
    </row>
    <row r="1168" spans="1:48">
      <c r="A1168" s="133">
        <v>42858</v>
      </c>
      <c r="Y1168" s="136">
        <v>1460</v>
      </c>
      <c r="AS1168" s="136">
        <v>1630</v>
      </c>
      <c r="AV1168" s="136">
        <v>1600</v>
      </c>
    </row>
    <row r="1169" spans="1:48">
      <c r="A1169" s="133">
        <v>42859</v>
      </c>
      <c r="Y1169" s="136">
        <v>1460</v>
      </c>
      <c r="AS1169" s="136">
        <v>1630</v>
      </c>
      <c r="AV1169" s="136">
        <v>1600</v>
      </c>
    </row>
    <row r="1170" spans="1:48">
      <c r="A1170" s="133">
        <v>42860</v>
      </c>
      <c r="Y1170" s="136">
        <v>1460</v>
      </c>
      <c r="AS1170" s="136">
        <v>1630</v>
      </c>
      <c r="AV1170" s="136">
        <v>1600</v>
      </c>
    </row>
    <row r="1171" spans="1:48">
      <c r="A1171" s="133">
        <v>42863</v>
      </c>
      <c r="Y1171" s="136">
        <v>1480</v>
      </c>
      <c r="AS1171" s="136">
        <v>1630</v>
      </c>
      <c r="AV1171" s="136">
        <v>1600</v>
      </c>
    </row>
    <row r="1172" spans="1:48">
      <c r="A1172" s="133">
        <v>42864</v>
      </c>
      <c r="Y1172" s="136">
        <v>1500</v>
      </c>
      <c r="AV1172" s="136">
        <v>1600</v>
      </c>
    </row>
    <row r="1173" spans="1:48">
      <c r="A1173" s="133">
        <v>42865</v>
      </c>
      <c r="Y1173" s="136">
        <v>1500</v>
      </c>
      <c r="AV1173" s="136">
        <v>1600</v>
      </c>
    </row>
    <row r="1174" spans="1:48">
      <c r="A1174" s="133">
        <v>42866</v>
      </c>
      <c r="Y1174" s="136">
        <v>1500</v>
      </c>
      <c r="AS1174" s="136">
        <v>1630</v>
      </c>
      <c r="AV1174" s="136">
        <v>1600</v>
      </c>
    </row>
    <row r="1175" spans="1:48">
      <c r="A1175" s="133">
        <v>42867</v>
      </c>
      <c r="Y1175" s="136">
        <v>1500</v>
      </c>
      <c r="AS1175" s="136">
        <v>1630</v>
      </c>
      <c r="AV1175" s="136">
        <v>1600</v>
      </c>
    </row>
    <row r="1176" spans="1:48">
      <c r="A1176" s="133">
        <v>42870</v>
      </c>
      <c r="Y1176" s="136">
        <v>1500</v>
      </c>
      <c r="AS1176" s="136">
        <v>1630</v>
      </c>
      <c r="AV1176" s="136">
        <v>1600</v>
      </c>
    </row>
    <row r="1177" spans="1:48">
      <c r="A1177" s="133">
        <v>42871</v>
      </c>
      <c r="Y1177" s="136">
        <v>1500</v>
      </c>
      <c r="AS1177" s="136">
        <v>1630</v>
      </c>
    </row>
    <row r="1178" spans="1:48">
      <c r="A1178" s="133">
        <v>42872</v>
      </c>
      <c r="Y1178" s="136">
        <v>1500</v>
      </c>
    </row>
    <row r="1179" spans="1:48">
      <c r="A1179" s="133">
        <v>42873</v>
      </c>
      <c r="AS1179" s="136">
        <v>1700</v>
      </c>
    </row>
    <row r="1180" spans="1:48">
      <c r="A1180" s="133">
        <v>42874</v>
      </c>
      <c r="AS1180" s="136">
        <v>1700</v>
      </c>
    </row>
    <row r="1181" spans="1:48">
      <c r="A1181" s="133">
        <v>42877</v>
      </c>
      <c r="AS1181" s="136">
        <v>1720</v>
      </c>
    </row>
    <row r="1182" spans="1:48">
      <c r="A1182" s="133">
        <v>42878</v>
      </c>
      <c r="AS1182" s="136">
        <v>1720</v>
      </c>
    </row>
    <row r="1183" spans="1:48">
      <c r="A1183" s="133">
        <v>42879</v>
      </c>
      <c r="AS1183" s="136">
        <v>1720</v>
      </c>
    </row>
    <row r="1184" spans="1:48">
      <c r="A1184" s="133">
        <v>42880</v>
      </c>
      <c r="AS1184" s="136">
        <v>1720</v>
      </c>
    </row>
    <row r="1185" spans="1:48">
      <c r="A1185" s="133">
        <v>42881</v>
      </c>
      <c r="AS1185" s="136">
        <v>1750</v>
      </c>
    </row>
    <row r="1186" spans="1:48">
      <c r="A1186" s="133">
        <v>42882</v>
      </c>
      <c r="AS1186" s="136">
        <v>1750</v>
      </c>
    </row>
    <row r="1187" spans="1:48">
      <c r="A1187" s="133">
        <v>42886</v>
      </c>
      <c r="Y1187" s="136">
        <v>1440</v>
      </c>
      <c r="AS1187" s="136">
        <v>1750</v>
      </c>
    </row>
    <row r="1188" spans="1:48">
      <c r="A1188" s="133">
        <v>42887</v>
      </c>
      <c r="Y1188" s="136">
        <v>1440</v>
      </c>
      <c r="AS1188" s="136">
        <v>1750</v>
      </c>
    </row>
    <row r="1189" spans="1:48">
      <c r="A1189" s="133">
        <v>42888</v>
      </c>
      <c r="Y1189" s="136">
        <v>1440</v>
      </c>
      <c r="AS1189" s="136">
        <v>1750</v>
      </c>
    </row>
    <row r="1190" spans="1:48">
      <c r="A1190" s="133">
        <v>42891</v>
      </c>
      <c r="Y1190" s="136">
        <v>1440</v>
      </c>
      <c r="AS1190" s="136">
        <v>1700</v>
      </c>
    </row>
    <row r="1191" spans="1:48">
      <c r="A1191" s="133">
        <v>42892</v>
      </c>
      <c r="Y1191" s="136">
        <v>1440</v>
      </c>
      <c r="AS1191" s="136">
        <v>1700</v>
      </c>
      <c r="AV1191" s="136">
        <v>1560</v>
      </c>
    </row>
    <row r="1192" spans="1:48">
      <c r="A1192" s="133">
        <v>42893</v>
      </c>
      <c r="Y1192" s="136">
        <v>1440</v>
      </c>
      <c r="AS1192" s="136">
        <v>1700</v>
      </c>
      <c r="AV1192" s="136">
        <v>1560</v>
      </c>
    </row>
    <row r="1193" spans="1:48">
      <c r="A1193" s="133">
        <v>42894</v>
      </c>
      <c r="Y1193" s="136">
        <v>1440</v>
      </c>
      <c r="AV1193" s="136">
        <v>1560</v>
      </c>
    </row>
    <row r="1194" spans="1:48">
      <c r="A1194" s="133">
        <v>42895</v>
      </c>
      <c r="Y1194" s="136">
        <v>1440</v>
      </c>
      <c r="AS1194" s="136">
        <v>1640</v>
      </c>
      <c r="AV1194" s="136">
        <v>1560</v>
      </c>
    </row>
    <row r="1195" spans="1:48">
      <c r="A1195" s="133">
        <v>42898</v>
      </c>
      <c r="Y1195" s="136">
        <v>1440</v>
      </c>
      <c r="AS1195" s="136">
        <v>1640</v>
      </c>
    </row>
    <row r="1196" spans="1:48">
      <c r="A1196" s="133">
        <v>42899</v>
      </c>
      <c r="Y1196" s="136">
        <v>1440</v>
      </c>
      <c r="AS1196" s="136">
        <v>1640</v>
      </c>
    </row>
    <row r="1197" spans="1:48">
      <c r="A1197" s="133">
        <v>42900</v>
      </c>
      <c r="Y1197" s="136">
        <v>1400</v>
      </c>
      <c r="AS1197" s="136">
        <v>1640</v>
      </c>
    </row>
    <row r="1198" spans="1:48">
      <c r="A1198" s="133">
        <v>42901</v>
      </c>
      <c r="Y1198" s="136">
        <v>1400</v>
      </c>
      <c r="AS1198" s="136">
        <v>1640</v>
      </c>
    </row>
    <row r="1199" spans="1:48">
      <c r="A1199" s="133">
        <v>42902</v>
      </c>
      <c r="Y1199" s="136">
        <v>1400</v>
      </c>
      <c r="AS1199" s="136">
        <v>1640</v>
      </c>
    </row>
    <row r="1200" spans="1:48">
      <c r="A1200" s="133">
        <v>42905</v>
      </c>
      <c r="Y1200" s="136">
        <v>1400</v>
      </c>
      <c r="AS1200" s="136">
        <v>1640</v>
      </c>
    </row>
    <row r="1201" spans="1:45">
      <c r="A1201" s="133">
        <v>42906</v>
      </c>
      <c r="Y1201" s="136">
        <v>1400</v>
      </c>
      <c r="AS1201" s="136">
        <v>1600</v>
      </c>
    </row>
    <row r="1202" spans="1:45">
      <c r="A1202" s="133">
        <v>42907</v>
      </c>
      <c r="Y1202" s="136">
        <v>1400</v>
      </c>
      <c r="AS1202" s="136">
        <v>1600</v>
      </c>
    </row>
    <row r="1203" spans="1:45">
      <c r="A1203" s="133">
        <v>42908</v>
      </c>
      <c r="Y1203" s="136">
        <v>1400</v>
      </c>
      <c r="AS1203" s="136">
        <v>1600</v>
      </c>
    </row>
    <row r="1204" spans="1:45">
      <c r="A1204" s="133">
        <v>42909</v>
      </c>
      <c r="Y1204" s="136">
        <v>1400</v>
      </c>
      <c r="AS1204" s="136">
        <v>1600</v>
      </c>
    </row>
    <row r="1205" spans="1:45">
      <c r="A1205" s="133">
        <v>42912</v>
      </c>
      <c r="Y1205" s="136">
        <v>1400</v>
      </c>
    </row>
    <row r="1206" spans="1:45">
      <c r="A1206" s="133">
        <v>42913</v>
      </c>
      <c r="Y1206" s="136">
        <v>1400</v>
      </c>
      <c r="AS1206" s="136">
        <v>1650</v>
      </c>
    </row>
    <row r="1207" spans="1:45">
      <c r="A1207" s="133">
        <v>42914</v>
      </c>
      <c r="Y1207" s="136">
        <v>1400</v>
      </c>
      <c r="AS1207" s="136">
        <v>1650</v>
      </c>
    </row>
    <row r="1208" spans="1:45">
      <c r="A1208" s="133">
        <v>42915</v>
      </c>
      <c r="Y1208" s="136">
        <v>1400</v>
      </c>
      <c r="AS1208" s="136">
        <v>1650</v>
      </c>
    </row>
    <row r="1209" spans="1:45">
      <c r="A1209" s="133">
        <v>42916</v>
      </c>
      <c r="Y1209" s="136">
        <v>1400</v>
      </c>
      <c r="AS1209" s="136">
        <v>1650</v>
      </c>
    </row>
    <row r="1210" spans="1:45">
      <c r="A1210" s="133">
        <v>42919</v>
      </c>
      <c r="Y1210" s="136">
        <v>1400</v>
      </c>
    </row>
    <row r="1211" spans="1:45">
      <c r="A1211" s="133">
        <v>42920</v>
      </c>
    </row>
    <row r="1212" spans="1:45">
      <c r="A1212" s="133">
        <v>42921</v>
      </c>
      <c r="AS1212" s="136">
        <v>1700</v>
      </c>
    </row>
    <row r="1213" spans="1:45">
      <c r="A1213" s="133">
        <v>42922</v>
      </c>
      <c r="AS1213" s="136">
        <v>1700</v>
      </c>
    </row>
    <row r="1214" spans="1:45">
      <c r="A1214" s="133">
        <v>42923</v>
      </c>
      <c r="AS1214" s="136">
        <v>1700</v>
      </c>
    </row>
    <row r="1215" spans="1:45">
      <c r="A1215" s="133">
        <v>42926</v>
      </c>
      <c r="Y1215" s="136">
        <v>1560</v>
      </c>
      <c r="AS1215" s="136">
        <v>1700</v>
      </c>
    </row>
    <row r="1216" spans="1:45">
      <c r="A1216" s="133">
        <v>42927</v>
      </c>
      <c r="Y1216" s="136">
        <v>1560</v>
      </c>
    </row>
    <row r="1217" spans="1:48">
      <c r="A1217" s="133">
        <v>42928</v>
      </c>
      <c r="Y1217" s="136">
        <v>1560</v>
      </c>
    </row>
    <row r="1218" spans="1:48">
      <c r="A1218" s="133">
        <v>42929</v>
      </c>
      <c r="Y1218" s="136">
        <v>1560</v>
      </c>
      <c r="AS1218" s="136">
        <v>1730</v>
      </c>
    </row>
    <row r="1219" spans="1:48">
      <c r="A1219" s="133">
        <v>42930</v>
      </c>
      <c r="Y1219" s="136">
        <v>1560</v>
      </c>
      <c r="AS1219" s="136">
        <v>1730</v>
      </c>
    </row>
    <row r="1220" spans="1:48">
      <c r="A1220" s="133">
        <v>42933</v>
      </c>
      <c r="Y1220" s="136">
        <v>1560</v>
      </c>
      <c r="AS1220" s="136">
        <v>1730</v>
      </c>
    </row>
    <row r="1221" spans="1:48">
      <c r="A1221" s="133">
        <v>42934</v>
      </c>
      <c r="Y1221" s="136">
        <v>1560</v>
      </c>
      <c r="AV1221" s="136">
        <v>1640</v>
      </c>
    </row>
    <row r="1222" spans="1:48">
      <c r="A1222" s="133">
        <v>42935</v>
      </c>
      <c r="Y1222" s="136">
        <v>1560</v>
      </c>
      <c r="AV1222" s="136">
        <v>1640</v>
      </c>
    </row>
    <row r="1223" spans="1:48">
      <c r="A1223" s="133">
        <v>42936</v>
      </c>
      <c r="Y1223" s="136">
        <v>1560</v>
      </c>
      <c r="AV1223" s="136">
        <v>1640</v>
      </c>
    </row>
    <row r="1224" spans="1:48">
      <c r="A1224" s="133">
        <v>42937</v>
      </c>
      <c r="AS1224" s="136">
        <v>1740</v>
      </c>
    </row>
    <row r="1225" spans="1:48">
      <c r="A1225" s="133">
        <v>42940</v>
      </c>
    </row>
    <row r="1226" spans="1:48">
      <c r="A1226" s="133">
        <v>42941</v>
      </c>
      <c r="AS1226" s="136">
        <v>1650</v>
      </c>
    </row>
    <row r="1227" spans="1:48">
      <c r="A1227" s="133">
        <v>42942</v>
      </c>
      <c r="Y1227" s="136">
        <v>1460</v>
      </c>
      <c r="AS1227" s="136">
        <v>1650</v>
      </c>
    </row>
    <row r="1228" spans="1:48">
      <c r="A1228" s="133">
        <v>42943</v>
      </c>
      <c r="Y1228" s="136">
        <v>1460</v>
      </c>
      <c r="AS1228" s="136">
        <v>1650</v>
      </c>
      <c r="AV1228" s="136">
        <v>1580</v>
      </c>
    </row>
    <row r="1229" spans="1:48">
      <c r="A1229" s="133">
        <v>42944</v>
      </c>
      <c r="Y1229" s="136">
        <v>1440</v>
      </c>
      <c r="AS1229" s="136">
        <v>1650</v>
      </c>
      <c r="AV1229" s="136">
        <v>1580</v>
      </c>
    </row>
    <row r="1230" spans="1:48">
      <c r="A1230" s="133">
        <v>42947</v>
      </c>
      <c r="Y1230" s="136">
        <v>1440</v>
      </c>
    </row>
    <row r="1231" spans="1:48">
      <c r="A1231" s="133">
        <v>42948</v>
      </c>
      <c r="Y1231" s="136">
        <v>1440</v>
      </c>
    </row>
    <row r="1232" spans="1:48">
      <c r="A1232" s="133">
        <v>42949</v>
      </c>
      <c r="Y1232" s="136">
        <v>1440</v>
      </c>
      <c r="AS1232" s="136">
        <v>1650</v>
      </c>
    </row>
    <row r="1233" spans="1:45">
      <c r="A1233" s="133">
        <v>42950</v>
      </c>
      <c r="Y1233" s="136">
        <v>1440</v>
      </c>
      <c r="AS1233" s="136">
        <v>1650</v>
      </c>
    </row>
    <row r="1234" spans="1:45">
      <c r="A1234" s="133">
        <v>42951</v>
      </c>
      <c r="Y1234" s="136">
        <v>1440</v>
      </c>
      <c r="AS1234" s="136">
        <v>1650</v>
      </c>
    </row>
    <row r="1235" spans="1:45">
      <c r="A1235" s="133">
        <v>42954</v>
      </c>
      <c r="Y1235" s="136">
        <v>1440</v>
      </c>
      <c r="AS1235" s="136">
        <v>1650</v>
      </c>
    </row>
    <row r="1236" spans="1:45">
      <c r="A1236" s="133">
        <v>42955</v>
      </c>
      <c r="Y1236" s="136">
        <v>1440</v>
      </c>
      <c r="AS1236" s="136">
        <v>1620</v>
      </c>
    </row>
    <row r="1237" spans="1:45">
      <c r="A1237" s="133">
        <v>42956</v>
      </c>
      <c r="Y1237" s="136">
        <v>1440</v>
      </c>
      <c r="AS1237" s="136">
        <v>1620</v>
      </c>
    </row>
    <row r="1238" spans="1:45">
      <c r="A1238" s="133">
        <v>42957</v>
      </c>
      <c r="Y1238" s="136">
        <v>1440</v>
      </c>
      <c r="AS1238" s="136">
        <v>1620</v>
      </c>
    </row>
    <row r="1239" spans="1:45">
      <c r="A1239" s="133">
        <v>42958</v>
      </c>
      <c r="Y1239" s="136">
        <v>1440</v>
      </c>
      <c r="AS1239" s="136">
        <v>1620</v>
      </c>
    </row>
    <row r="1240" spans="1:45">
      <c r="A1240" s="133">
        <v>42961</v>
      </c>
      <c r="Y1240" s="136">
        <v>1440</v>
      </c>
      <c r="AS1240" s="136">
        <v>1620</v>
      </c>
    </row>
    <row r="1241" spans="1:45">
      <c r="A1241" s="133">
        <v>42962</v>
      </c>
      <c r="Y1241" s="136">
        <v>1440</v>
      </c>
      <c r="AS1241" s="136">
        <v>1620</v>
      </c>
    </row>
    <row r="1242" spans="1:45">
      <c r="A1242" s="133">
        <v>42963</v>
      </c>
      <c r="Y1242" s="136">
        <v>1440</v>
      </c>
    </row>
    <row r="1243" spans="1:45">
      <c r="A1243" s="133">
        <v>42964</v>
      </c>
      <c r="Y1243" s="136">
        <v>1440</v>
      </c>
      <c r="AS1243" s="136">
        <v>1620</v>
      </c>
    </row>
    <row r="1244" spans="1:45">
      <c r="A1244" s="133">
        <v>42965</v>
      </c>
      <c r="Y1244" s="136">
        <v>1440</v>
      </c>
      <c r="AS1244" s="136">
        <v>1620</v>
      </c>
    </row>
    <row r="1245" spans="1:45">
      <c r="A1245" s="133">
        <v>42968</v>
      </c>
      <c r="Y1245" s="136">
        <v>1420</v>
      </c>
      <c r="AS1245" s="136">
        <v>1620</v>
      </c>
    </row>
    <row r="1246" spans="1:45">
      <c r="A1246" s="133">
        <v>42969</v>
      </c>
      <c r="Y1246" s="136">
        <v>1420</v>
      </c>
      <c r="AS1246" s="136">
        <v>1620</v>
      </c>
    </row>
    <row r="1247" spans="1:45">
      <c r="A1247" s="133">
        <v>42970</v>
      </c>
      <c r="Y1247" s="136">
        <v>1420</v>
      </c>
      <c r="AS1247" s="136">
        <v>1620</v>
      </c>
    </row>
    <row r="1248" spans="1:45">
      <c r="A1248" s="133">
        <v>42971</v>
      </c>
      <c r="Y1248" s="136">
        <v>1420</v>
      </c>
      <c r="AS1248" s="136">
        <v>1620</v>
      </c>
    </row>
    <row r="1249" spans="1:45">
      <c r="A1249" s="133">
        <v>42972</v>
      </c>
      <c r="Y1249" s="136">
        <v>1420</v>
      </c>
      <c r="AS1249" s="136">
        <v>1620</v>
      </c>
    </row>
    <row r="1250" spans="1:45">
      <c r="A1250" s="133">
        <v>42975</v>
      </c>
      <c r="Y1250" s="136">
        <v>1420</v>
      </c>
      <c r="AS1250" s="136">
        <v>1620</v>
      </c>
    </row>
    <row r="1251" spans="1:45">
      <c r="A1251" s="133">
        <v>42976</v>
      </c>
      <c r="Y1251" s="136">
        <v>1420</v>
      </c>
      <c r="AS1251" s="136">
        <v>1620</v>
      </c>
    </row>
    <row r="1252" spans="1:45">
      <c r="A1252" s="133">
        <v>42977</v>
      </c>
      <c r="Y1252" s="136">
        <v>1420</v>
      </c>
      <c r="AS1252" s="136">
        <v>1620</v>
      </c>
    </row>
    <row r="1253" spans="1:45">
      <c r="A1253" s="133">
        <v>42978</v>
      </c>
      <c r="Y1253" s="136">
        <v>1420</v>
      </c>
      <c r="AS1253" s="136">
        <v>1620</v>
      </c>
    </row>
    <row r="1254" spans="1:45">
      <c r="A1254" s="133">
        <v>42979</v>
      </c>
      <c r="AS1254" s="136">
        <v>1620</v>
      </c>
    </row>
    <row r="1255" spans="1:45">
      <c r="A1255" s="133">
        <v>42982</v>
      </c>
      <c r="AS1255" s="136">
        <v>1660</v>
      </c>
    </row>
    <row r="1256" spans="1:45">
      <c r="A1256" s="133">
        <v>42983</v>
      </c>
      <c r="AS1256" s="136">
        <v>1660</v>
      </c>
    </row>
    <row r="1257" spans="1:45">
      <c r="A1257" s="133">
        <v>42984</v>
      </c>
      <c r="AS1257" s="136">
        <v>1660</v>
      </c>
    </row>
    <row r="1258" spans="1:45">
      <c r="A1258" s="133">
        <v>42985</v>
      </c>
      <c r="AS1258" s="136">
        <v>1660</v>
      </c>
    </row>
    <row r="1259" spans="1:45">
      <c r="A1259" s="133">
        <v>42986</v>
      </c>
      <c r="AS1259" s="136">
        <v>1660</v>
      </c>
    </row>
    <row r="1260" spans="1:45">
      <c r="A1260" s="133">
        <v>42989</v>
      </c>
      <c r="AS1260" s="136">
        <v>1660</v>
      </c>
    </row>
    <row r="1261" spans="1:45">
      <c r="A1261" s="133">
        <v>42990</v>
      </c>
      <c r="AS1261" s="136">
        <v>1660</v>
      </c>
    </row>
    <row r="1262" spans="1:45">
      <c r="A1262" s="133">
        <v>42991</v>
      </c>
      <c r="AS1262" s="136">
        <v>1660</v>
      </c>
    </row>
    <row r="1263" spans="1:45">
      <c r="A1263" s="133">
        <v>42992</v>
      </c>
      <c r="AS1263" s="136">
        <v>1660</v>
      </c>
    </row>
    <row r="1264" spans="1:45">
      <c r="A1264" s="133">
        <v>42993</v>
      </c>
      <c r="AS1264" s="136">
        <v>1680</v>
      </c>
    </row>
    <row r="1265" spans="1:48">
      <c r="A1265" s="133">
        <v>42996</v>
      </c>
      <c r="AS1265" s="136">
        <v>1680</v>
      </c>
    </row>
    <row r="1266" spans="1:48">
      <c r="A1266" s="133">
        <v>42997</v>
      </c>
      <c r="Y1266" s="136">
        <v>1520</v>
      </c>
      <c r="AS1266" s="136">
        <v>1680</v>
      </c>
    </row>
    <row r="1267" spans="1:48">
      <c r="A1267" s="133">
        <v>42998</v>
      </c>
      <c r="Y1267" s="136">
        <v>1520</v>
      </c>
      <c r="AS1267" s="136">
        <v>1680</v>
      </c>
    </row>
    <row r="1268" spans="1:48">
      <c r="A1268" s="133">
        <v>42999</v>
      </c>
      <c r="Y1268" s="136">
        <v>1520</v>
      </c>
      <c r="AS1268" s="136">
        <v>1650</v>
      </c>
    </row>
    <row r="1269" spans="1:48">
      <c r="A1269" s="133">
        <v>43000</v>
      </c>
      <c r="Y1269" s="136">
        <v>1520</v>
      </c>
      <c r="AS1269" s="136">
        <v>1650</v>
      </c>
    </row>
    <row r="1270" spans="1:48">
      <c r="A1270" s="133">
        <v>43003</v>
      </c>
      <c r="Y1270" s="136">
        <v>1520</v>
      </c>
      <c r="AS1270" s="136">
        <v>1650</v>
      </c>
    </row>
    <row r="1271" spans="1:48">
      <c r="A1271" s="133">
        <v>43004</v>
      </c>
      <c r="Y1271" s="136">
        <v>1520</v>
      </c>
    </row>
    <row r="1272" spans="1:48">
      <c r="A1272" s="133">
        <v>43005</v>
      </c>
      <c r="Y1272" s="136">
        <v>1520</v>
      </c>
    </row>
    <row r="1273" spans="1:48">
      <c r="A1273" s="133">
        <v>43006</v>
      </c>
      <c r="Y1273" s="136">
        <v>1520</v>
      </c>
      <c r="AS1273" s="136">
        <v>1660</v>
      </c>
    </row>
    <row r="1274" spans="1:48">
      <c r="A1274" s="133">
        <v>43007</v>
      </c>
      <c r="Y1274" s="136">
        <v>1520</v>
      </c>
      <c r="AS1274" s="136">
        <v>1660</v>
      </c>
    </row>
    <row r="1275" spans="1:48">
      <c r="A1275" s="133">
        <v>43008</v>
      </c>
      <c r="Y1275" s="136">
        <v>1520</v>
      </c>
      <c r="AS1275" s="136">
        <v>1660</v>
      </c>
    </row>
    <row r="1276" spans="1:48">
      <c r="A1276" s="133">
        <v>43017</v>
      </c>
      <c r="AS1276" s="136">
        <v>1650</v>
      </c>
    </row>
    <row r="1277" spans="1:48">
      <c r="A1277" s="133">
        <v>43018</v>
      </c>
      <c r="Y1277" s="136">
        <v>1480</v>
      </c>
      <c r="AS1277" s="136">
        <v>1650</v>
      </c>
      <c r="AV1277" s="136">
        <v>1570</v>
      </c>
    </row>
    <row r="1278" spans="1:48">
      <c r="A1278" s="133">
        <v>43019</v>
      </c>
      <c r="Y1278" s="136">
        <v>1480</v>
      </c>
      <c r="AS1278" s="136">
        <v>1650</v>
      </c>
      <c r="AV1278" s="136">
        <v>1570</v>
      </c>
    </row>
    <row r="1279" spans="1:48">
      <c r="A1279" s="133">
        <v>43020</v>
      </c>
      <c r="Y1279" s="136">
        <v>1480</v>
      </c>
      <c r="AV1279" s="136">
        <v>1570</v>
      </c>
    </row>
    <row r="1280" spans="1:48">
      <c r="A1280" s="133">
        <v>43021</v>
      </c>
      <c r="Y1280" s="136">
        <v>1480</v>
      </c>
      <c r="AV1280" s="136">
        <v>1570</v>
      </c>
    </row>
    <row r="1281" spans="1:48">
      <c r="A1281" s="133">
        <v>43024</v>
      </c>
      <c r="Y1281" s="136">
        <v>1480</v>
      </c>
      <c r="AS1281" s="136">
        <v>1660</v>
      </c>
    </row>
    <row r="1282" spans="1:48">
      <c r="A1282" s="133">
        <v>43025</v>
      </c>
      <c r="Y1282" s="136">
        <v>1480</v>
      </c>
      <c r="AS1282" s="136">
        <v>1660</v>
      </c>
    </row>
    <row r="1283" spans="1:48">
      <c r="A1283" s="133">
        <v>43026</v>
      </c>
      <c r="Y1283" s="136">
        <v>1480</v>
      </c>
      <c r="AS1283" s="136">
        <v>1660</v>
      </c>
    </row>
    <row r="1284" spans="1:48">
      <c r="A1284" s="133">
        <v>43027</v>
      </c>
      <c r="Y1284" s="136">
        <v>1480</v>
      </c>
    </row>
    <row r="1285" spans="1:48">
      <c r="A1285" s="133">
        <v>43028</v>
      </c>
      <c r="Y1285" s="136">
        <v>1500</v>
      </c>
      <c r="AS1285" s="136">
        <v>1640</v>
      </c>
      <c r="AV1285" s="136">
        <v>1570</v>
      </c>
    </row>
    <row r="1286" spans="1:48">
      <c r="A1286" s="133">
        <v>43031</v>
      </c>
      <c r="Y1286" s="136">
        <v>1500</v>
      </c>
      <c r="AS1286" s="136">
        <v>1640</v>
      </c>
      <c r="AV1286" s="136">
        <v>1560</v>
      </c>
    </row>
    <row r="1287" spans="1:48">
      <c r="A1287" s="133">
        <v>43032</v>
      </c>
      <c r="Y1287" s="136">
        <v>1500</v>
      </c>
      <c r="AS1287" s="136">
        <v>1640</v>
      </c>
      <c r="AV1287" s="136">
        <v>1600</v>
      </c>
    </row>
    <row r="1288" spans="1:48">
      <c r="A1288" s="133">
        <v>43033</v>
      </c>
      <c r="Y1288" s="136">
        <v>1500</v>
      </c>
      <c r="AS1288" s="136">
        <v>1640</v>
      </c>
      <c r="AV1288" s="136">
        <v>1600</v>
      </c>
    </row>
    <row r="1289" spans="1:48">
      <c r="A1289" s="133">
        <v>43034</v>
      </c>
      <c r="Y1289" s="136">
        <v>1500</v>
      </c>
      <c r="AS1289" s="136">
        <v>1640</v>
      </c>
      <c r="AV1289" s="136">
        <v>1600</v>
      </c>
    </row>
    <row r="1290" spans="1:48">
      <c r="A1290" s="133">
        <v>43035</v>
      </c>
      <c r="Y1290" s="136">
        <v>1500</v>
      </c>
      <c r="AS1290" s="136">
        <v>1640</v>
      </c>
      <c r="AV1290" s="136">
        <v>1600</v>
      </c>
    </row>
    <row r="1291" spans="1:48">
      <c r="A1291" s="133">
        <v>43038</v>
      </c>
      <c r="Y1291" s="136">
        <v>1500</v>
      </c>
      <c r="AS1291" s="136">
        <v>1630</v>
      </c>
      <c r="AV1291" s="136">
        <v>1600</v>
      </c>
    </row>
    <row r="1292" spans="1:48">
      <c r="A1292" s="133">
        <v>43039</v>
      </c>
      <c r="Y1292" s="136">
        <v>1460</v>
      </c>
      <c r="AS1292" s="136">
        <v>1630</v>
      </c>
      <c r="AV1292" s="136">
        <v>1590</v>
      </c>
    </row>
    <row r="1293" spans="1:48">
      <c r="A1293" s="133">
        <v>43040</v>
      </c>
      <c r="Y1293" s="136">
        <v>1460</v>
      </c>
      <c r="AV1293" s="136">
        <v>1590</v>
      </c>
    </row>
    <row r="1294" spans="1:48">
      <c r="A1294" s="133">
        <v>43041</v>
      </c>
      <c r="Y1294" s="136">
        <v>1460</v>
      </c>
      <c r="AS1294" s="136">
        <v>1620</v>
      </c>
      <c r="AV1294" s="136">
        <v>1590</v>
      </c>
    </row>
    <row r="1295" spans="1:48">
      <c r="A1295" s="133">
        <v>43042</v>
      </c>
      <c r="Y1295" s="136">
        <v>1460</v>
      </c>
      <c r="AF1295" s="136">
        <v>1400</v>
      </c>
      <c r="AS1295" s="136">
        <v>1620</v>
      </c>
      <c r="AV1295" s="136">
        <v>1590</v>
      </c>
    </row>
    <row r="1296" spans="1:48">
      <c r="A1296" s="133">
        <v>43045</v>
      </c>
      <c r="Y1296" s="136">
        <v>1460</v>
      </c>
      <c r="AS1296" s="136">
        <v>1620</v>
      </c>
      <c r="AV1296" s="136">
        <v>1590</v>
      </c>
    </row>
    <row r="1297" spans="1:48">
      <c r="A1297" s="133">
        <v>43046</v>
      </c>
      <c r="Y1297" s="136">
        <v>1460</v>
      </c>
      <c r="AS1297" s="136">
        <v>1620</v>
      </c>
      <c r="AV1297" s="136">
        <v>1590</v>
      </c>
    </row>
    <row r="1298" spans="1:48">
      <c r="A1298" s="133">
        <v>43047</v>
      </c>
      <c r="Y1298" s="136">
        <v>1440</v>
      </c>
      <c r="AS1298" s="136">
        <v>1620</v>
      </c>
      <c r="AV1298" s="136">
        <v>1570</v>
      </c>
    </row>
    <row r="1299" spans="1:48">
      <c r="A1299" s="133">
        <v>43048</v>
      </c>
      <c r="Y1299" s="136">
        <v>1440</v>
      </c>
      <c r="AS1299" s="136">
        <v>1620</v>
      </c>
      <c r="AV1299" s="136">
        <v>1570</v>
      </c>
    </row>
    <row r="1300" spans="1:48">
      <c r="A1300" s="133">
        <v>43049</v>
      </c>
      <c r="Y1300" s="136">
        <v>1440</v>
      </c>
      <c r="AS1300" s="136">
        <v>1620</v>
      </c>
      <c r="AV1300" s="136">
        <v>1520</v>
      </c>
    </row>
    <row r="1301" spans="1:48">
      <c r="A1301" s="133">
        <v>43052</v>
      </c>
      <c r="Y1301" s="136">
        <v>1440</v>
      </c>
      <c r="AS1301" s="136">
        <v>1600</v>
      </c>
      <c r="AV1301" s="136">
        <v>1520</v>
      </c>
    </row>
    <row r="1302" spans="1:48">
      <c r="A1302" s="133">
        <v>43053</v>
      </c>
      <c r="Y1302" s="136">
        <v>1440</v>
      </c>
      <c r="AS1302" s="136">
        <v>1600</v>
      </c>
      <c r="AV1302" s="136">
        <v>1520</v>
      </c>
    </row>
    <row r="1303" spans="1:48">
      <c r="A1303" s="133">
        <v>43054</v>
      </c>
      <c r="Y1303" s="136">
        <v>1420</v>
      </c>
      <c r="AF1303" s="136">
        <v>1400</v>
      </c>
      <c r="AS1303" s="136">
        <v>1600</v>
      </c>
      <c r="AV1303" s="136">
        <v>1560</v>
      </c>
    </row>
    <row r="1304" spans="1:48">
      <c r="A1304" s="133">
        <v>43055</v>
      </c>
      <c r="Y1304" s="136">
        <v>1420</v>
      </c>
      <c r="AF1304" s="136">
        <v>1400</v>
      </c>
      <c r="AS1304" s="136">
        <v>1600</v>
      </c>
      <c r="AV1304" s="136">
        <v>1560</v>
      </c>
    </row>
    <row r="1305" spans="1:48">
      <c r="A1305" s="133">
        <v>43056</v>
      </c>
      <c r="Y1305" s="136">
        <v>1420</v>
      </c>
      <c r="AF1305" s="136">
        <v>1400</v>
      </c>
      <c r="AS1305" s="136">
        <v>1610</v>
      </c>
      <c r="AV1305" s="136">
        <v>1560</v>
      </c>
    </row>
    <row r="1306" spans="1:48">
      <c r="A1306" s="133">
        <v>43059</v>
      </c>
      <c r="Y1306" s="136">
        <v>1420</v>
      </c>
      <c r="AF1306" s="136">
        <v>1410</v>
      </c>
      <c r="AS1306" s="136">
        <v>1610</v>
      </c>
      <c r="AV1306" s="136">
        <v>1560</v>
      </c>
    </row>
    <row r="1307" spans="1:48">
      <c r="A1307" s="133">
        <v>43060</v>
      </c>
      <c r="Y1307" s="136">
        <v>1420</v>
      </c>
      <c r="AF1307" s="136">
        <v>1410</v>
      </c>
      <c r="AV1307" s="136">
        <v>1560</v>
      </c>
    </row>
    <row r="1308" spans="1:48">
      <c r="A1308" s="133">
        <v>43061</v>
      </c>
      <c r="Y1308" s="136">
        <v>1420</v>
      </c>
      <c r="AF1308" s="136">
        <v>1410</v>
      </c>
      <c r="AV1308" s="136">
        <v>1600</v>
      </c>
    </row>
    <row r="1309" spans="1:48">
      <c r="A1309" s="133">
        <v>43062</v>
      </c>
      <c r="Y1309" s="136">
        <v>1420</v>
      </c>
      <c r="AF1309" s="136">
        <v>1410</v>
      </c>
      <c r="AS1309" s="136">
        <v>1620</v>
      </c>
      <c r="AV1309" s="136">
        <v>1600</v>
      </c>
    </row>
    <row r="1310" spans="1:48">
      <c r="A1310" s="133">
        <v>43063</v>
      </c>
      <c r="Y1310" s="136">
        <v>1420</v>
      </c>
      <c r="AF1310" s="136">
        <v>1410</v>
      </c>
      <c r="AS1310" s="136">
        <v>1630</v>
      </c>
      <c r="AV1310" s="136">
        <v>1600</v>
      </c>
    </row>
    <row r="1311" spans="1:48">
      <c r="A1311" s="133">
        <v>43066</v>
      </c>
      <c r="Y1311" s="136">
        <v>1420</v>
      </c>
      <c r="AF1311" s="136">
        <v>1410</v>
      </c>
      <c r="AS1311" s="136">
        <v>1630</v>
      </c>
      <c r="AV1311" s="136">
        <v>1600</v>
      </c>
    </row>
    <row r="1312" spans="1:48">
      <c r="A1312" s="133">
        <v>43067</v>
      </c>
      <c r="Y1312" s="136">
        <v>1420</v>
      </c>
      <c r="AS1312" s="136">
        <v>1630</v>
      </c>
      <c r="AV1312" s="136">
        <v>1600</v>
      </c>
    </row>
    <row r="1313" spans="1:48">
      <c r="A1313" s="133">
        <v>43068</v>
      </c>
      <c r="AS1313" s="136">
        <v>1630</v>
      </c>
      <c r="AV1313" s="136">
        <v>1600</v>
      </c>
    </row>
    <row r="1314" spans="1:48">
      <c r="A1314" s="133">
        <v>43069</v>
      </c>
      <c r="AS1314" s="136">
        <v>1630</v>
      </c>
      <c r="AV1314" s="136">
        <v>1600</v>
      </c>
    </row>
    <row r="1315" spans="1:48">
      <c r="A1315" s="133">
        <v>43070</v>
      </c>
      <c r="AS1315" s="136">
        <v>1630</v>
      </c>
      <c r="AV1315" s="136">
        <v>1600</v>
      </c>
    </row>
    <row r="1316" spans="1:48">
      <c r="A1316" s="133">
        <v>43073</v>
      </c>
      <c r="AV1316" s="136">
        <v>1620</v>
      </c>
    </row>
    <row r="1317" spans="1:48">
      <c r="A1317" s="133">
        <v>43074</v>
      </c>
      <c r="AV1317" s="136">
        <v>1620</v>
      </c>
    </row>
    <row r="1318" spans="1:48">
      <c r="A1318" s="133">
        <v>43075</v>
      </c>
      <c r="AV1318" s="136">
        <v>1620</v>
      </c>
    </row>
    <row r="1319" spans="1:48">
      <c r="A1319" s="133">
        <v>43076</v>
      </c>
      <c r="AS1319" s="136">
        <v>1650</v>
      </c>
      <c r="AV1319" s="136">
        <v>1620</v>
      </c>
    </row>
    <row r="1320" spans="1:48">
      <c r="A1320" s="133">
        <v>43077</v>
      </c>
      <c r="AS1320" s="136">
        <v>1650</v>
      </c>
      <c r="AV1320" s="136">
        <v>1620</v>
      </c>
    </row>
    <row r="1321" spans="1:48">
      <c r="A1321" s="133">
        <v>43080</v>
      </c>
      <c r="AS1321" s="136">
        <v>1650</v>
      </c>
      <c r="AV1321" s="136">
        <v>1640</v>
      </c>
    </row>
    <row r="1322" spans="1:48">
      <c r="A1322" s="133">
        <v>43081</v>
      </c>
      <c r="AS1322" s="136">
        <v>1650</v>
      </c>
      <c r="AV1322" s="136">
        <v>1640</v>
      </c>
    </row>
    <row r="1323" spans="1:48">
      <c r="A1323" s="133">
        <v>43082</v>
      </c>
      <c r="Y1323" s="136">
        <v>1500</v>
      </c>
      <c r="AV1323" s="136">
        <v>1620</v>
      </c>
    </row>
    <row r="1324" spans="1:48">
      <c r="A1324" s="133">
        <v>43083</v>
      </c>
      <c r="Y1324" s="136">
        <v>1500</v>
      </c>
      <c r="AV1324" s="136">
        <v>1620</v>
      </c>
    </row>
    <row r="1325" spans="1:48">
      <c r="A1325" s="133">
        <v>43084</v>
      </c>
      <c r="Y1325" s="136">
        <v>1500</v>
      </c>
      <c r="AS1325" s="136">
        <v>1680</v>
      </c>
      <c r="AV1325" s="136">
        <v>1630</v>
      </c>
    </row>
    <row r="1326" spans="1:48">
      <c r="A1326" s="133">
        <v>43087</v>
      </c>
      <c r="Y1326" s="136">
        <v>1500</v>
      </c>
      <c r="AS1326" s="136">
        <v>1680</v>
      </c>
      <c r="AV1326" s="136">
        <v>1630</v>
      </c>
    </row>
    <row r="1327" spans="1:48">
      <c r="A1327" s="133">
        <v>43088</v>
      </c>
      <c r="AS1327" s="136">
        <v>1680</v>
      </c>
      <c r="AV1327" s="136">
        <v>1630</v>
      </c>
    </row>
    <row r="1328" spans="1:48">
      <c r="A1328" s="133">
        <v>43089</v>
      </c>
      <c r="AV1328" s="136">
        <v>1630</v>
      </c>
    </row>
    <row r="1329" spans="1:48">
      <c r="A1329" s="133">
        <v>43090</v>
      </c>
      <c r="AS1329" s="136">
        <v>1700</v>
      </c>
      <c r="AV1329" s="136">
        <v>1630</v>
      </c>
    </row>
    <row r="1330" spans="1:48">
      <c r="A1330" s="133">
        <v>43091</v>
      </c>
      <c r="AS1330" s="136">
        <v>1700</v>
      </c>
      <c r="AV1330" s="136">
        <v>1660</v>
      </c>
    </row>
    <row r="1331" spans="1:48">
      <c r="A1331" s="133">
        <v>43094</v>
      </c>
      <c r="AS1331" s="136">
        <v>1720</v>
      </c>
    </row>
    <row r="1332" spans="1:48">
      <c r="A1332" s="133">
        <v>43095</v>
      </c>
      <c r="AS1332" s="136">
        <v>1720</v>
      </c>
      <c r="AV1332" s="136">
        <v>1740</v>
      </c>
    </row>
    <row r="1333" spans="1:48">
      <c r="A1333" s="133">
        <v>43096</v>
      </c>
      <c r="AS1333" s="136">
        <v>1720</v>
      </c>
      <c r="AV1333" s="136">
        <v>1740</v>
      </c>
    </row>
    <row r="1334" spans="1:48">
      <c r="A1334" s="133">
        <v>43097</v>
      </c>
      <c r="AS1334" s="136">
        <v>1720</v>
      </c>
      <c r="AV1334" s="136">
        <v>1740</v>
      </c>
    </row>
    <row r="1335" spans="1:48">
      <c r="A1335" s="133">
        <v>43098</v>
      </c>
      <c r="AS1335" s="136">
        <v>1720</v>
      </c>
      <c r="AV1335" s="136">
        <v>1740</v>
      </c>
    </row>
    <row r="1336" spans="1:48">
      <c r="A1336" s="133">
        <v>43102</v>
      </c>
      <c r="AS1336" s="136">
        <v>1720</v>
      </c>
      <c r="AV1336" s="136">
        <v>1740</v>
      </c>
    </row>
    <row r="1337" spans="1:48">
      <c r="A1337" s="133">
        <v>43103</v>
      </c>
      <c r="AS1337" s="136">
        <v>1720</v>
      </c>
      <c r="AV1337" s="136">
        <v>1740</v>
      </c>
    </row>
    <row r="1338" spans="1:48">
      <c r="A1338" s="133">
        <v>43104</v>
      </c>
      <c r="Y1338" s="136">
        <v>1640</v>
      </c>
      <c r="AV1338" s="136">
        <v>1740</v>
      </c>
    </row>
    <row r="1339" spans="1:48">
      <c r="A1339" s="133">
        <v>43105</v>
      </c>
      <c r="Y1339" s="136">
        <v>1640</v>
      </c>
      <c r="AS1339" s="136">
        <v>1800</v>
      </c>
      <c r="AV1339" s="136">
        <v>1740</v>
      </c>
    </row>
    <row r="1340" spans="1:48">
      <c r="A1340" s="133">
        <v>43108</v>
      </c>
      <c r="AV1340" s="136">
        <v>1740</v>
      </c>
    </row>
    <row r="1341" spans="1:48">
      <c r="A1341" s="133">
        <v>43109</v>
      </c>
    </row>
    <row r="1342" spans="1:48">
      <c r="A1342" s="133">
        <v>43110</v>
      </c>
      <c r="AV1342" s="136">
        <v>1780</v>
      </c>
    </row>
    <row r="1343" spans="1:48">
      <c r="A1343" s="133">
        <v>43111</v>
      </c>
      <c r="AS1343" s="136">
        <v>1800</v>
      </c>
      <c r="AV1343" s="136">
        <v>1780</v>
      </c>
    </row>
    <row r="1344" spans="1:48">
      <c r="A1344" s="133">
        <v>43112</v>
      </c>
      <c r="AS1344" s="136">
        <v>1800</v>
      </c>
      <c r="AV1344" s="136">
        <v>1780</v>
      </c>
    </row>
    <row r="1345" spans="1:48">
      <c r="A1345" s="133">
        <v>43115</v>
      </c>
      <c r="AF1345" s="136">
        <v>1600</v>
      </c>
      <c r="AS1345" s="136">
        <v>1800</v>
      </c>
      <c r="AV1345" s="136">
        <v>1780</v>
      </c>
    </row>
    <row r="1346" spans="1:48">
      <c r="A1346" s="133">
        <v>43116</v>
      </c>
      <c r="AF1346" s="136">
        <v>1600</v>
      </c>
      <c r="AS1346" s="136">
        <v>1800</v>
      </c>
    </row>
    <row r="1347" spans="1:48">
      <c r="A1347" s="133">
        <v>43117</v>
      </c>
      <c r="Y1347" s="136">
        <v>1700</v>
      </c>
      <c r="AF1347" s="136">
        <v>1600</v>
      </c>
    </row>
    <row r="1348" spans="1:48">
      <c r="A1348" s="133">
        <v>43118</v>
      </c>
      <c r="Y1348" s="136">
        <v>1700</v>
      </c>
      <c r="AF1348" s="136">
        <v>1600</v>
      </c>
      <c r="AV1348" s="136">
        <v>1800</v>
      </c>
    </row>
    <row r="1349" spans="1:48">
      <c r="A1349" s="133">
        <v>43119</v>
      </c>
      <c r="Y1349" s="136">
        <v>1680</v>
      </c>
      <c r="AF1349" s="136">
        <v>1600</v>
      </c>
      <c r="AS1349" s="136">
        <v>1800</v>
      </c>
      <c r="AV1349" s="136">
        <v>1800</v>
      </c>
    </row>
    <row r="1350" spans="1:48">
      <c r="A1350" s="133">
        <v>43122</v>
      </c>
      <c r="Y1350" s="136">
        <v>1680</v>
      </c>
      <c r="AF1350" s="136">
        <v>1600</v>
      </c>
      <c r="AS1350" s="136">
        <v>1800</v>
      </c>
    </row>
    <row r="1351" spans="1:48">
      <c r="A1351" s="133">
        <v>43123</v>
      </c>
      <c r="AF1351" s="136">
        <v>1600</v>
      </c>
    </row>
    <row r="1352" spans="1:48">
      <c r="A1352" s="133">
        <v>43124</v>
      </c>
      <c r="Y1352" s="136">
        <v>1680</v>
      </c>
    </row>
    <row r="1353" spans="1:48">
      <c r="A1353" s="133">
        <v>43125</v>
      </c>
      <c r="Y1353" s="136">
        <v>1680</v>
      </c>
      <c r="AS1353" s="136">
        <v>1820</v>
      </c>
      <c r="AV1353" s="136">
        <v>1780</v>
      </c>
    </row>
    <row r="1354" spans="1:48">
      <c r="A1354" s="133">
        <v>43126</v>
      </c>
      <c r="AF1354" s="136">
        <v>1600</v>
      </c>
      <c r="AS1354" s="136">
        <v>1820</v>
      </c>
      <c r="AV1354" s="136">
        <v>1780</v>
      </c>
    </row>
    <row r="1355" spans="1:48">
      <c r="A1355" s="133">
        <v>43129</v>
      </c>
      <c r="Y1355" s="136">
        <v>1680</v>
      </c>
      <c r="AF1355" s="136">
        <v>1600</v>
      </c>
      <c r="AS1355" s="136">
        <v>1820</v>
      </c>
      <c r="AV1355" s="136">
        <v>1780</v>
      </c>
    </row>
    <row r="1356" spans="1:48">
      <c r="A1356" s="133">
        <v>43130</v>
      </c>
      <c r="Y1356" s="136">
        <v>1680</v>
      </c>
      <c r="AS1356" s="136">
        <v>1800</v>
      </c>
      <c r="AV1356" s="136">
        <v>1760</v>
      </c>
    </row>
    <row r="1357" spans="1:48">
      <c r="A1357" s="133">
        <v>43131</v>
      </c>
      <c r="Y1357" s="136">
        <v>1680</v>
      </c>
      <c r="AS1357" s="136">
        <v>1800</v>
      </c>
    </row>
    <row r="1358" spans="1:48">
      <c r="A1358" s="133">
        <v>43132</v>
      </c>
      <c r="Y1358" s="136">
        <v>1680</v>
      </c>
    </row>
    <row r="1359" spans="1:48">
      <c r="A1359" s="133">
        <v>43133</v>
      </c>
      <c r="Y1359" s="136">
        <v>1680</v>
      </c>
      <c r="AV1359" s="136">
        <v>1760</v>
      </c>
    </row>
    <row r="1360" spans="1:48">
      <c r="A1360" s="133">
        <v>43136</v>
      </c>
      <c r="AV1360" s="136">
        <v>1760</v>
      </c>
    </row>
    <row r="1361" spans="1:48">
      <c r="A1361" s="133">
        <v>43137</v>
      </c>
      <c r="Y1361" s="136">
        <v>1680</v>
      </c>
      <c r="AV1361" s="136">
        <v>1760</v>
      </c>
    </row>
    <row r="1362" spans="1:48">
      <c r="A1362" s="133">
        <v>43138</v>
      </c>
      <c r="Y1362" s="136">
        <v>1680</v>
      </c>
      <c r="AV1362" s="136">
        <v>1760</v>
      </c>
    </row>
    <row r="1363" spans="1:48">
      <c r="A1363" s="133">
        <v>43139</v>
      </c>
      <c r="AS1363" s="136">
        <v>1820</v>
      </c>
      <c r="AV1363" s="136">
        <v>1760</v>
      </c>
    </row>
    <row r="1364" spans="1:48">
      <c r="A1364" s="133">
        <v>43140</v>
      </c>
      <c r="AS1364" s="136">
        <v>1820</v>
      </c>
      <c r="AV1364" s="136">
        <v>1760</v>
      </c>
    </row>
    <row r="1365" spans="1:48">
      <c r="A1365" s="133">
        <v>43142</v>
      </c>
    </row>
    <row r="1366" spans="1:48">
      <c r="A1366" s="133">
        <v>43153</v>
      </c>
    </row>
    <row r="1367" spans="1:48">
      <c r="A1367" s="133">
        <v>43154</v>
      </c>
    </row>
    <row r="1368" spans="1:48">
      <c r="A1368" s="133">
        <v>43155</v>
      </c>
    </row>
    <row r="1369" spans="1:48">
      <c r="A1369" s="133">
        <v>43157</v>
      </c>
      <c r="Y1369" s="136">
        <v>1730</v>
      </c>
      <c r="AF1369" s="136">
        <v>1650</v>
      </c>
      <c r="AS1369" s="136">
        <v>1880</v>
      </c>
      <c r="AV1369" s="136">
        <v>1800</v>
      </c>
    </row>
    <row r="1370" spans="1:48">
      <c r="A1370" s="133">
        <v>43158</v>
      </c>
      <c r="Y1370" s="136">
        <v>1730</v>
      </c>
      <c r="AF1370" s="136">
        <v>1650</v>
      </c>
      <c r="AS1370" s="136">
        <v>1880</v>
      </c>
      <c r="AV1370" s="136">
        <v>1800</v>
      </c>
    </row>
    <row r="1371" spans="1:48">
      <c r="A1371" s="133">
        <v>43159</v>
      </c>
      <c r="Y1371" s="136">
        <v>1730</v>
      </c>
      <c r="AF1371" s="136">
        <v>1650</v>
      </c>
      <c r="AS1371" s="136">
        <v>1880</v>
      </c>
    </row>
    <row r="1372" spans="1:48">
      <c r="A1372" s="133">
        <v>43160</v>
      </c>
      <c r="AS1372" s="136">
        <v>1880</v>
      </c>
    </row>
    <row r="1373" spans="1:48">
      <c r="A1373" s="133">
        <v>43161</v>
      </c>
      <c r="AS1373" s="136">
        <v>1880</v>
      </c>
      <c r="AV1373" s="136">
        <v>1780</v>
      </c>
    </row>
    <row r="1374" spans="1:48">
      <c r="A1374" s="133">
        <v>43164</v>
      </c>
      <c r="AS1374" s="136">
        <v>1920</v>
      </c>
    </row>
    <row r="1375" spans="1:48">
      <c r="A1375" s="133">
        <v>43165</v>
      </c>
      <c r="AS1375" s="136">
        <v>1930</v>
      </c>
      <c r="AV1375" s="136">
        <v>1880</v>
      </c>
    </row>
    <row r="1376" spans="1:48">
      <c r="A1376" s="133">
        <v>43166</v>
      </c>
      <c r="AS1376" s="136">
        <v>1930</v>
      </c>
      <c r="AV1376" s="136">
        <v>1880</v>
      </c>
    </row>
    <row r="1377" spans="1:48">
      <c r="A1377" s="133">
        <v>43167</v>
      </c>
      <c r="Y1377" s="136">
        <v>1810</v>
      </c>
      <c r="AS1377" s="136">
        <v>1930</v>
      </c>
      <c r="AV1377" s="136">
        <v>1880</v>
      </c>
    </row>
    <row r="1378" spans="1:48">
      <c r="A1378" s="133">
        <v>43168</v>
      </c>
      <c r="Y1378" s="136">
        <v>1810</v>
      </c>
      <c r="AS1378" s="136">
        <v>1950</v>
      </c>
      <c r="AV1378" s="136">
        <v>1880</v>
      </c>
    </row>
    <row r="1379" spans="1:48">
      <c r="A1379" s="133">
        <v>43171</v>
      </c>
      <c r="Y1379" s="136">
        <v>1780</v>
      </c>
    </row>
    <row r="1380" spans="1:48">
      <c r="A1380" s="133">
        <v>43172</v>
      </c>
      <c r="Y1380" s="136">
        <v>1780</v>
      </c>
      <c r="AS1380" s="136">
        <v>1960</v>
      </c>
    </row>
    <row r="1381" spans="1:48">
      <c r="A1381" s="133">
        <v>43173</v>
      </c>
      <c r="Y1381" s="136">
        <v>1780</v>
      </c>
      <c r="AV1381" s="136">
        <v>1860</v>
      </c>
    </row>
    <row r="1382" spans="1:48">
      <c r="A1382" s="133">
        <v>43174</v>
      </c>
      <c r="Y1382" s="136">
        <v>1760</v>
      </c>
      <c r="AS1382" s="136">
        <v>1920</v>
      </c>
      <c r="AV1382" s="136">
        <v>1860</v>
      </c>
    </row>
    <row r="1383" spans="1:48">
      <c r="A1383" s="133">
        <v>43175</v>
      </c>
      <c r="Y1383" s="136">
        <v>1750</v>
      </c>
      <c r="AS1383" s="136">
        <v>1920</v>
      </c>
      <c r="AV1383" s="136">
        <v>1860</v>
      </c>
    </row>
    <row r="1384" spans="1:48">
      <c r="A1384" s="133">
        <v>43178</v>
      </c>
      <c r="Y1384" s="136">
        <v>1780</v>
      </c>
      <c r="AS1384" s="136">
        <v>1910</v>
      </c>
      <c r="AV1384" s="136">
        <v>1860</v>
      </c>
    </row>
    <row r="1385" spans="1:48">
      <c r="A1385" s="133">
        <v>43179</v>
      </c>
      <c r="Y1385" s="136">
        <v>1780</v>
      </c>
      <c r="AS1385" s="136">
        <v>1910</v>
      </c>
      <c r="AV1385" s="136">
        <v>1860</v>
      </c>
    </row>
    <row r="1386" spans="1:48">
      <c r="A1386" s="133">
        <v>43180</v>
      </c>
      <c r="AS1386" s="136">
        <v>1910</v>
      </c>
      <c r="AV1386" s="136">
        <v>1860</v>
      </c>
    </row>
    <row r="1387" spans="1:48">
      <c r="A1387" s="133">
        <v>43181</v>
      </c>
    </row>
    <row r="1388" spans="1:48">
      <c r="A1388" s="133">
        <v>43182</v>
      </c>
      <c r="AS1388" s="136">
        <v>1910</v>
      </c>
    </row>
    <row r="1389" spans="1:48">
      <c r="A1389" s="133">
        <v>43185</v>
      </c>
    </row>
    <row r="1390" spans="1:48">
      <c r="A1390" s="133">
        <v>43186</v>
      </c>
      <c r="Y1390" s="136">
        <v>1730</v>
      </c>
      <c r="AS1390" s="136">
        <v>1890</v>
      </c>
      <c r="AV1390" s="136">
        <v>1830</v>
      </c>
    </row>
    <row r="1391" spans="1:48">
      <c r="A1391" s="133">
        <v>43187</v>
      </c>
      <c r="Y1391" s="136">
        <v>1730</v>
      </c>
      <c r="AS1391" s="136">
        <v>1890</v>
      </c>
      <c r="AV1391" s="136">
        <v>1830</v>
      </c>
    </row>
    <row r="1392" spans="1:48">
      <c r="A1392" s="133">
        <v>43188</v>
      </c>
      <c r="Y1392" s="136">
        <v>1720</v>
      </c>
      <c r="AS1392" s="136">
        <v>1890</v>
      </c>
      <c r="AV1392" s="136">
        <v>1830</v>
      </c>
    </row>
    <row r="1393" spans="1:48">
      <c r="A1393" s="133">
        <v>43189</v>
      </c>
      <c r="Y1393" s="136">
        <v>1720</v>
      </c>
      <c r="AS1393" s="136">
        <v>1880</v>
      </c>
      <c r="AV1393" s="136">
        <v>1820</v>
      </c>
    </row>
    <row r="1394" spans="1:48">
      <c r="A1394" s="133">
        <v>43192</v>
      </c>
      <c r="AS1394" s="136">
        <v>1860</v>
      </c>
    </row>
    <row r="1395" spans="1:48">
      <c r="A1395" s="133">
        <v>43193</v>
      </c>
      <c r="AS1395" s="136">
        <v>1860</v>
      </c>
    </row>
    <row r="1396" spans="1:48">
      <c r="A1396" s="133">
        <v>43194</v>
      </c>
      <c r="AS1396" s="136">
        <v>1860</v>
      </c>
      <c r="AV1396" s="136">
        <v>1750</v>
      </c>
    </row>
    <row r="1397" spans="1:48">
      <c r="A1397" s="133">
        <v>43198</v>
      </c>
      <c r="Y1397" s="136">
        <v>1650</v>
      </c>
    </row>
    <row r="1398" spans="1:48">
      <c r="A1398" s="133">
        <v>43199</v>
      </c>
      <c r="Y1398" s="136">
        <v>1650</v>
      </c>
      <c r="AS1398" s="136">
        <v>1840</v>
      </c>
    </row>
    <row r="1399" spans="1:48">
      <c r="A1399" s="133">
        <v>43200</v>
      </c>
      <c r="Y1399" s="136">
        <v>1650</v>
      </c>
      <c r="AS1399" s="136">
        <v>1840</v>
      </c>
    </row>
    <row r="1400" spans="1:48">
      <c r="A1400" s="133">
        <v>43201</v>
      </c>
      <c r="Y1400" s="136">
        <v>1650</v>
      </c>
      <c r="AS1400" s="136">
        <v>1840</v>
      </c>
      <c r="AV1400" s="136">
        <v>1750</v>
      </c>
    </row>
    <row r="1401" spans="1:48">
      <c r="A1401" s="133">
        <v>43202</v>
      </c>
      <c r="Y1401" s="136">
        <v>1650</v>
      </c>
      <c r="AS1401" s="136">
        <v>1840</v>
      </c>
      <c r="AV1401" s="136">
        <v>1750</v>
      </c>
    </row>
    <row r="1402" spans="1:48">
      <c r="A1402" s="133">
        <v>43203</v>
      </c>
      <c r="Y1402" s="136">
        <v>1650</v>
      </c>
      <c r="AS1402" s="136">
        <v>1840</v>
      </c>
      <c r="AV1402" s="136">
        <v>1740</v>
      </c>
    </row>
    <row r="1403" spans="1:48">
      <c r="A1403" s="133">
        <v>43206</v>
      </c>
      <c r="Y1403" s="136">
        <v>1650</v>
      </c>
      <c r="AS1403" s="136">
        <v>1820</v>
      </c>
      <c r="AV1403" s="136">
        <v>1750</v>
      </c>
    </row>
    <row r="1404" spans="1:48">
      <c r="A1404" s="133">
        <v>43207</v>
      </c>
      <c r="AS1404" s="136">
        <v>1820</v>
      </c>
      <c r="AV1404" s="136">
        <v>1750</v>
      </c>
    </row>
    <row r="1405" spans="1:48">
      <c r="A1405" s="133">
        <v>43208</v>
      </c>
      <c r="AF1405" s="136">
        <v>1510</v>
      </c>
      <c r="AS1405" s="136">
        <v>1820</v>
      </c>
      <c r="AV1405" s="136">
        <v>1750</v>
      </c>
    </row>
    <row r="1406" spans="1:48">
      <c r="A1406" s="133">
        <v>43209</v>
      </c>
      <c r="Y1406" s="136">
        <v>1660</v>
      </c>
      <c r="AF1406" s="136">
        <v>1510</v>
      </c>
      <c r="AS1406" s="136">
        <v>1820</v>
      </c>
      <c r="AV1406" s="136">
        <v>1750</v>
      </c>
    </row>
    <row r="1407" spans="1:48">
      <c r="A1407" s="133">
        <v>43210</v>
      </c>
      <c r="Y1407" s="136">
        <v>1660</v>
      </c>
      <c r="AF1407" s="136">
        <v>1510</v>
      </c>
      <c r="AS1407" s="136">
        <v>1820</v>
      </c>
      <c r="AV1407" s="136">
        <v>1750</v>
      </c>
    </row>
    <row r="1408" spans="1:48">
      <c r="A1408" s="133">
        <v>43213</v>
      </c>
      <c r="AF1408" s="136">
        <v>1500</v>
      </c>
      <c r="AS1408" s="136">
        <v>1800</v>
      </c>
    </row>
    <row r="1409" spans="1:48">
      <c r="A1409" s="133">
        <v>43214</v>
      </c>
      <c r="AF1409" s="136">
        <v>1500</v>
      </c>
      <c r="AS1409" s="136">
        <v>1800</v>
      </c>
    </row>
    <row r="1410" spans="1:48">
      <c r="A1410" s="133">
        <v>43215</v>
      </c>
      <c r="Y1410" s="136">
        <v>1660</v>
      </c>
      <c r="AS1410" s="136">
        <v>1800</v>
      </c>
      <c r="AV1410" s="136">
        <v>1750</v>
      </c>
    </row>
    <row r="1411" spans="1:48">
      <c r="A1411" s="133">
        <v>43216</v>
      </c>
      <c r="Y1411" s="136">
        <v>1660</v>
      </c>
      <c r="AF1411" s="136">
        <v>1500</v>
      </c>
      <c r="AS1411" s="136">
        <v>1800</v>
      </c>
      <c r="AV1411" s="136">
        <v>1740</v>
      </c>
    </row>
    <row r="1412" spans="1:48">
      <c r="A1412" s="133">
        <v>43217</v>
      </c>
      <c r="Y1412" s="136">
        <v>1660</v>
      </c>
      <c r="AF1412" s="136">
        <v>1500</v>
      </c>
      <c r="AS1412" s="136">
        <v>1800</v>
      </c>
      <c r="AV1412" s="136">
        <v>1740</v>
      </c>
    </row>
    <row r="1413" spans="1:48">
      <c r="A1413" s="133">
        <v>43218</v>
      </c>
      <c r="Y1413" s="136">
        <v>1660</v>
      </c>
      <c r="AF1413" s="136">
        <v>1500</v>
      </c>
      <c r="AS1413" s="136">
        <v>1800</v>
      </c>
      <c r="AV1413" s="136">
        <v>1740</v>
      </c>
    </row>
    <row r="1414" spans="1:48">
      <c r="A1414" s="133">
        <v>43222</v>
      </c>
      <c r="AF1414" s="136">
        <v>1460</v>
      </c>
      <c r="AV1414" s="136">
        <v>1740</v>
      </c>
    </row>
    <row r="1415" spans="1:48">
      <c r="A1415" s="133">
        <v>43223</v>
      </c>
      <c r="AF1415" s="136">
        <v>1460</v>
      </c>
      <c r="AV1415" s="136">
        <v>1730</v>
      </c>
    </row>
    <row r="1416" spans="1:48">
      <c r="A1416" s="133">
        <v>43224</v>
      </c>
      <c r="AF1416" s="136">
        <v>1460</v>
      </c>
      <c r="AS1416" s="136">
        <v>1740</v>
      </c>
      <c r="AV1416" s="136">
        <v>1730</v>
      </c>
    </row>
    <row r="1417" spans="1:48">
      <c r="A1417" s="133">
        <v>43227</v>
      </c>
      <c r="AS1417" s="136">
        <v>1740</v>
      </c>
    </row>
    <row r="1418" spans="1:48">
      <c r="A1418" s="133">
        <v>43228</v>
      </c>
      <c r="AS1418" s="136">
        <v>1740</v>
      </c>
    </row>
    <row r="1419" spans="1:48">
      <c r="A1419" s="133">
        <v>43229</v>
      </c>
      <c r="AV1419" s="136">
        <v>1720</v>
      </c>
    </row>
    <row r="1420" spans="1:48">
      <c r="A1420" s="133">
        <v>43230</v>
      </c>
      <c r="AF1420" s="136">
        <v>1450</v>
      </c>
      <c r="AS1420" s="136">
        <v>1760</v>
      </c>
      <c r="AV1420" s="136">
        <v>1720</v>
      </c>
    </row>
    <row r="1421" spans="1:48">
      <c r="A1421" s="133">
        <v>43231</v>
      </c>
      <c r="AF1421" s="136">
        <v>1450</v>
      </c>
      <c r="AS1421" s="136">
        <v>1760</v>
      </c>
      <c r="AV1421" s="136">
        <v>1720</v>
      </c>
    </row>
    <row r="1422" spans="1:48">
      <c r="A1422" s="133">
        <v>43234</v>
      </c>
      <c r="Y1422" s="136">
        <v>1570</v>
      </c>
      <c r="AF1422" s="136">
        <v>1450</v>
      </c>
      <c r="AV1422" s="136">
        <v>1720</v>
      </c>
    </row>
    <row r="1423" spans="1:48">
      <c r="A1423" s="133">
        <v>43235</v>
      </c>
      <c r="Y1423" s="136">
        <v>1570</v>
      </c>
      <c r="AF1423" s="136">
        <v>1450</v>
      </c>
      <c r="AV1423" s="136">
        <v>1740</v>
      </c>
    </row>
    <row r="1424" spans="1:48">
      <c r="A1424" s="133">
        <v>43236</v>
      </c>
      <c r="AF1424" s="136">
        <v>1450</v>
      </c>
      <c r="AS1424" s="136">
        <v>1760</v>
      </c>
      <c r="AV1424" s="136">
        <v>1740</v>
      </c>
    </row>
    <row r="1425" spans="1:48">
      <c r="A1425" s="133">
        <v>43237</v>
      </c>
      <c r="Y1425" s="136">
        <v>1570</v>
      </c>
      <c r="AF1425" s="136">
        <v>1450</v>
      </c>
      <c r="AS1425" s="136">
        <v>1760</v>
      </c>
      <c r="AV1425" s="136">
        <v>1740</v>
      </c>
    </row>
    <row r="1426" spans="1:48">
      <c r="A1426" s="133">
        <v>43238</v>
      </c>
      <c r="Y1426" s="136">
        <v>1570</v>
      </c>
      <c r="AF1426" s="136">
        <v>1450</v>
      </c>
      <c r="AS1426" s="136">
        <v>1750</v>
      </c>
      <c r="AV1426" s="136">
        <v>1740</v>
      </c>
    </row>
    <row r="1427" spans="1:48">
      <c r="A1427" s="133">
        <v>43241</v>
      </c>
      <c r="Y1427" s="136">
        <v>1570</v>
      </c>
      <c r="AF1427" s="136">
        <v>1460</v>
      </c>
    </row>
    <row r="1428" spans="1:48">
      <c r="A1428" s="133">
        <v>43242</v>
      </c>
      <c r="Y1428" s="136">
        <v>1570</v>
      </c>
      <c r="AF1428" s="136">
        <v>1460</v>
      </c>
      <c r="AV1428" s="136">
        <v>1740</v>
      </c>
    </row>
    <row r="1429" spans="1:48">
      <c r="A1429" s="133">
        <v>43243</v>
      </c>
      <c r="Y1429" s="136">
        <v>1570</v>
      </c>
      <c r="AF1429" s="136">
        <v>1460</v>
      </c>
      <c r="AV1429" s="136">
        <v>1740</v>
      </c>
    </row>
    <row r="1430" spans="1:48">
      <c r="A1430" s="133">
        <v>43244</v>
      </c>
      <c r="Y1430" s="136">
        <v>1570</v>
      </c>
      <c r="AF1430" s="136">
        <v>1460</v>
      </c>
      <c r="AV1430" s="136">
        <v>1740</v>
      </c>
    </row>
    <row r="1431" spans="1:48">
      <c r="A1431" s="133">
        <v>43245</v>
      </c>
      <c r="Y1431" s="136">
        <v>1570</v>
      </c>
      <c r="AF1431" s="136">
        <v>1460</v>
      </c>
      <c r="AS1431" s="136">
        <v>1720</v>
      </c>
      <c r="AV1431" s="136">
        <v>1740</v>
      </c>
    </row>
    <row r="1432" spans="1:48">
      <c r="A1432" s="133">
        <v>43248</v>
      </c>
      <c r="Y1432" s="136">
        <v>1570</v>
      </c>
      <c r="AF1432" s="136">
        <v>1460</v>
      </c>
      <c r="AS1432" s="136">
        <v>1720</v>
      </c>
    </row>
    <row r="1433" spans="1:48">
      <c r="A1433" s="133">
        <v>43249</v>
      </c>
      <c r="Y1433" s="136">
        <v>1570</v>
      </c>
      <c r="AF1433" s="136">
        <v>1460</v>
      </c>
      <c r="AS1433" s="136">
        <v>1720</v>
      </c>
      <c r="AV1433" s="136">
        <v>1750</v>
      </c>
    </row>
    <row r="1434" spans="1:48">
      <c r="A1434" s="133">
        <v>43250</v>
      </c>
      <c r="Y1434" s="136">
        <v>1570</v>
      </c>
      <c r="AF1434" s="136">
        <v>1460</v>
      </c>
      <c r="AS1434" s="136">
        <v>1720</v>
      </c>
      <c r="AV1434" s="136">
        <v>1750</v>
      </c>
    </row>
    <row r="1435" spans="1:48">
      <c r="A1435" s="133">
        <v>43251</v>
      </c>
      <c r="Y1435" s="136">
        <v>1570</v>
      </c>
      <c r="AF1435" s="136">
        <v>1460</v>
      </c>
      <c r="AS1435" s="136">
        <v>1720</v>
      </c>
      <c r="AV1435" s="136">
        <v>1750</v>
      </c>
    </row>
    <row r="1436" spans="1:48">
      <c r="A1436" s="133">
        <v>43252</v>
      </c>
      <c r="Y1436" s="136">
        <v>1570</v>
      </c>
      <c r="AF1436" s="136">
        <v>1460</v>
      </c>
      <c r="AS1436" s="136">
        <v>1720</v>
      </c>
      <c r="AV1436" s="136">
        <v>1750</v>
      </c>
    </row>
    <row r="1437" spans="1:48">
      <c r="A1437" s="133">
        <v>43255</v>
      </c>
      <c r="Y1437" s="136">
        <v>1570</v>
      </c>
      <c r="AF1437" s="136">
        <v>1460</v>
      </c>
    </row>
    <row r="1438" spans="1:48">
      <c r="A1438" s="133">
        <v>43256</v>
      </c>
      <c r="Y1438" s="136">
        <v>1570</v>
      </c>
      <c r="AF1438" s="136">
        <v>1460</v>
      </c>
      <c r="AV1438" s="136">
        <v>1750</v>
      </c>
    </row>
    <row r="1439" spans="1:48">
      <c r="A1439" s="133">
        <v>43257</v>
      </c>
      <c r="Y1439" s="136">
        <v>1570</v>
      </c>
      <c r="AF1439" s="136">
        <v>1460</v>
      </c>
      <c r="AS1439" s="136">
        <v>1720</v>
      </c>
      <c r="AV1439" s="136">
        <v>1750</v>
      </c>
    </row>
    <row r="1440" spans="1:48">
      <c r="A1440" s="133">
        <v>43258</v>
      </c>
      <c r="Y1440" s="136">
        <v>1570</v>
      </c>
      <c r="AF1440" s="136">
        <v>1460</v>
      </c>
      <c r="AS1440" s="136">
        <v>1720</v>
      </c>
      <c r="AV1440" s="136">
        <v>1750</v>
      </c>
    </row>
    <row r="1441" spans="1:48">
      <c r="A1441" s="133">
        <v>43259</v>
      </c>
      <c r="Y1441" s="136">
        <v>1570</v>
      </c>
      <c r="AF1441" s="136">
        <v>1460</v>
      </c>
      <c r="AS1441" s="136">
        <v>1720</v>
      </c>
      <c r="AV1441" s="136">
        <v>1750</v>
      </c>
    </row>
    <row r="1442" spans="1:48">
      <c r="A1442" s="133">
        <v>43262</v>
      </c>
      <c r="Y1442" s="136">
        <v>1570</v>
      </c>
      <c r="AF1442" s="136">
        <v>1460</v>
      </c>
      <c r="AV1442" s="136">
        <v>1750</v>
      </c>
    </row>
    <row r="1443" spans="1:48">
      <c r="A1443" s="133">
        <v>43263</v>
      </c>
      <c r="Y1443" s="136">
        <v>1550</v>
      </c>
      <c r="AF1443" s="136">
        <v>1460</v>
      </c>
      <c r="AS1443" s="136">
        <v>1700</v>
      </c>
      <c r="AV1443" s="136">
        <v>1750</v>
      </c>
    </row>
    <row r="1444" spans="1:48">
      <c r="A1444" s="133">
        <v>43264</v>
      </c>
      <c r="Y1444" s="136">
        <v>1550</v>
      </c>
      <c r="AF1444" s="136">
        <v>1460</v>
      </c>
      <c r="AS1444" s="136">
        <v>1700</v>
      </c>
    </row>
    <row r="1445" spans="1:48">
      <c r="A1445" s="133">
        <v>43265</v>
      </c>
      <c r="Y1445" s="136">
        <v>1550</v>
      </c>
      <c r="AF1445" s="136">
        <v>1450</v>
      </c>
      <c r="AS1445" s="136">
        <v>1700</v>
      </c>
    </row>
    <row r="1446" spans="1:48">
      <c r="A1446" s="133">
        <v>43266</v>
      </c>
      <c r="Y1446" s="136">
        <v>1550</v>
      </c>
      <c r="AF1446" s="136">
        <v>1450</v>
      </c>
      <c r="AS1446" s="136">
        <v>1700</v>
      </c>
    </row>
    <row r="1447" spans="1:48">
      <c r="A1447" s="133">
        <v>43270</v>
      </c>
      <c r="Y1447" s="136">
        <v>1550</v>
      </c>
      <c r="AF1447" s="136">
        <v>1450</v>
      </c>
      <c r="AS1447" s="136">
        <v>1700</v>
      </c>
    </row>
    <row r="1448" spans="1:48">
      <c r="A1448" s="133">
        <v>43271</v>
      </c>
      <c r="Y1448" s="136">
        <v>1550</v>
      </c>
      <c r="AF1448" s="136">
        <v>1450</v>
      </c>
      <c r="AS1448" s="136">
        <v>1700</v>
      </c>
    </row>
    <row r="1449" spans="1:48">
      <c r="A1449" s="133">
        <v>43272</v>
      </c>
      <c r="Y1449" s="136">
        <v>1550</v>
      </c>
      <c r="AF1449" s="136">
        <v>1450</v>
      </c>
      <c r="AS1449" s="136">
        <v>1700</v>
      </c>
    </row>
    <row r="1450" spans="1:48">
      <c r="A1450" s="133">
        <v>43273</v>
      </c>
      <c r="Y1450" s="136">
        <v>1550</v>
      </c>
      <c r="AF1450" s="136">
        <v>1450</v>
      </c>
      <c r="AS1450" s="136">
        <v>1700</v>
      </c>
    </row>
    <row r="1451" spans="1:48">
      <c r="A1451" s="133">
        <v>43276</v>
      </c>
      <c r="Y1451" s="136">
        <v>1550</v>
      </c>
      <c r="AF1451" s="136">
        <v>1450</v>
      </c>
      <c r="AS1451" s="136">
        <v>1700</v>
      </c>
      <c r="AV1451" s="136">
        <v>1740</v>
      </c>
    </row>
    <row r="1452" spans="1:48">
      <c r="A1452" s="133">
        <v>43277</v>
      </c>
      <c r="Y1452" s="136">
        <v>1550</v>
      </c>
      <c r="AF1452" s="136">
        <v>1450</v>
      </c>
      <c r="AS1452" s="136">
        <v>1700</v>
      </c>
      <c r="AV1452" s="136">
        <v>1740</v>
      </c>
    </row>
    <row r="1453" spans="1:48">
      <c r="A1453" s="133">
        <v>43278</v>
      </c>
      <c r="Y1453" s="136">
        <v>1550</v>
      </c>
      <c r="AF1453" s="136">
        <v>1450</v>
      </c>
      <c r="AS1453" s="136">
        <v>1700</v>
      </c>
      <c r="AV1453" s="136">
        <v>1740</v>
      </c>
    </row>
    <row r="1454" spans="1:48">
      <c r="A1454" s="133">
        <v>43279</v>
      </c>
      <c r="Y1454" s="136">
        <v>1550</v>
      </c>
      <c r="AF1454" s="136">
        <v>1450</v>
      </c>
      <c r="AS1454" s="136">
        <v>1710</v>
      </c>
      <c r="AV1454" s="136">
        <v>1740</v>
      </c>
    </row>
    <row r="1455" spans="1:48">
      <c r="A1455" s="133">
        <v>43280</v>
      </c>
      <c r="Y1455" s="136">
        <v>1550</v>
      </c>
      <c r="AF1455" s="136">
        <v>1450</v>
      </c>
      <c r="AS1455" s="136">
        <v>1710</v>
      </c>
      <c r="AV1455" s="136">
        <v>1740</v>
      </c>
    </row>
    <row r="1456" spans="1:48">
      <c r="A1456" s="133">
        <v>43283</v>
      </c>
      <c r="Y1456" s="136">
        <v>1550</v>
      </c>
      <c r="AF1456" s="136">
        <v>1450</v>
      </c>
      <c r="AS1456" s="136">
        <v>1710</v>
      </c>
      <c r="AV1456" s="136">
        <v>1740</v>
      </c>
    </row>
    <row r="1457" spans="1:48">
      <c r="A1457" s="133">
        <v>43284</v>
      </c>
      <c r="Y1457" s="136">
        <v>1550</v>
      </c>
      <c r="AS1457" s="136">
        <v>1710</v>
      </c>
    </row>
    <row r="1458" spans="1:48">
      <c r="A1458" s="133">
        <v>43285</v>
      </c>
      <c r="Y1458" s="136">
        <v>1550</v>
      </c>
      <c r="AS1458" s="136">
        <v>1710</v>
      </c>
    </row>
    <row r="1459" spans="1:48">
      <c r="A1459" s="133">
        <v>43286</v>
      </c>
      <c r="Y1459" s="136">
        <v>1560</v>
      </c>
      <c r="AS1459" s="136">
        <v>1710</v>
      </c>
    </row>
    <row r="1460" spans="1:48">
      <c r="A1460" s="133">
        <v>43287</v>
      </c>
      <c r="Y1460" s="136">
        <v>1560</v>
      </c>
      <c r="AS1460" s="136">
        <v>1720</v>
      </c>
      <c r="AV1460" s="136">
        <v>1680</v>
      </c>
    </row>
    <row r="1461" spans="1:48">
      <c r="A1461" s="133">
        <v>43290</v>
      </c>
      <c r="Y1461" s="136">
        <v>1560</v>
      </c>
      <c r="AS1461" s="136">
        <v>1720</v>
      </c>
      <c r="AV1461" s="136">
        <v>1680</v>
      </c>
    </row>
    <row r="1462" spans="1:48">
      <c r="A1462" s="133">
        <v>43291</v>
      </c>
      <c r="Y1462" s="136">
        <v>1560</v>
      </c>
      <c r="AS1462" s="136">
        <v>1720</v>
      </c>
      <c r="AV1462" s="136">
        <v>1680</v>
      </c>
    </row>
    <row r="1463" spans="1:48">
      <c r="A1463" s="133">
        <v>43292</v>
      </c>
      <c r="Y1463" s="136">
        <v>1560</v>
      </c>
      <c r="AS1463" s="136">
        <v>1720</v>
      </c>
      <c r="AV1463" s="136">
        <v>1680</v>
      </c>
    </row>
    <row r="1464" spans="1:48">
      <c r="A1464" s="133">
        <v>43293</v>
      </c>
      <c r="Y1464" s="136">
        <v>1560</v>
      </c>
      <c r="AS1464" s="136">
        <v>1720</v>
      </c>
      <c r="AV1464" s="136">
        <v>1680</v>
      </c>
    </row>
    <row r="1465" spans="1:48">
      <c r="A1465" s="133">
        <v>43294</v>
      </c>
      <c r="Y1465" s="136">
        <v>1560</v>
      </c>
      <c r="AS1465" s="136">
        <v>1720</v>
      </c>
      <c r="AV1465" s="136">
        <v>1680</v>
      </c>
    </row>
    <row r="1466" spans="1:48">
      <c r="A1466" s="133">
        <v>43297</v>
      </c>
      <c r="Y1466" s="136">
        <v>1560</v>
      </c>
      <c r="AF1466" s="136">
        <v>1460</v>
      </c>
      <c r="AS1466" s="136">
        <v>1720</v>
      </c>
    </row>
    <row r="1467" spans="1:48">
      <c r="A1467" s="133">
        <v>43298</v>
      </c>
      <c r="Y1467" s="136">
        <v>1560</v>
      </c>
      <c r="AF1467" s="136">
        <v>1460</v>
      </c>
      <c r="AS1467" s="136">
        <v>1720</v>
      </c>
    </row>
    <row r="1468" spans="1:48">
      <c r="A1468" s="133">
        <v>43299</v>
      </c>
      <c r="Y1468" s="136">
        <v>1560</v>
      </c>
      <c r="AS1468" s="136">
        <v>1720</v>
      </c>
    </row>
    <row r="1469" spans="1:48">
      <c r="A1469" s="133">
        <v>43300</v>
      </c>
      <c r="Y1469" s="136">
        <v>1560</v>
      </c>
      <c r="AF1469" s="136">
        <v>1460</v>
      </c>
      <c r="AS1469" s="136">
        <v>1720</v>
      </c>
    </row>
    <row r="1470" spans="1:48">
      <c r="A1470" s="133">
        <v>43301</v>
      </c>
      <c r="Y1470" s="136">
        <v>1560</v>
      </c>
      <c r="AF1470" s="136">
        <v>1460</v>
      </c>
      <c r="AS1470" s="136">
        <v>1720</v>
      </c>
    </row>
    <row r="1471" spans="1:48">
      <c r="A1471" s="133">
        <v>43304</v>
      </c>
      <c r="Y1471" s="136">
        <v>1560</v>
      </c>
      <c r="AF1471" s="136">
        <v>1460</v>
      </c>
      <c r="AS1471" s="136">
        <v>1720</v>
      </c>
      <c r="AV1471" s="136">
        <v>1690</v>
      </c>
    </row>
    <row r="1472" spans="1:48">
      <c r="A1472" s="133">
        <v>43305</v>
      </c>
      <c r="Y1472" s="136">
        <v>1560</v>
      </c>
      <c r="AF1472" s="136">
        <v>1460</v>
      </c>
      <c r="AS1472" s="136">
        <v>1720</v>
      </c>
      <c r="AV1472" s="136">
        <v>1690</v>
      </c>
    </row>
    <row r="1473" spans="1:48">
      <c r="A1473" s="133">
        <v>43306</v>
      </c>
      <c r="Y1473" s="136">
        <v>1560</v>
      </c>
      <c r="AF1473" s="136">
        <v>1460</v>
      </c>
      <c r="AS1473" s="136">
        <v>1720</v>
      </c>
      <c r="AV1473" s="136">
        <v>1690</v>
      </c>
    </row>
    <row r="1474" spans="1:48">
      <c r="A1474" s="133">
        <v>43307</v>
      </c>
      <c r="Y1474" s="136">
        <v>1560</v>
      </c>
      <c r="AF1474" s="136">
        <v>1460</v>
      </c>
      <c r="AV1474" s="136">
        <v>1690</v>
      </c>
    </row>
    <row r="1475" spans="1:48">
      <c r="A1475" s="133">
        <v>43308</v>
      </c>
      <c r="Y1475" s="136">
        <v>1560</v>
      </c>
      <c r="AF1475" s="136">
        <v>1460</v>
      </c>
      <c r="AS1475" s="136">
        <v>1720</v>
      </c>
      <c r="AV1475" s="136">
        <v>1690</v>
      </c>
    </row>
    <row r="1476" spans="1:48">
      <c r="A1476" s="133">
        <v>43311</v>
      </c>
      <c r="Y1476" s="136">
        <v>1560</v>
      </c>
      <c r="AF1476" s="136">
        <v>1460</v>
      </c>
      <c r="AS1476" s="136">
        <v>1720</v>
      </c>
      <c r="AV1476" s="136">
        <v>1690</v>
      </c>
    </row>
    <row r="1477" spans="1:48">
      <c r="A1477" s="133">
        <v>43312</v>
      </c>
      <c r="Y1477" s="136">
        <v>1560</v>
      </c>
      <c r="AS1477" s="136">
        <v>1720</v>
      </c>
    </row>
    <row r="1478" spans="1:48">
      <c r="A1478" s="133">
        <v>43313</v>
      </c>
      <c r="Y1478" s="136">
        <v>1560</v>
      </c>
      <c r="AS1478" s="136">
        <v>1720</v>
      </c>
      <c r="AV1478" s="136">
        <v>1680</v>
      </c>
    </row>
    <row r="1479" spans="1:48">
      <c r="A1479" s="133">
        <v>43314</v>
      </c>
      <c r="Y1479" s="136">
        <v>1560</v>
      </c>
      <c r="AF1479" s="136">
        <v>1470</v>
      </c>
      <c r="AS1479" s="136">
        <v>1720</v>
      </c>
      <c r="AV1479" s="136">
        <v>1680</v>
      </c>
    </row>
    <row r="1480" spans="1:48">
      <c r="A1480" s="133">
        <v>43315</v>
      </c>
      <c r="Y1480" s="136">
        <v>1560</v>
      </c>
      <c r="AF1480" s="136">
        <v>1470</v>
      </c>
      <c r="AS1480" s="136">
        <v>1720</v>
      </c>
      <c r="AV1480" s="136">
        <v>1680</v>
      </c>
    </row>
    <row r="1481" spans="1:48">
      <c r="A1481" s="133">
        <v>43318</v>
      </c>
      <c r="Y1481" s="136">
        <v>1560</v>
      </c>
      <c r="AF1481" s="136">
        <v>1470</v>
      </c>
      <c r="AS1481" s="136">
        <v>1720</v>
      </c>
      <c r="AV1481" s="136">
        <v>1680</v>
      </c>
    </row>
    <row r="1482" spans="1:48">
      <c r="A1482" s="133">
        <v>43319</v>
      </c>
      <c r="Y1482" s="136">
        <v>1560</v>
      </c>
      <c r="AF1482" s="136">
        <v>1470</v>
      </c>
      <c r="AS1482" s="136">
        <v>1720</v>
      </c>
      <c r="AV1482" s="136">
        <v>1680</v>
      </c>
    </row>
    <row r="1483" spans="1:48">
      <c r="A1483" s="133">
        <v>43320</v>
      </c>
      <c r="Y1483" s="136">
        <v>1560</v>
      </c>
      <c r="AF1483" s="136">
        <v>1470</v>
      </c>
      <c r="AS1483" s="136">
        <v>1720</v>
      </c>
    </row>
    <row r="1484" spans="1:48">
      <c r="A1484" s="133">
        <v>43321</v>
      </c>
      <c r="Y1484" s="136">
        <v>1560</v>
      </c>
      <c r="AF1484" s="136">
        <v>1470</v>
      </c>
      <c r="AS1484" s="136">
        <v>1720</v>
      </c>
    </row>
    <row r="1485" spans="1:48">
      <c r="A1485" s="133">
        <v>43322</v>
      </c>
      <c r="Y1485" s="136">
        <v>1560</v>
      </c>
      <c r="AS1485" s="136">
        <v>1720</v>
      </c>
    </row>
    <row r="1486" spans="1:48">
      <c r="A1486" s="133">
        <v>43325</v>
      </c>
      <c r="Y1486" s="136">
        <v>1560</v>
      </c>
      <c r="AS1486" s="136">
        <v>1720</v>
      </c>
    </row>
    <row r="1487" spans="1:48">
      <c r="A1487" s="133">
        <v>43326</v>
      </c>
      <c r="Y1487" s="136">
        <v>1560</v>
      </c>
      <c r="AF1487" s="136">
        <v>1470</v>
      </c>
      <c r="AS1487" s="136">
        <v>1720</v>
      </c>
    </row>
    <row r="1488" spans="1:48">
      <c r="A1488" s="133">
        <v>43327</v>
      </c>
      <c r="Y1488" s="136">
        <v>1560</v>
      </c>
      <c r="AF1488" s="136">
        <v>1470</v>
      </c>
      <c r="AS1488" s="136">
        <v>1720</v>
      </c>
    </row>
    <row r="1489" spans="1:48">
      <c r="A1489" s="133">
        <v>43328</v>
      </c>
      <c r="Y1489" s="136">
        <v>1560</v>
      </c>
      <c r="AF1489" s="136">
        <v>1470</v>
      </c>
      <c r="AS1489" s="136">
        <v>1720</v>
      </c>
    </row>
    <row r="1490" spans="1:48">
      <c r="A1490" s="133">
        <v>43329</v>
      </c>
      <c r="Y1490" s="136">
        <v>1560</v>
      </c>
      <c r="AF1490" s="136">
        <v>1470</v>
      </c>
      <c r="AS1490" s="136">
        <v>1720</v>
      </c>
    </row>
    <row r="1491" spans="1:48">
      <c r="A1491" s="133">
        <v>43332</v>
      </c>
      <c r="Y1491" s="136">
        <v>1560</v>
      </c>
      <c r="AI1491" s="136">
        <v>1630</v>
      </c>
      <c r="AS1491" s="136">
        <v>1720</v>
      </c>
      <c r="AU1491" s="136">
        <v>1700</v>
      </c>
      <c r="AV1491" s="136">
        <v>1700</v>
      </c>
    </row>
    <row r="1492" spans="1:48">
      <c r="A1492" s="133">
        <v>43333</v>
      </c>
      <c r="T1492" s="188">
        <v>1590</v>
      </c>
      <c r="V1492" s="138">
        <v>1580</v>
      </c>
      <c r="Y1492" s="136">
        <v>1560</v>
      </c>
      <c r="AB1492" s="138">
        <v>1600</v>
      </c>
      <c r="AH1492" s="138" t="s">
        <v>129</v>
      </c>
      <c r="AK1492" s="138">
        <v>1550</v>
      </c>
      <c r="AN1492" s="138">
        <v>1610</v>
      </c>
      <c r="AS1492" s="136">
        <v>1740</v>
      </c>
    </row>
    <row r="1493" spans="1:48">
      <c r="A1493" s="133">
        <v>43334</v>
      </c>
      <c r="Y1493" s="136">
        <v>1560</v>
      </c>
      <c r="AS1493" s="136">
        <v>1740</v>
      </c>
    </row>
    <row r="1494" spans="1:48">
      <c r="A1494" s="133">
        <v>43335</v>
      </c>
      <c r="Y1494" s="136">
        <v>1560</v>
      </c>
      <c r="AS1494" s="136">
        <v>1740</v>
      </c>
    </row>
    <row r="1495" spans="1:48">
      <c r="A1495" s="133">
        <v>43336</v>
      </c>
      <c r="Y1495" s="136">
        <v>1560</v>
      </c>
      <c r="AS1495" s="136">
        <v>1740</v>
      </c>
    </row>
    <row r="1496" spans="1:48">
      <c r="A1496" s="133">
        <v>43339</v>
      </c>
      <c r="Y1496" s="136">
        <v>1570</v>
      </c>
      <c r="AF1496" s="136">
        <v>1470</v>
      </c>
      <c r="AS1496" s="136">
        <v>1750</v>
      </c>
    </row>
    <row r="1497" spans="1:48">
      <c r="A1497" s="133">
        <v>43340</v>
      </c>
      <c r="Y1497" s="136">
        <v>1570</v>
      </c>
      <c r="AF1497" s="136">
        <v>1470</v>
      </c>
      <c r="AS1497" s="136">
        <v>1750</v>
      </c>
    </row>
    <row r="1498" spans="1:48">
      <c r="A1498" s="133">
        <v>43341</v>
      </c>
      <c r="B1498" s="134">
        <v>1760</v>
      </c>
      <c r="D1498" s="134">
        <v>1730</v>
      </c>
      <c r="F1498" s="134">
        <v>1880</v>
      </c>
      <c r="Y1498" s="136">
        <v>1570</v>
      </c>
      <c r="AF1498" s="136">
        <v>1470</v>
      </c>
      <c r="AL1498" s="136">
        <v>1640</v>
      </c>
      <c r="AS1498" s="136">
        <v>1750</v>
      </c>
    </row>
    <row r="1499" spans="1:48">
      <c r="A1499" s="133">
        <v>43342</v>
      </c>
      <c r="B1499" s="134">
        <v>1760</v>
      </c>
      <c r="D1499" s="134">
        <v>1730</v>
      </c>
      <c r="F1499" s="134">
        <v>1870</v>
      </c>
      <c r="T1499" s="188">
        <v>1560</v>
      </c>
      <c r="Y1499" s="136">
        <v>1570</v>
      </c>
      <c r="AL1499" s="136">
        <v>1640</v>
      </c>
      <c r="AS1499" s="136">
        <v>1760</v>
      </c>
    </row>
    <row r="1500" spans="1:48">
      <c r="A1500" s="133">
        <v>43343</v>
      </c>
      <c r="B1500" s="134">
        <v>1760</v>
      </c>
      <c r="D1500" s="134">
        <v>1740</v>
      </c>
      <c r="F1500" s="134">
        <v>1870</v>
      </c>
      <c r="AT1500" s="138">
        <v>1630</v>
      </c>
    </row>
    <row r="1501" spans="1:48" s="143" customFormat="1">
      <c r="A1501" s="140">
        <v>43346</v>
      </c>
      <c r="B1501" s="141">
        <v>1760</v>
      </c>
      <c r="C1501" s="141"/>
      <c r="D1501" s="141">
        <v>1740</v>
      </c>
      <c r="E1501" s="141"/>
      <c r="F1501" s="141">
        <v>1870</v>
      </c>
      <c r="G1501" s="141"/>
      <c r="H1501" s="256"/>
      <c r="I1501" s="256"/>
      <c r="J1501" s="258"/>
      <c r="K1501" s="258"/>
      <c r="L1501" s="260"/>
      <c r="M1501" s="260"/>
      <c r="N1501" s="262"/>
      <c r="O1501" s="262"/>
      <c r="P1501" s="142"/>
      <c r="Q1501" s="142"/>
      <c r="R1501" s="142"/>
      <c r="S1501" s="253"/>
      <c r="T1501" s="254"/>
      <c r="U1501" s="144"/>
      <c r="V1501" s="145"/>
      <c r="W1501" s="145"/>
      <c r="X1501" s="145"/>
      <c r="Z1501" s="144"/>
      <c r="AA1501" s="145"/>
      <c r="AB1501" s="145"/>
      <c r="AC1501" s="145"/>
      <c r="AD1501" s="145"/>
      <c r="AE1501" s="145"/>
      <c r="AH1501" s="145"/>
      <c r="AJ1501" s="144"/>
      <c r="AK1501" s="145"/>
      <c r="AM1501" s="146"/>
      <c r="AN1501" s="145"/>
      <c r="AO1501" s="145"/>
      <c r="AP1501" s="145"/>
      <c r="AQ1501" s="145"/>
      <c r="AR1501" s="145"/>
      <c r="AT1501" s="145">
        <v>1630</v>
      </c>
    </row>
    <row r="1502" spans="1:48" s="143" customFormat="1">
      <c r="A1502" s="140">
        <v>43347</v>
      </c>
      <c r="B1502" s="141">
        <v>1770</v>
      </c>
      <c r="C1502" s="141"/>
      <c r="D1502" s="141">
        <v>1740</v>
      </c>
      <c r="E1502" s="141"/>
      <c r="F1502" s="141">
        <v>1870</v>
      </c>
      <c r="G1502" s="141"/>
      <c r="H1502" s="256"/>
      <c r="I1502" s="256"/>
      <c r="J1502" s="258"/>
      <c r="K1502" s="258"/>
      <c r="L1502" s="260"/>
      <c r="M1502" s="260"/>
      <c r="N1502" s="262"/>
      <c r="O1502" s="262"/>
      <c r="P1502" s="142"/>
      <c r="Q1502" s="142"/>
      <c r="R1502" s="142"/>
      <c r="S1502" s="253"/>
      <c r="T1502" s="254"/>
      <c r="U1502" s="144"/>
      <c r="V1502" s="145">
        <v>1580</v>
      </c>
      <c r="W1502" s="145"/>
      <c r="X1502" s="145"/>
      <c r="Z1502" s="144"/>
      <c r="AA1502" s="145"/>
      <c r="AB1502" s="145">
        <v>1600</v>
      </c>
      <c r="AC1502" s="145"/>
      <c r="AD1502" s="145"/>
      <c r="AE1502" s="145"/>
      <c r="AH1502" s="145"/>
      <c r="AJ1502" s="144"/>
      <c r="AK1502" s="145">
        <v>1550</v>
      </c>
      <c r="AL1502" s="143">
        <v>1650</v>
      </c>
      <c r="AM1502" s="146"/>
      <c r="AN1502" s="145">
        <v>1610</v>
      </c>
      <c r="AO1502" s="145"/>
      <c r="AP1502" s="145"/>
      <c r="AQ1502" s="145"/>
      <c r="AR1502" s="145"/>
      <c r="AT1502" s="145">
        <v>1630</v>
      </c>
    </row>
    <row r="1503" spans="1:48" s="143" customFormat="1">
      <c r="A1503" s="140">
        <v>43348</v>
      </c>
      <c r="B1503" s="141">
        <v>1770</v>
      </c>
      <c r="C1503" s="141"/>
      <c r="D1503" s="141">
        <v>1740</v>
      </c>
      <c r="E1503" s="141"/>
      <c r="F1503" s="141">
        <v>1880</v>
      </c>
      <c r="G1503" s="141"/>
      <c r="H1503" s="256"/>
      <c r="I1503" s="256"/>
      <c r="J1503" s="258"/>
      <c r="K1503" s="258"/>
      <c r="L1503" s="260"/>
      <c r="M1503" s="260"/>
      <c r="N1503" s="262"/>
      <c r="O1503" s="262"/>
      <c r="P1503" s="142">
        <v>63</v>
      </c>
      <c r="Q1503" s="142"/>
      <c r="R1503" s="142"/>
      <c r="S1503" s="253"/>
      <c r="T1503" s="254"/>
      <c r="U1503" s="144">
        <v>160</v>
      </c>
      <c r="V1503" s="145">
        <v>1580</v>
      </c>
      <c r="W1503" s="145"/>
      <c r="X1503" s="145"/>
      <c r="Z1503" s="144">
        <v>160</v>
      </c>
      <c r="AA1503" s="145"/>
      <c r="AB1503" s="145">
        <v>1600</v>
      </c>
      <c r="AC1503" s="145"/>
      <c r="AD1503" s="145"/>
      <c r="AE1503" s="145"/>
      <c r="AF1503" s="143">
        <v>1540</v>
      </c>
      <c r="AH1503" s="145"/>
      <c r="AJ1503" s="144">
        <v>110</v>
      </c>
      <c r="AK1503" s="145">
        <v>1550</v>
      </c>
      <c r="AM1503" s="146">
        <v>120</v>
      </c>
      <c r="AN1503" s="145">
        <v>1610</v>
      </c>
      <c r="AO1503" s="145"/>
      <c r="AP1503" s="145"/>
      <c r="AQ1503" s="145"/>
      <c r="AR1503" s="145"/>
      <c r="AT1503" s="145">
        <v>1630</v>
      </c>
    </row>
    <row r="1504" spans="1:48" s="143" customFormat="1">
      <c r="A1504" s="140">
        <v>43349</v>
      </c>
      <c r="B1504" s="141">
        <v>1770</v>
      </c>
      <c r="C1504" s="141"/>
      <c r="D1504" s="141">
        <v>1740</v>
      </c>
      <c r="E1504" s="141"/>
      <c r="F1504" s="141">
        <v>1890</v>
      </c>
      <c r="G1504" s="141"/>
      <c r="H1504" s="256"/>
      <c r="I1504" s="256"/>
      <c r="J1504" s="258"/>
      <c r="K1504" s="258"/>
      <c r="L1504" s="260"/>
      <c r="M1504" s="260"/>
      <c r="N1504" s="262"/>
      <c r="O1504" s="262"/>
      <c r="P1504" s="142">
        <v>61</v>
      </c>
      <c r="Q1504" s="142"/>
      <c r="R1504" s="142"/>
      <c r="S1504" s="253"/>
      <c r="T1504" s="254"/>
      <c r="U1504" s="144"/>
      <c r="V1504" s="145">
        <v>1580</v>
      </c>
      <c r="W1504" s="145"/>
      <c r="X1504" s="145"/>
      <c r="Z1504" s="144"/>
      <c r="AA1504" s="145"/>
      <c r="AB1504" s="145">
        <v>1600</v>
      </c>
      <c r="AC1504" s="145"/>
      <c r="AD1504" s="145"/>
      <c r="AE1504" s="145"/>
      <c r="AH1504" s="145"/>
      <c r="AJ1504" s="144"/>
      <c r="AK1504" s="145">
        <v>1550</v>
      </c>
      <c r="AM1504" s="146"/>
      <c r="AN1504" s="145">
        <v>1610</v>
      </c>
      <c r="AO1504" s="145"/>
      <c r="AP1504" s="145"/>
      <c r="AQ1504" s="145"/>
      <c r="AR1504" s="145"/>
      <c r="AT1504" s="145">
        <v>1630</v>
      </c>
    </row>
    <row r="1505" spans="1:48" s="143" customFormat="1">
      <c r="A1505" s="140">
        <v>43350</v>
      </c>
      <c r="B1505" s="141">
        <v>1770</v>
      </c>
      <c r="C1505" s="141"/>
      <c r="D1505" s="141">
        <v>1740</v>
      </c>
      <c r="E1505" s="141"/>
      <c r="F1505" s="141">
        <v>1890</v>
      </c>
      <c r="G1505" s="141"/>
      <c r="H1505" s="256"/>
      <c r="I1505" s="256"/>
      <c r="J1505" s="258"/>
      <c r="K1505" s="258"/>
      <c r="L1505" s="260"/>
      <c r="M1505" s="260"/>
      <c r="N1505" s="262"/>
      <c r="O1505" s="262"/>
      <c r="P1505" s="142"/>
      <c r="Q1505" s="142"/>
      <c r="R1505" s="142"/>
      <c r="S1505" s="253"/>
      <c r="T1505" s="254"/>
      <c r="U1505" s="144"/>
      <c r="V1505" s="145">
        <v>1580</v>
      </c>
      <c r="W1505" s="145"/>
      <c r="X1505" s="145"/>
      <c r="Z1505" s="144"/>
      <c r="AA1505" s="145"/>
      <c r="AB1505" s="145">
        <v>1600</v>
      </c>
      <c r="AC1505" s="145"/>
      <c r="AD1505" s="145"/>
      <c r="AE1505" s="145"/>
      <c r="AH1505" s="145"/>
      <c r="AJ1505" s="144"/>
      <c r="AK1505" s="145">
        <v>1550</v>
      </c>
      <c r="AM1505" s="146"/>
      <c r="AN1505" s="145">
        <v>1610</v>
      </c>
      <c r="AO1505" s="145"/>
      <c r="AP1505" s="145"/>
      <c r="AQ1505" s="145"/>
      <c r="AR1505" s="145"/>
      <c r="AT1505" s="145">
        <v>1630</v>
      </c>
    </row>
    <row r="1506" spans="1:48" s="143" customFormat="1">
      <c r="A1506" s="140">
        <v>43353</v>
      </c>
      <c r="B1506" s="141">
        <v>1770</v>
      </c>
      <c r="C1506" s="141"/>
      <c r="D1506" s="141">
        <v>1750</v>
      </c>
      <c r="E1506" s="141"/>
      <c r="F1506" s="141">
        <v>1900</v>
      </c>
      <c r="G1506" s="141"/>
      <c r="H1506" s="256"/>
      <c r="I1506" s="256"/>
      <c r="J1506" s="258"/>
      <c r="K1506" s="258"/>
      <c r="L1506" s="260"/>
      <c r="M1506" s="260"/>
      <c r="N1506" s="262"/>
      <c r="O1506" s="262"/>
      <c r="P1506" s="142"/>
      <c r="Q1506" s="142"/>
      <c r="R1506" s="142"/>
      <c r="S1506" s="253"/>
      <c r="T1506" s="254"/>
      <c r="U1506" s="144"/>
      <c r="V1506" s="145">
        <v>1580</v>
      </c>
      <c r="W1506" s="145"/>
      <c r="X1506" s="145"/>
      <c r="Z1506" s="144"/>
      <c r="AA1506" s="145"/>
      <c r="AB1506" s="145">
        <v>1600</v>
      </c>
      <c r="AC1506" s="145"/>
      <c r="AD1506" s="145"/>
      <c r="AE1506" s="145"/>
      <c r="AH1506" s="145"/>
      <c r="AJ1506" s="144"/>
      <c r="AK1506" s="145">
        <v>1550</v>
      </c>
      <c r="AM1506" s="146"/>
      <c r="AN1506" s="145">
        <v>1610</v>
      </c>
      <c r="AO1506" s="145"/>
      <c r="AP1506" s="145"/>
      <c r="AQ1506" s="145"/>
      <c r="AR1506" s="145"/>
      <c r="AS1506" s="143">
        <v>1740</v>
      </c>
      <c r="AT1506" s="145">
        <v>1630</v>
      </c>
      <c r="AV1506" s="143">
        <v>1720</v>
      </c>
    </row>
    <row r="1507" spans="1:48">
      <c r="A1507" s="140">
        <v>43354</v>
      </c>
      <c r="B1507" s="141">
        <v>1770</v>
      </c>
      <c r="C1507" s="141"/>
      <c r="D1507" s="141">
        <v>1750</v>
      </c>
      <c r="E1507" s="251"/>
      <c r="F1507" s="134">
        <v>1910</v>
      </c>
    </row>
    <row r="1508" spans="1:48">
      <c r="A1508" s="140">
        <v>43355</v>
      </c>
      <c r="B1508" s="141">
        <v>1770</v>
      </c>
      <c r="C1508" s="141"/>
      <c r="D1508" s="141">
        <v>1750</v>
      </c>
      <c r="E1508" s="251"/>
      <c r="F1508" s="134">
        <v>1910</v>
      </c>
    </row>
    <row r="1509" spans="1:48">
      <c r="A1509" s="140">
        <v>43356</v>
      </c>
      <c r="B1509" s="141">
        <v>1770</v>
      </c>
      <c r="C1509" s="141"/>
      <c r="D1509" s="141">
        <v>1750</v>
      </c>
      <c r="E1509" s="251"/>
      <c r="F1509" s="134">
        <v>1920</v>
      </c>
      <c r="P1509" s="135">
        <v>62</v>
      </c>
      <c r="U1509" s="137">
        <v>155</v>
      </c>
      <c r="V1509" s="138">
        <v>1580</v>
      </c>
      <c r="Z1509" s="137">
        <v>160</v>
      </c>
      <c r="AB1509" s="138">
        <v>1600</v>
      </c>
      <c r="AJ1509" s="137">
        <v>110</v>
      </c>
      <c r="AK1509" s="138">
        <v>1550</v>
      </c>
      <c r="AM1509" s="139">
        <v>120</v>
      </c>
      <c r="AN1509" s="138">
        <v>1610</v>
      </c>
      <c r="AT1509" s="138">
        <v>1630</v>
      </c>
    </row>
    <row r="1510" spans="1:48">
      <c r="A1510" s="140">
        <v>43357</v>
      </c>
      <c r="B1510" s="141">
        <v>1770</v>
      </c>
      <c r="C1510" s="141"/>
      <c r="D1510" s="141">
        <v>1750</v>
      </c>
      <c r="E1510" s="251"/>
      <c r="F1510" s="134">
        <v>1920</v>
      </c>
      <c r="V1510" s="138">
        <v>1580</v>
      </c>
      <c r="AB1510" s="138">
        <v>1600</v>
      </c>
      <c r="AI1510" s="136">
        <v>1640</v>
      </c>
      <c r="AK1510" s="138">
        <v>1550</v>
      </c>
      <c r="AN1510" s="138">
        <v>1610</v>
      </c>
      <c r="AT1510" s="138">
        <v>1630</v>
      </c>
      <c r="AV1510" s="136">
        <v>1740</v>
      </c>
    </row>
    <row r="1511" spans="1:48">
      <c r="A1511" s="140">
        <v>43360</v>
      </c>
      <c r="B1511" s="141">
        <v>1770</v>
      </c>
      <c r="C1511" s="141"/>
      <c r="D1511" s="141">
        <v>1750</v>
      </c>
      <c r="E1511" s="251"/>
      <c r="F1511" s="134">
        <v>1920</v>
      </c>
    </row>
    <row r="1512" spans="1:48">
      <c r="A1512" s="140">
        <v>43361</v>
      </c>
      <c r="B1512" s="141">
        <v>1770</v>
      </c>
      <c r="C1512" s="141"/>
      <c r="D1512" s="141">
        <v>1755</v>
      </c>
      <c r="E1512" s="251"/>
      <c r="F1512" s="134">
        <v>1920</v>
      </c>
      <c r="AF1512" s="136">
        <v>1540</v>
      </c>
    </row>
    <row r="1513" spans="1:48">
      <c r="A1513" s="140">
        <v>43362</v>
      </c>
      <c r="B1513" s="141">
        <v>1770</v>
      </c>
      <c r="C1513" s="141"/>
      <c r="D1513" s="141">
        <v>1755</v>
      </c>
      <c r="E1513" s="251"/>
      <c r="F1513" s="134">
        <v>1920</v>
      </c>
    </row>
    <row r="1514" spans="1:48">
      <c r="A1514" s="140">
        <v>43363</v>
      </c>
      <c r="B1514" s="141">
        <v>1770</v>
      </c>
      <c r="C1514" s="141"/>
      <c r="D1514" s="141">
        <v>1755</v>
      </c>
      <c r="E1514" s="251"/>
      <c r="F1514" s="134">
        <v>1920</v>
      </c>
      <c r="P1514" s="135">
        <v>62</v>
      </c>
      <c r="T1514" s="188">
        <v>1560</v>
      </c>
      <c r="U1514" s="137">
        <v>155</v>
      </c>
      <c r="V1514" s="138">
        <v>1580</v>
      </c>
      <c r="Z1514" s="137">
        <v>160</v>
      </c>
      <c r="AB1514" s="138">
        <v>1600</v>
      </c>
      <c r="AJ1514" s="137">
        <v>125</v>
      </c>
      <c r="AK1514" s="138">
        <v>1550</v>
      </c>
      <c r="AM1514" s="139">
        <v>120</v>
      </c>
      <c r="AN1514" s="138">
        <v>1610</v>
      </c>
      <c r="AT1514" s="138">
        <v>1720</v>
      </c>
    </row>
    <row r="1515" spans="1:48">
      <c r="A1515" s="140">
        <v>43364</v>
      </c>
      <c r="B1515" s="141">
        <v>1770</v>
      </c>
      <c r="C1515" s="251"/>
      <c r="D1515" s="134">
        <v>1745</v>
      </c>
      <c r="F1515" s="134">
        <v>1920</v>
      </c>
    </row>
    <row r="1516" spans="1:48">
      <c r="A1516" s="140">
        <v>43368</v>
      </c>
      <c r="B1516" s="141">
        <v>1770</v>
      </c>
      <c r="C1516" s="251"/>
      <c r="D1516" s="134">
        <v>1745</v>
      </c>
      <c r="F1516" s="134">
        <v>1920</v>
      </c>
    </row>
    <row r="1517" spans="1:48">
      <c r="A1517" s="140">
        <v>43369</v>
      </c>
      <c r="B1517" s="141">
        <v>1770</v>
      </c>
      <c r="C1517" s="251"/>
      <c r="D1517" s="134">
        <v>1745</v>
      </c>
      <c r="F1517" s="134">
        <v>1930</v>
      </c>
      <c r="AF1517" s="136">
        <v>1580</v>
      </c>
    </row>
    <row r="1518" spans="1:48">
      <c r="A1518" s="140">
        <v>43370</v>
      </c>
      <c r="B1518" s="141">
        <v>1770</v>
      </c>
      <c r="C1518" s="251"/>
      <c r="D1518" s="134">
        <v>1745</v>
      </c>
      <c r="F1518" s="134">
        <v>1930</v>
      </c>
      <c r="P1518" s="135">
        <v>62</v>
      </c>
      <c r="U1518" s="137">
        <v>160</v>
      </c>
      <c r="Z1518" s="137">
        <v>160</v>
      </c>
      <c r="AJ1518" s="137">
        <v>125</v>
      </c>
      <c r="AM1518" s="139">
        <v>120</v>
      </c>
    </row>
    <row r="1519" spans="1:48">
      <c r="A1519" s="140">
        <v>43371</v>
      </c>
      <c r="B1519" s="141">
        <v>1770</v>
      </c>
      <c r="C1519" s="251"/>
      <c r="D1519" s="134">
        <v>1745</v>
      </c>
      <c r="F1519" s="134">
        <v>1930</v>
      </c>
      <c r="AB1519" s="138">
        <v>1640</v>
      </c>
      <c r="AT1519" s="138">
        <v>1700</v>
      </c>
    </row>
    <row r="1520" spans="1:48">
      <c r="A1520" s="140">
        <v>43381</v>
      </c>
      <c r="B1520" s="134">
        <v>1785</v>
      </c>
      <c r="D1520" s="134">
        <v>1780</v>
      </c>
      <c r="F1520" s="134">
        <v>1910</v>
      </c>
      <c r="T1520" s="188">
        <v>1600</v>
      </c>
      <c r="V1520" s="138">
        <v>1580</v>
      </c>
      <c r="AB1520" s="138">
        <v>1610</v>
      </c>
      <c r="AF1520" s="136">
        <v>1550</v>
      </c>
    </row>
    <row r="1521" spans="1:55">
      <c r="A1521" s="140">
        <v>43382</v>
      </c>
      <c r="B1521" s="134">
        <v>1775</v>
      </c>
      <c r="D1521" s="134">
        <v>1770</v>
      </c>
      <c r="F1521" s="134">
        <v>1910</v>
      </c>
      <c r="P1521" s="135">
        <v>62</v>
      </c>
      <c r="U1521" s="137">
        <v>160</v>
      </c>
      <c r="Y1521" s="136">
        <v>1630</v>
      </c>
      <c r="Z1521" s="137">
        <v>160</v>
      </c>
      <c r="AH1521" s="138">
        <v>1550</v>
      </c>
      <c r="AJ1521" s="137">
        <v>125</v>
      </c>
      <c r="AM1521" s="139">
        <v>125</v>
      </c>
      <c r="BA1521" s="136">
        <v>1840</v>
      </c>
      <c r="BC1521" s="136">
        <v>1880</v>
      </c>
    </row>
    <row r="1522" spans="1:55">
      <c r="A1522" s="140">
        <v>43383</v>
      </c>
      <c r="B1522" s="134">
        <v>1765</v>
      </c>
      <c r="D1522" s="134">
        <v>1760</v>
      </c>
      <c r="F1522" s="134">
        <v>1910</v>
      </c>
      <c r="BA1522" s="136">
        <v>1840</v>
      </c>
      <c r="BC1522" s="136">
        <v>1890</v>
      </c>
    </row>
    <row r="1523" spans="1:55">
      <c r="A1523" s="140">
        <v>43384</v>
      </c>
      <c r="B1523" s="134">
        <v>1760</v>
      </c>
      <c r="D1523" s="134">
        <v>1760</v>
      </c>
      <c r="F1523" s="134">
        <v>1910</v>
      </c>
      <c r="BA1523" s="136">
        <v>1844</v>
      </c>
      <c r="BC1523" s="136">
        <v>1900</v>
      </c>
    </row>
    <row r="1524" spans="1:55">
      <c r="A1524" s="140">
        <v>43385</v>
      </c>
      <c r="B1524" s="134">
        <v>1760</v>
      </c>
      <c r="D1524" s="134">
        <v>1760</v>
      </c>
      <c r="F1524" s="134">
        <v>1905</v>
      </c>
      <c r="BA1524" s="136">
        <v>1860</v>
      </c>
      <c r="BC1524" s="136">
        <v>1920</v>
      </c>
    </row>
    <row r="1525" spans="1:55">
      <c r="A1525" s="133">
        <v>43388</v>
      </c>
      <c r="B1525" s="134">
        <v>1770</v>
      </c>
      <c r="D1525" s="134">
        <v>1770</v>
      </c>
      <c r="F1525" s="134">
        <v>1900</v>
      </c>
      <c r="V1525" s="138">
        <v>1580</v>
      </c>
      <c r="AB1525" s="138">
        <v>1610</v>
      </c>
      <c r="AF1525" s="136">
        <v>1540</v>
      </c>
      <c r="AH1525" s="138">
        <v>1550</v>
      </c>
      <c r="AT1525" s="138">
        <v>1700</v>
      </c>
      <c r="BA1525" s="136">
        <v>1900</v>
      </c>
      <c r="BC1525" s="136">
        <v>1920</v>
      </c>
    </row>
    <row r="1526" spans="1:55">
      <c r="A1526" s="133">
        <v>43389</v>
      </c>
      <c r="B1526" s="134">
        <v>1780</v>
      </c>
      <c r="D1526" s="134">
        <v>1780</v>
      </c>
      <c r="F1526" s="134">
        <v>1910</v>
      </c>
      <c r="P1526" s="135">
        <v>70</v>
      </c>
      <c r="U1526" s="137">
        <v>160</v>
      </c>
      <c r="Z1526" s="137">
        <v>160</v>
      </c>
      <c r="AJ1526" s="137">
        <v>125</v>
      </c>
      <c r="AM1526" s="139">
        <v>125</v>
      </c>
      <c r="BA1526" s="136">
        <v>1900</v>
      </c>
      <c r="BC1526" s="136">
        <v>1920</v>
      </c>
    </row>
    <row r="1527" spans="1:55">
      <c r="A1527" s="133">
        <v>43390</v>
      </c>
      <c r="B1527" s="134">
        <v>1790</v>
      </c>
      <c r="D1527" s="134">
        <v>1790</v>
      </c>
      <c r="F1527" s="134">
        <v>1920</v>
      </c>
      <c r="T1527" s="188">
        <v>1560</v>
      </c>
      <c r="AB1527" s="138">
        <v>1630</v>
      </c>
      <c r="AK1527" s="138">
        <v>1630</v>
      </c>
      <c r="AL1527" s="136">
        <v>1670</v>
      </c>
      <c r="AT1527" s="138">
        <v>1700</v>
      </c>
      <c r="BA1527" s="136">
        <v>1910</v>
      </c>
      <c r="BC1527" s="136">
        <v>1920</v>
      </c>
    </row>
    <row r="1528" spans="1:55">
      <c r="A1528" s="133">
        <v>43391</v>
      </c>
      <c r="B1528" s="134">
        <v>1800</v>
      </c>
      <c r="D1528" s="134">
        <v>1800</v>
      </c>
      <c r="F1528" s="134">
        <v>1920</v>
      </c>
      <c r="BA1528" s="136">
        <v>1930</v>
      </c>
      <c r="BC1528" s="136">
        <v>1920</v>
      </c>
    </row>
    <row r="1529" spans="1:55">
      <c r="A1529" s="133">
        <v>43392</v>
      </c>
      <c r="B1529" s="134">
        <v>1800</v>
      </c>
      <c r="D1529" s="134">
        <v>1810</v>
      </c>
      <c r="F1529" s="134">
        <v>1925</v>
      </c>
      <c r="BA1529" s="136">
        <v>1940</v>
      </c>
      <c r="BC1529" s="136">
        <v>1940</v>
      </c>
    </row>
    <row r="1530" spans="1:55">
      <c r="A1530" s="133">
        <v>43395</v>
      </c>
      <c r="B1530" s="134">
        <v>1820</v>
      </c>
      <c r="D1530" s="134">
        <v>1830</v>
      </c>
      <c r="F1530" s="134">
        <v>1940</v>
      </c>
      <c r="T1530" s="188">
        <v>1600</v>
      </c>
      <c r="V1530" s="138">
        <v>1580</v>
      </c>
      <c r="AB1530" s="138">
        <v>1650</v>
      </c>
      <c r="AH1530" s="138">
        <v>1550</v>
      </c>
      <c r="AI1530" s="136">
        <v>1610</v>
      </c>
      <c r="AK1530" s="138">
        <v>1650</v>
      </c>
      <c r="AN1530" s="138">
        <v>1650</v>
      </c>
      <c r="AT1530" s="138">
        <v>1700</v>
      </c>
      <c r="BA1530" s="136">
        <v>1970</v>
      </c>
      <c r="BC1530" s="136">
        <v>1950</v>
      </c>
    </row>
    <row r="1531" spans="1:55">
      <c r="A1531" s="133">
        <v>43396</v>
      </c>
      <c r="B1531" s="134">
        <v>1830</v>
      </c>
      <c r="D1531" s="134">
        <v>1830</v>
      </c>
      <c r="F1531" s="134">
        <v>1940</v>
      </c>
      <c r="P1531" s="135">
        <v>70</v>
      </c>
      <c r="U1531" s="137">
        <v>165</v>
      </c>
      <c r="Z1531" s="137">
        <v>140</v>
      </c>
      <c r="AJ1531" s="137">
        <v>125</v>
      </c>
      <c r="AM1531" s="139">
        <v>125</v>
      </c>
      <c r="BA1531" s="136">
        <v>1990</v>
      </c>
      <c r="BC1531" s="136">
        <v>1960</v>
      </c>
    </row>
    <row r="1532" spans="1:55">
      <c r="A1532" s="133">
        <v>43397</v>
      </c>
      <c r="B1532" s="134">
        <v>1830</v>
      </c>
      <c r="D1532" s="134">
        <v>1835</v>
      </c>
      <c r="F1532" s="134">
        <v>1950</v>
      </c>
      <c r="T1532" s="188">
        <v>1650</v>
      </c>
      <c r="BA1532" s="136">
        <v>1990</v>
      </c>
      <c r="BC1532" s="136">
        <v>1980</v>
      </c>
    </row>
    <row r="1533" spans="1:55">
      <c r="A1533" s="133">
        <v>43398</v>
      </c>
      <c r="B1533" s="134">
        <v>1830</v>
      </c>
      <c r="D1533" s="134">
        <v>1835</v>
      </c>
      <c r="F1533" s="134">
        <v>1955</v>
      </c>
      <c r="Y1533" s="136">
        <v>1650</v>
      </c>
      <c r="AL1533" s="136">
        <v>1760</v>
      </c>
      <c r="AS1533" s="136">
        <v>1820</v>
      </c>
      <c r="BA1533" s="136">
        <v>1990</v>
      </c>
      <c r="BC1533" s="136">
        <v>2000</v>
      </c>
    </row>
    <row r="1534" spans="1:55">
      <c r="A1534" s="133">
        <v>43399</v>
      </c>
      <c r="B1534" s="134">
        <v>1840</v>
      </c>
      <c r="C1534" s="134">
        <v>1790</v>
      </c>
      <c r="D1534" s="134">
        <v>1835</v>
      </c>
      <c r="F1534" s="134">
        <v>1955</v>
      </c>
      <c r="H1534" s="255">
        <v>1950</v>
      </c>
      <c r="I1534" s="255">
        <f>H1534-P1534-C1534-90</f>
        <v>0</v>
      </c>
      <c r="J1534" s="257">
        <v>1980</v>
      </c>
      <c r="K1534" s="257">
        <f>J1534-R1534-C1534-90</f>
        <v>32</v>
      </c>
      <c r="L1534" s="259">
        <v>1950</v>
      </c>
      <c r="M1534" s="259">
        <f>L1534-Q1534-C1534-90</f>
        <v>-10</v>
      </c>
      <c r="N1534" s="261">
        <v>1920</v>
      </c>
      <c r="O1534" s="261">
        <f>N1534-S1534-C1534-90</f>
        <v>-19</v>
      </c>
      <c r="P1534" s="135">
        <v>70</v>
      </c>
      <c r="Q1534" s="135">
        <v>80</v>
      </c>
      <c r="R1534" s="135">
        <v>68</v>
      </c>
      <c r="S1534" s="252">
        <v>59</v>
      </c>
      <c r="U1534" s="137">
        <v>165</v>
      </c>
      <c r="V1534" s="138">
        <v>1580</v>
      </c>
      <c r="Z1534" s="137">
        <v>140</v>
      </c>
      <c r="AB1534" s="138">
        <v>1660</v>
      </c>
      <c r="AF1534" s="136">
        <v>1560</v>
      </c>
      <c r="AH1534" s="138">
        <v>1550</v>
      </c>
      <c r="AI1534" s="136">
        <v>1730</v>
      </c>
      <c r="AJ1534" s="137">
        <v>125</v>
      </c>
      <c r="AM1534" s="139">
        <v>125</v>
      </c>
      <c r="BA1534" s="136">
        <v>1990</v>
      </c>
      <c r="BC1534" s="136">
        <v>2000</v>
      </c>
    </row>
    <row r="1535" spans="1:55">
      <c r="A1535" s="133">
        <v>43402</v>
      </c>
      <c r="B1535" s="134">
        <v>1840</v>
      </c>
      <c r="D1535" s="134">
        <v>1845</v>
      </c>
      <c r="F1535" s="134">
        <v>1960</v>
      </c>
      <c r="V1535" s="138">
        <v>1580</v>
      </c>
      <c r="AB1535" s="138">
        <v>1680</v>
      </c>
      <c r="AH1535" s="138">
        <v>1550</v>
      </c>
      <c r="AK1535" s="138">
        <v>1650</v>
      </c>
      <c r="AN1535" s="138">
        <v>1650</v>
      </c>
      <c r="AT1535" s="138">
        <v>1700</v>
      </c>
      <c r="BA1535" s="136">
        <v>1990</v>
      </c>
      <c r="BC1535" s="136">
        <v>2000</v>
      </c>
    </row>
    <row r="1536" spans="1:55">
      <c r="A1536" s="133">
        <v>43403</v>
      </c>
      <c r="B1536" s="134">
        <v>1850</v>
      </c>
      <c r="D1536" s="134">
        <v>1845</v>
      </c>
      <c r="F1536" s="134">
        <v>1960</v>
      </c>
      <c r="BA1536" s="136">
        <v>1990</v>
      </c>
      <c r="BC1536" s="136">
        <v>2000</v>
      </c>
    </row>
    <row r="1537" spans="1:64">
      <c r="A1537" s="133">
        <v>43404</v>
      </c>
      <c r="B1537" s="134">
        <v>1850</v>
      </c>
      <c r="D1537" s="134">
        <v>1855</v>
      </c>
      <c r="F1537" s="134">
        <v>1970</v>
      </c>
      <c r="BA1537" s="136">
        <v>1990</v>
      </c>
      <c r="BC1537" s="136">
        <v>1990</v>
      </c>
    </row>
    <row r="1538" spans="1:64">
      <c r="A1538" s="133">
        <v>43405</v>
      </c>
      <c r="B1538" s="134">
        <v>1860</v>
      </c>
      <c r="D1538" s="134">
        <v>1855</v>
      </c>
      <c r="F1538" s="134">
        <v>1970</v>
      </c>
      <c r="P1538" s="135">
        <v>65</v>
      </c>
      <c r="Q1538" s="135">
        <v>75</v>
      </c>
      <c r="R1538" s="135">
        <v>63</v>
      </c>
      <c r="S1538" s="252">
        <v>56</v>
      </c>
      <c r="U1538" s="137">
        <v>170</v>
      </c>
      <c r="Z1538" s="137">
        <v>140</v>
      </c>
      <c r="AJ1538" s="137">
        <v>125</v>
      </c>
      <c r="AM1538" s="139">
        <v>125</v>
      </c>
      <c r="BA1538" s="136">
        <v>1990</v>
      </c>
      <c r="BC1538" s="136">
        <v>1986</v>
      </c>
    </row>
    <row r="1539" spans="1:64">
      <c r="A1539" s="133">
        <v>43406</v>
      </c>
      <c r="B1539" s="134">
        <v>1850</v>
      </c>
      <c r="C1539" s="134">
        <v>1820</v>
      </c>
      <c r="D1539" s="134">
        <v>1855</v>
      </c>
      <c r="E1539" s="134">
        <v>1810</v>
      </c>
      <c r="F1539" s="134">
        <v>1970</v>
      </c>
      <c r="H1539" s="255">
        <v>1970</v>
      </c>
      <c r="I1539" s="255">
        <f>H1539-P1539-C1539-90</f>
        <v>-5</v>
      </c>
      <c r="J1539" s="257">
        <v>2000</v>
      </c>
      <c r="K1539" s="257">
        <f>J1539-R1539-C1539-90</f>
        <v>27</v>
      </c>
      <c r="L1539" s="259">
        <v>1970</v>
      </c>
      <c r="M1539" s="259">
        <f>L1539-Q1539-C1539-90</f>
        <v>-15</v>
      </c>
      <c r="N1539" s="261">
        <v>1960</v>
      </c>
      <c r="O1539" s="261">
        <f>N1539-S1539-C1539-90</f>
        <v>-6</v>
      </c>
      <c r="P1539" s="135">
        <v>65</v>
      </c>
      <c r="Q1539" s="135">
        <v>75</v>
      </c>
      <c r="R1539" s="135">
        <v>63</v>
      </c>
      <c r="S1539" s="252">
        <v>56</v>
      </c>
      <c r="V1539" s="138">
        <v>1580</v>
      </c>
      <c r="W1539" s="138">
        <v>1600</v>
      </c>
      <c r="AB1539" s="138">
        <v>1680</v>
      </c>
      <c r="AC1539" s="138">
        <v>1610</v>
      </c>
      <c r="AD1539" s="138">
        <v>1650</v>
      </c>
      <c r="AH1539" s="138">
        <v>1570</v>
      </c>
      <c r="AK1539" s="138">
        <v>1700</v>
      </c>
      <c r="AL1539" s="136">
        <v>1760</v>
      </c>
      <c r="AN1539" s="138">
        <v>1650</v>
      </c>
      <c r="AO1539" s="138">
        <v>1620</v>
      </c>
      <c r="AP1539" s="138">
        <v>1650</v>
      </c>
      <c r="AS1539" s="136">
        <v>1850</v>
      </c>
      <c r="AT1539" s="138">
        <v>1700</v>
      </c>
      <c r="AW1539" s="136">
        <v>1750</v>
      </c>
      <c r="AX1539" s="136">
        <v>1600</v>
      </c>
      <c r="AY1539" s="136">
        <v>1880</v>
      </c>
      <c r="BA1539" s="136">
        <v>1990</v>
      </c>
      <c r="BC1539" s="136">
        <v>1986</v>
      </c>
      <c r="BD1539" s="136">
        <v>2010</v>
      </c>
      <c r="BE1539" s="136">
        <v>2040</v>
      </c>
      <c r="BF1539" s="136">
        <v>1954</v>
      </c>
      <c r="BI1539" s="136">
        <v>2220</v>
      </c>
      <c r="BJ1539" s="136">
        <v>2120</v>
      </c>
      <c r="BK1539" s="136">
        <v>1980</v>
      </c>
      <c r="BL1539" s="136">
        <v>1980</v>
      </c>
    </row>
    <row r="1540" spans="1:64">
      <c r="A1540" s="133">
        <v>43409</v>
      </c>
      <c r="B1540" s="134">
        <v>1835</v>
      </c>
      <c r="D1540" s="134">
        <v>1845</v>
      </c>
      <c r="F1540" s="134">
        <v>1960</v>
      </c>
      <c r="BA1540" s="136">
        <v>1990</v>
      </c>
      <c r="BC1540" s="136">
        <v>1986</v>
      </c>
    </row>
    <row r="1541" spans="1:64">
      <c r="A1541" s="133">
        <v>43410</v>
      </c>
      <c r="B1541" s="134">
        <v>1840</v>
      </c>
      <c r="D1541" s="134">
        <v>1850</v>
      </c>
      <c r="F1541" s="134">
        <v>1960</v>
      </c>
      <c r="V1541" s="138">
        <v>1580</v>
      </c>
      <c r="AB1541" s="138">
        <v>1690</v>
      </c>
      <c r="AH1541" s="138">
        <v>1570</v>
      </c>
      <c r="AK1541" s="138">
        <v>1700</v>
      </c>
      <c r="AN1541" s="138">
        <v>1650</v>
      </c>
      <c r="AT1541" s="138">
        <v>1700</v>
      </c>
      <c r="BA1541" s="136">
        <v>1990</v>
      </c>
      <c r="BC1541" s="136">
        <v>1986</v>
      </c>
    </row>
    <row r="1542" spans="1:64">
      <c r="A1542" s="133">
        <v>43411</v>
      </c>
      <c r="B1542" s="134">
        <v>1860</v>
      </c>
      <c r="D1542" s="134">
        <v>1850</v>
      </c>
      <c r="F1542" s="134">
        <v>1960</v>
      </c>
      <c r="BA1542" s="136">
        <v>2000</v>
      </c>
      <c r="BC1542" s="136">
        <v>1986</v>
      </c>
    </row>
    <row r="1543" spans="1:64">
      <c r="A1543" s="133">
        <v>43412</v>
      </c>
      <c r="B1543" s="134">
        <v>1870</v>
      </c>
      <c r="D1543" s="134">
        <v>1860</v>
      </c>
      <c r="F1543" s="134">
        <v>1970</v>
      </c>
      <c r="P1543" s="135">
        <v>68</v>
      </c>
      <c r="Q1543" s="135">
        <v>78</v>
      </c>
      <c r="R1543" s="135">
        <v>66</v>
      </c>
      <c r="S1543" s="252">
        <v>59</v>
      </c>
      <c r="T1543" s="188">
        <v>1660</v>
      </c>
      <c r="U1543" s="137">
        <v>165</v>
      </c>
      <c r="Z1543" s="137">
        <v>140</v>
      </c>
      <c r="AI1543" s="136">
        <v>1755</v>
      </c>
      <c r="AJ1543" s="137">
        <v>130</v>
      </c>
      <c r="AM1543" s="139">
        <v>125</v>
      </c>
      <c r="BA1543" s="136">
        <v>2020</v>
      </c>
      <c r="BC1543" s="136">
        <v>1996</v>
      </c>
    </row>
    <row r="1544" spans="1:64">
      <c r="A1544" s="133">
        <v>43413</v>
      </c>
      <c r="B1544" s="134">
        <v>1870</v>
      </c>
      <c r="C1544" s="134">
        <v>1810</v>
      </c>
      <c r="D1544" s="134">
        <v>1865</v>
      </c>
      <c r="E1544" s="134">
        <v>1810</v>
      </c>
      <c r="F1544" s="134">
        <v>1970</v>
      </c>
      <c r="G1544" s="134">
        <v>2045</v>
      </c>
      <c r="H1544" s="255">
        <v>1970</v>
      </c>
      <c r="I1544" s="255">
        <f>H1544-P1544-C1544-90</f>
        <v>2</v>
      </c>
      <c r="J1544" s="257">
        <v>1990</v>
      </c>
      <c r="K1544" s="257">
        <f>J1544-R1544-C1544-90</f>
        <v>24</v>
      </c>
      <c r="L1544" s="259">
        <v>1980</v>
      </c>
      <c r="M1544" s="259">
        <f>L1544-Q1544-C1544-90</f>
        <v>2</v>
      </c>
      <c r="N1544" s="261">
        <v>1960</v>
      </c>
      <c r="O1544" s="261">
        <f>N1544-S1544-C1544-90</f>
        <v>1</v>
      </c>
      <c r="P1544" s="135">
        <v>68</v>
      </c>
      <c r="Q1544" s="135">
        <v>78</v>
      </c>
      <c r="R1544" s="135">
        <v>66</v>
      </c>
      <c r="S1544" s="252">
        <v>59</v>
      </c>
      <c r="U1544" s="137">
        <v>165</v>
      </c>
      <c r="V1544" s="138">
        <v>1640</v>
      </c>
      <c r="W1544" s="138">
        <v>1650</v>
      </c>
      <c r="Y1544" s="136">
        <v>1700</v>
      </c>
      <c r="Z1544" s="137">
        <v>140</v>
      </c>
      <c r="AB1544" s="138">
        <v>1710</v>
      </c>
      <c r="AC1544" s="138">
        <v>1610</v>
      </c>
      <c r="AD1544" s="138">
        <v>1680</v>
      </c>
      <c r="AF1544" s="136">
        <v>1660</v>
      </c>
      <c r="AH1544" s="138">
        <v>1570</v>
      </c>
      <c r="AJ1544" s="137">
        <v>130</v>
      </c>
      <c r="AK1544" s="138">
        <v>1700</v>
      </c>
      <c r="AL1544" s="136">
        <v>1760</v>
      </c>
      <c r="AM1544" s="139">
        <v>125</v>
      </c>
      <c r="AN1544" s="138">
        <v>1650</v>
      </c>
      <c r="AO1544" s="138">
        <v>1670</v>
      </c>
      <c r="AP1544" s="138">
        <v>1700</v>
      </c>
      <c r="AT1544" s="138">
        <v>1700</v>
      </c>
      <c r="AV1544" s="136">
        <v>1820</v>
      </c>
      <c r="AW1544" s="136">
        <v>1780</v>
      </c>
      <c r="AX1544" s="136">
        <v>1660</v>
      </c>
      <c r="AY1544" s="136">
        <v>1880</v>
      </c>
      <c r="BA1544" s="136">
        <v>2050</v>
      </c>
      <c r="BC1544" s="136">
        <v>2010</v>
      </c>
      <c r="BD1544" s="136">
        <v>2030</v>
      </c>
      <c r="BE1544" s="136">
        <v>2050</v>
      </c>
      <c r="BF1544" s="136">
        <v>1994</v>
      </c>
      <c r="BI1544" s="136">
        <v>2220</v>
      </c>
      <c r="BJ1544" s="136">
        <v>2090</v>
      </c>
      <c r="BK1544" s="136">
        <v>2050</v>
      </c>
      <c r="BL1544" s="136">
        <v>1980</v>
      </c>
    </row>
    <row r="1545" spans="1:64">
      <c r="A1545" s="133">
        <v>43416</v>
      </c>
      <c r="B1545" s="134">
        <v>1870</v>
      </c>
      <c r="C1545" s="134">
        <v>1810</v>
      </c>
      <c r="D1545" s="134">
        <v>1880</v>
      </c>
      <c r="E1545" s="134">
        <v>1810</v>
      </c>
      <c r="F1545" s="134">
        <v>1985</v>
      </c>
      <c r="G1545" s="134">
        <v>2045</v>
      </c>
      <c r="H1545" s="255">
        <v>1980</v>
      </c>
      <c r="I1545" s="255">
        <f t="shared" ref="I1545:I1551" si="0">H1545-P1545-C1545-90</f>
        <v>12</v>
      </c>
      <c r="J1545" s="257">
        <v>1990</v>
      </c>
      <c r="K1545" s="257">
        <f t="shared" ref="K1545:K1551" si="1">J1545-R1545-C1545-90</f>
        <v>24</v>
      </c>
      <c r="L1545" s="259">
        <v>1990</v>
      </c>
      <c r="M1545" s="259">
        <f t="shared" ref="M1545:M1551" si="2">L1545-Q1545-C1545-90</f>
        <v>12</v>
      </c>
      <c r="N1545" s="261">
        <v>1960</v>
      </c>
      <c r="O1545" s="261">
        <f t="shared" ref="O1545:O1551" si="3">N1545-S1545-C1545-90</f>
        <v>1</v>
      </c>
      <c r="P1545" s="135">
        <v>68</v>
      </c>
      <c r="Q1545" s="135">
        <v>78</v>
      </c>
      <c r="R1545" s="135">
        <v>66</v>
      </c>
      <c r="S1545" s="252">
        <v>59</v>
      </c>
      <c r="V1545" s="138">
        <v>1640</v>
      </c>
      <c r="W1545" s="138">
        <v>1650</v>
      </c>
      <c r="AB1545" s="138">
        <v>1730</v>
      </c>
      <c r="AC1545" s="138">
        <v>1650</v>
      </c>
      <c r="AD1545" s="138">
        <v>1700</v>
      </c>
      <c r="AH1545" s="138">
        <v>1570</v>
      </c>
      <c r="AK1545" s="138">
        <v>1800</v>
      </c>
      <c r="AN1545" s="138">
        <v>1650</v>
      </c>
      <c r="AO1545" s="138">
        <v>1670</v>
      </c>
      <c r="AP1545" s="138">
        <v>1700</v>
      </c>
      <c r="AT1545" s="138">
        <v>1700</v>
      </c>
      <c r="AV1545" s="136">
        <v>1820</v>
      </c>
      <c r="AW1545" s="136">
        <v>1780</v>
      </c>
      <c r="AX1545" s="136">
        <v>1700</v>
      </c>
      <c r="AY1545" s="136">
        <v>1900</v>
      </c>
      <c r="BA1545" s="136">
        <v>2060</v>
      </c>
      <c r="BC1545" s="136">
        <v>2040</v>
      </c>
      <c r="BD1545" s="136">
        <v>2110</v>
      </c>
      <c r="BE1545" s="136">
        <v>2060</v>
      </c>
      <c r="BF1545" s="136">
        <v>2010</v>
      </c>
      <c r="BI1545" s="136">
        <v>2220</v>
      </c>
      <c r="BJ1545" s="136">
        <v>2090</v>
      </c>
      <c r="BK1545" s="136">
        <v>2050</v>
      </c>
      <c r="BL1545" s="136">
        <v>1980</v>
      </c>
    </row>
    <row r="1546" spans="1:64">
      <c r="A1546" s="133">
        <v>43417</v>
      </c>
      <c r="B1546" s="134">
        <v>1880</v>
      </c>
      <c r="C1546" s="134">
        <v>1850</v>
      </c>
      <c r="D1546" s="134">
        <v>1880</v>
      </c>
      <c r="E1546" s="134">
        <v>1810</v>
      </c>
      <c r="F1546" s="134">
        <v>1990</v>
      </c>
      <c r="G1546" s="134">
        <v>2045</v>
      </c>
      <c r="H1546" s="255">
        <v>1990</v>
      </c>
      <c r="I1546" s="255">
        <f t="shared" si="0"/>
        <v>-18</v>
      </c>
      <c r="J1546" s="257">
        <v>1990</v>
      </c>
      <c r="K1546" s="257">
        <f t="shared" si="1"/>
        <v>-16</v>
      </c>
      <c r="L1546" s="259">
        <v>1990</v>
      </c>
      <c r="M1546" s="259">
        <f t="shared" si="2"/>
        <v>-28</v>
      </c>
      <c r="N1546" s="261">
        <v>1980</v>
      </c>
      <c r="O1546" s="261">
        <f t="shared" si="3"/>
        <v>-19</v>
      </c>
      <c r="P1546" s="135">
        <v>68</v>
      </c>
      <c r="Q1546" s="135">
        <v>78</v>
      </c>
      <c r="R1546" s="135">
        <v>66</v>
      </c>
      <c r="S1546" s="252">
        <v>59</v>
      </c>
      <c r="V1546" s="138">
        <v>1680</v>
      </c>
      <c r="W1546" s="138">
        <v>1650</v>
      </c>
      <c r="Y1546" s="136">
        <v>1720</v>
      </c>
      <c r="AB1546" s="138">
        <v>1730</v>
      </c>
      <c r="AC1546" s="138">
        <v>1650</v>
      </c>
      <c r="AD1546" s="138">
        <v>1700</v>
      </c>
      <c r="AH1546" s="138">
        <v>1570</v>
      </c>
      <c r="AK1546" s="138">
        <v>1800</v>
      </c>
      <c r="AN1546" s="138">
        <v>1650</v>
      </c>
      <c r="AO1546" s="138">
        <v>1670</v>
      </c>
      <c r="AP1546" s="138">
        <v>1700</v>
      </c>
      <c r="AT1546" s="138">
        <v>1700</v>
      </c>
      <c r="AV1546" s="136">
        <v>1820</v>
      </c>
      <c r="AW1546" s="136">
        <v>1820</v>
      </c>
      <c r="AX1546" s="136">
        <v>1700</v>
      </c>
      <c r="AY1546" s="136">
        <v>1900</v>
      </c>
      <c r="BA1546" s="136">
        <v>2060</v>
      </c>
      <c r="BC1546" s="136">
        <v>2040</v>
      </c>
      <c r="BD1546" s="136">
        <v>2110</v>
      </c>
      <c r="BE1546" s="136">
        <v>2080</v>
      </c>
      <c r="BF1546" s="136">
        <v>2010</v>
      </c>
      <c r="BI1546" s="136">
        <v>2220</v>
      </c>
      <c r="BJ1546" s="136">
        <v>2090</v>
      </c>
      <c r="BK1546" s="136">
        <v>2050</v>
      </c>
      <c r="BL1546" s="136">
        <v>1980</v>
      </c>
    </row>
    <row r="1547" spans="1:64">
      <c r="A1547" s="133">
        <v>43418</v>
      </c>
      <c r="B1547" s="134">
        <v>1880</v>
      </c>
      <c r="C1547" s="134">
        <v>1850</v>
      </c>
      <c r="D1547" s="134">
        <v>1885</v>
      </c>
      <c r="E1547" s="134">
        <v>1810</v>
      </c>
      <c r="F1547" s="134">
        <v>1990</v>
      </c>
      <c r="G1547" s="134">
        <v>2055</v>
      </c>
      <c r="H1547" s="255">
        <v>1990</v>
      </c>
      <c r="I1547" s="255">
        <f t="shared" si="0"/>
        <v>-18</v>
      </c>
      <c r="J1547" s="257">
        <v>1990</v>
      </c>
      <c r="K1547" s="257">
        <f t="shared" si="1"/>
        <v>-16</v>
      </c>
      <c r="L1547" s="259">
        <v>1990</v>
      </c>
      <c r="M1547" s="259">
        <f t="shared" si="2"/>
        <v>-28</v>
      </c>
      <c r="N1547" s="261">
        <v>1980</v>
      </c>
      <c r="O1547" s="261">
        <f t="shared" si="3"/>
        <v>-19</v>
      </c>
      <c r="P1547" s="135">
        <v>68</v>
      </c>
      <c r="Q1547" s="135">
        <v>78</v>
      </c>
      <c r="R1547" s="135">
        <v>66</v>
      </c>
      <c r="S1547" s="252">
        <v>59</v>
      </c>
      <c r="V1547" s="138">
        <v>1680</v>
      </c>
      <c r="W1547" s="138">
        <v>1650</v>
      </c>
      <c r="X1547" s="138">
        <v>1630</v>
      </c>
      <c r="AB1547" s="138">
        <v>1730</v>
      </c>
      <c r="AC1547" s="138">
        <v>1710</v>
      </c>
      <c r="AD1547" s="138">
        <v>1700</v>
      </c>
      <c r="AH1547" s="138">
        <v>1570</v>
      </c>
      <c r="AK1547" s="138">
        <v>1800</v>
      </c>
      <c r="AN1547" s="138">
        <v>1650</v>
      </c>
      <c r="AO1547" s="138">
        <v>1670</v>
      </c>
      <c r="AP1547" s="138">
        <v>1700</v>
      </c>
      <c r="AT1547" s="138">
        <v>1700</v>
      </c>
      <c r="AV1547" s="136">
        <v>1820</v>
      </c>
      <c r="AW1547" s="136">
        <v>1820</v>
      </c>
      <c r="AX1547" s="136">
        <v>1700</v>
      </c>
      <c r="AY1547" s="136">
        <v>1900</v>
      </c>
      <c r="BA1547" s="136">
        <v>2054</v>
      </c>
      <c r="BC1547" s="136">
        <v>2060</v>
      </c>
      <c r="BD1547" s="136">
        <v>2090</v>
      </c>
      <c r="BE1547" s="136">
        <v>2080</v>
      </c>
      <c r="BF1547" s="136">
        <v>2010</v>
      </c>
      <c r="BI1547" s="136">
        <v>2240</v>
      </c>
      <c r="BJ1547" s="136">
        <v>2090</v>
      </c>
      <c r="BK1547" s="136">
        <v>2050</v>
      </c>
      <c r="BL1547" s="136">
        <v>1980</v>
      </c>
    </row>
    <row r="1548" spans="1:64">
      <c r="A1548" s="133">
        <v>43419</v>
      </c>
      <c r="B1548" s="134">
        <v>1880</v>
      </c>
      <c r="C1548" s="134">
        <v>1850</v>
      </c>
      <c r="D1548" s="134">
        <v>1890</v>
      </c>
      <c r="E1548" s="134">
        <v>1810</v>
      </c>
      <c r="F1548" s="134">
        <v>1990</v>
      </c>
      <c r="G1548" s="134">
        <v>2060</v>
      </c>
      <c r="H1548" s="255">
        <v>1990</v>
      </c>
      <c r="I1548" s="255">
        <f t="shared" si="0"/>
        <v>-16</v>
      </c>
      <c r="J1548" s="257">
        <v>2000</v>
      </c>
      <c r="K1548" s="257">
        <f t="shared" si="1"/>
        <v>-4</v>
      </c>
      <c r="L1548" s="259">
        <v>2000</v>
      </c>
      <c r="M1548" s="259">
        <f t="shared" si="2"/>
        <v>-16</v>
      </c>
      <c r="N1548" s="261">
        <v>1990</v>
      </c>
      <c r="O1548" s="261">
        <f t="shared" si="3"/>
        <v>-9</v>
      </c>
      <c r="P1548" s="135">
        <v>66</v>
      </c>
      <c r="Q1548" s="135">
        <v>76</v>
      </c>
      <c r="R1548" s="135">
        <v>64</v>
      </c>
      <c r="S1548" s="252">
        <v>59</v>
      </c>
      <c r="T1548" s="188">
        <v>1670</v>
      </c>
      <c r="U1548" s="137">
        <v>165</v>
      </c>
      <c r="V1548" s="138">
        <v>1680</v>
      </c>
      <c r="W1548" s="138">
        <v>1650</v>
      </c>
      <c r="X1548" s="138">
        <v>1630</v>
      </c>
      <c r="Z1548" s="137">
        <v>140</v>
      </c>
      <c r="AB1548" s="138">
        <v>1750</v>
      </c>
      <c r="AC1548" s="138">
        <v>1710</v>
      </c>
      <c r="AD1548" s="138">
        <v>1720</v>
      </c>
      <c r="AF1548" s="136">
        <v>1660</v>
      </c>
      <c r="AH1548" s="138">
        <v>1570</v>
      </c>
      <c r="AJ1548" s="137">
        <v>130</v>
      </c>
      <c r="AK1548" s="138">
        <v>1800</v>
      </c>
      <c r="AM1548" s="139">
        <v>125</v>
      </c>
      <c r="AN1548" s="138">
        <v>1650</v>
      </c>
      <c r="AO1548" s="138">
        <v>1670</v>
      </c>
      <c r="AP1548" s="138">
        <v>1740</v>
      </c>
      <c r="AT1548" s="138">
        <v>1700</v>
      </c>
      <c r="AV1548" s="136">
        <v>1820</v>
      </c>
      <c r="AW1548" s="136">
        <v>1820</v>
      </c>
      <c r="AX1548" s="136">
        <v>1700</v>
      </c>
      <c r="AY1548" s="136">
        <v>1900</v>
      </c>
      <c r="BA1548" s="136">
        <v>2054</v>
      </c>
      <c r="BC1548" s="136">
        <v>2070</v>
      </c>
      <c r="BD1548" s="136">
        <v>2090</v>
      </c>
      <c r="BE1548" s="136">
        <v>2080</v>
      </c>
      <c r="BF1548" s="136">
        <v>2030</v>
      </c>
      <c r="BI1548" s="136">
        <v>2240</v>
      </c>
      <c r="BJ1548" s="136">
        <v>2090</v>
      </c>
      <c r="BK1548" s="136">
        <v>2050</v>
      </c>
      <c r="BL1548" s="136">
        <v>1980</v>
      </c>
    </row>
    <row r="1549" spans="1:64">
      <c r="A1549" s="133">
        <v>43420</v>
      </c>
      <c r="B1549" s="134">
        <v>1880</v>
      </c>
      <c r="C1549" s="134">
        <v>1860</v>
      </c>
      <c r="D1549" s="134">
        <v>1890</v>
      </c>
      <c r="E1549" s="134">
        <v>1810</v>
      </c>
      <c r="F1549" s="134">
        <v>1990</v>
      </c>
      <c r="G1549" s="134">
        <v>2060</v>
      </c>
      <c r="H1549" s="255">
        <v>1990</v>
      </c>
      <c r="I1549" s="255">
        <f t="shared" si="0"/>
        <v>-26</v>
      </c>
      <c r="J1549" s="257">
        <v>2000</v>
      </c>
      <c r="K1549" s="257">
        <f t="shared" si="1"/>
        <v>-14</v>
      </c>
      <c r="L1549" s="259">
        <v>2000</v>
      </c>
      <c r="M1549" s="259">
        <f t="shared" si="2"/>
        <v>-26</v>
      </c>
      <c r="N1549" s="261">
        <v>1990</v>
      </c>
      <c r="O1549" s="261">
        <f t="shared" si="3"/>
        <v>-19</v>
      </c>
      <c r="P1549" s="135">
        <v>66</v>
      </c>
      <c r="Q1549" s="135">
        <v>76</v>
      </c>
      <c r="R1549" s="135">
        <v>64</v>
      </c>
      <c r="S1549" s="252">
        <v>59</v>
      </c>
      <c r="V1549" s="138">
        <v>1680</v>
      </c>
      <c r="W1549" s="138">
        <v>1680</v>
      </c>
      <c r="X1549" s="138">
        <v>1630</v>
      </c>
      <c r="AB1549" s="138">
        <v>1750</v>
      </c>
      <c r="AC1549" s="138">
        <v>1710</v>
      </c>
      <c r="AD1549" s="138">
        <v>1720</v>
      </c>
      <c r="AH1549" s="138">
        <v>1570</v>
      </c>
      <c r="AI1549" s="136">
        <v>1820</v>
      </c>
      <c r="AK1549" s="138">
        <v>1800</v>
      </c>
      <c r="AN1549" s="138">
        <v>1650</v>
      </c>
      <c r="AO1549" s="138">
        <v>1670</v>
      </c>
      <c r="AP1549" s="138">
        <v>1740</v>
      </c>
      <c r="AS1549" s="136">
        <v>1840</v>
      </c>
      <c r="AT1549" s="138">
        <v>1700</v>
      </c>
      <c r="AV1549" s="136">
        <v>1820</v>
      </c>
      <c r="AW1549" s="136">
        <v>1820</v>
      </c>
      <c r="AX1549" s="136">
        <v>1700</v>
      </c>
      <c r="AY1549" s="136">
        <v>1930</v>
      </c>
      <c r="BA1549" s="136">
        <v>2054</v>
      </c>
      <c r="BC1549" s="136">
        <v>2070</v>
      </c>
      <c r="BD1549" s="136">
        <v>2070</v>
      </c>
      <c r="BE1549" s="136">
        <v>2080</v>
      </c>
      <c r="BF1549" s="136">
        <v>2030</v>
      </c>
      <c r="BI1549" s="136">
        <v>2240</v>
      </c>
      <c r="BJ1549" s="136">
        <v>2090</v>
      </c>
      <c r="BK1549" s="136">
        <v>2050</v>
      </c>
      <c r="BL1549" s="136">
        <v>2020</v>
      </c>
    </row>
    <row r="1550" spans="1:64">
      <c r="A1550" s="133">
        <v>43423</v>
      </c>
      <c r="B1550" s="134">
        <v>1880</v>
      </c>
      <c r="C1550" s="134">
        <v>1860</v>
      </c>
      <c r="D1550" s="134">
        <v>1895</v>
      </c>
      <c r="E1550" s="134">
        <v>1830</v>
      </c>
      <c r="F1550" s="134">
        <v>1990</v>
      </c>
      <c r="G1550" s="134">
        <v>2060</v>
      </c>
      <c r="H1550" s="255">
        <v>1990</v>
      </c>
      <c r="I1550" s="255">
        <f t="shared" si="0"/>
        <v>-26</v>
      </c>
      <c r="J1550" s="257">
        <v>2000</v>
      </c>
      <c r="K1550" s="257">
        <f t="shared" si="1"/>
        <v>-14</v>
      </c>
      <c r="L1550" s="259">
        <v>2000</v>
      </c>
      <c r="M1550" s="259">
        <f t="shared" si="2"/>
        <v>-26</v>
      </c>
      <c r="N1550" s="261">
        <v>1980</v>
      </c>
      <c r="O1550" s="261">
        <f t="shared" si="3"/>
        <v>-29</v>
      </c>
      <c r="P1550" s="135">
        <v>66</v>
      </c>
      <c r="Q1550" s="135">
        <v>76</v>
      </c>
      <c r="R1550" s="135">
        <v>64</v>
      </c>
      <c r="S1550" s="252">
        <v>59</v>
      </c>
      <c r="V1550" s="138">
        <v>1680</v>
      </c>
      <c r="W1550" s="138">
        <v>1680</v>
      </c>
      <c r="X1550" s="138">
        <v>1630</v>
      </c>
      <c r="AB1550" s="138">
        <v>1750</v>
      </c>
      <c r="AC1550" s="138">
        <v>1710</v>
      </c>
      <c r="AD1550" s="138">
        <v>1720</v>
      </c>
      <c r="AE1550" s="138">
        <v>1678</v>
      </c>
      <c r="AH1550" s="138">
        <v>1628</v>
      </c>
      <c r="AK1550" s="138">
        <v>1800</v>
      </c>
      <c r="AN1550" s="138">
        <v>1650</v>
      </c>
      <c r="AO1550" s="138">
        <v>1710</v>
      </c>
      <c r="AP1550" s="138">
        <v>1740</v>
      </c>
      <c r="AT1550" s="138">
        <v>1700</v>
      </c>
      <c r="AV1550" s="136">
        <v>1820</v>
      </c>
      <c r="AW1550" s="136">
        <v>1820</v>
      </c>
      <c r="AX1550" s="136">
        <v>1740</v>
      </c>
      <c r="AY1550" s="136">
        <v>1930</v>
      </c>
      <c r="BA1550" s="136">
        <v>2038</v>
      </c>
      <c r="BC1550" s="136">
        <v>2050</v>
      </c>
      <c r="BD1550" s="136">
        <v>2040</v>
      </c>
      <c r="BE1550" s="136">
        <v>2080</v>
      </c>
      <c r="BF1550" s="136">
        <v>2030</v>
      </c>
      <c r="BI1550" s="136">
        <v>2240</v>
      </c>
      <c r="BJ1550" s="136">
        <v>2090</v>
      </c>
      <c r="BK1550" s="136">
        <v>2050</v>
      </c>
      <c r="BL1550" s="136">
        <v>2020</v>
      </c>
    </row>
    <row r="1551" spans="1:64">
      <c r="A1551" s="133">
        <v>43424</v>
      </c>
      <c r="B1551" s="134">
        <v>1880</v>
      </c>
      <c r="C1551" s="134">
        <v>1860</v>
      </c>
      <c r="D1551" s="134">
        <v>1895</v>
      </c>
      <c r="E1551" s="134">
        <v>1830</v>
      </c>
      <c r="F1551" s="134">
        <v>1990</v>
      </c>
      <c r="G1551" s="134">
        <v>2060</v>
      </c>
      <c r="H1551" s="255">
        <v>1990</v>
      </c>
      <c r="I1551" s="255">
        <f t="shared" si="0"/>
        <v>-26</v>
      </c>
      <c r="J1551" s="257">
        <v>2000</v>
      </c>
      <c r="K1551" s="257">
        <f t="shared" si="1"/>
        <v>-14</v>
      </c>
      <c r="L1551" s="259">
        <v>2000</v>
      </c>
      <c r="M1551" s="259">
        <f t="shared" si="2"/>
        <v>-26</v>
      </c>
      <c r="N1551" s="261">
        <v>1980</v>
      </c>
      <c r="O1551" s="261">
        <f t="shared" si="3"/>
        <v>-29</v>
      </c>
      <c r="P1551" s="135">
        <v>66</v>
      </c>
      <c r="Q1551" s="135">
        <v>76</v>
      </c>
      <c r="R1551" s="135">
        <v>64</v>
      </c>
      <c r="S1551" s="252">
        <v>59</v>
      </c>
      <c r="T1551" s="188">
        <v>1745</v>
      </c>
      <c r="V1551" s="138">
        <v>1680</v>
      </c>
      <c r="W1551" s="138">
        <v>1680</v>
      </c>
      <c r="X1551" s="138">
        <v>1630</v>
      </c>
      <c r="AB1551" s="138">
        <v>1760</v>
      </c>
      <c r="AC1551" s="138">
        <v>1710</v>
      </c>
      <c r="AD1551" s="138">
        <v>1720</v>
      </c>
      <c r="AE1551" s="138">
        <v>1703</v>
      </c>
      <c r="AH1551" s="138">
        <v>1628</v>
      </c>
      <c r="AK1551" s="138">
        <v>1800</v>
      </c>
      <c r="AN1551" s="138">
        <v>1650</v>
      </c>
      <c r="AO1551" s="138">
        <v>1710</v>
      </c>
      <c r="AP1551" s="138">
        <v>1800</v>
      </c>
      <c r="AT1551" s="138">
        <v>1700</v>
      </c>
      <c r="AV1551" s="136">
        <v>1840</v>
      </c>
      <c r="AW1551" s="136">
        <v>1820</v>
      </c>
      <c r="AX1551" s="136">
        <v>1740</v>
      </c>
      <c r="AY1551" s="136">
        <v>1930</v>
      </c>
      <c r="BA1551" s="136">
        <v>2038</v>
      </c>
      <c r="BC1551" s="136">
        <v>2050</v>
      </c>
      <c r="BD1551" s="136">
        <v>2040</v>
      </c>
      <c r="BE1551" s="136">
        <v>2080</v>
      </c>
      <c r="BF1551" s="136">
        <v>2030</v>
      </c>
      <c r="BI1551" s="136">
        <v>2240</v>
      </c>
      <c r="BJ1551" s="136">
        <v>2090</v>
      </c>
      <c r="BK1551" s="136">
        <v>2050</v>
      </c>
      <c r="BL1551" s="136">
        <v>2020</v>
      </c>
    </row>
    <row r="1552" spans="1:64">
      <c r="A1552" s="133">
        <v>43425</v>
      </c>
      <c r="B1552" s="134">
        <v>1880</v>
      </c>
      <c r="C1552" s="134">
        <v>1860</v>
      </c>
      <c r="D1552" s="134">
        <v>1895</v>
      </c>
      <c r="E1552" s="134">
        <v>1840</v>
      </c>
      <c r="F1552" s="134">
        <v>1990</v>
      </c>
      <c r="G1552" s="134">
        <v>2060</v>
      </c>
      <c r="H1552" s="255">
        <v>1990</v>
      </c>
      <c r="I1552" s="255">
        <f t="shared" ref="I1552" si="4">H1552-P1552-C1552-90</f>
        <v>-26</v>
      </c>
      <c r="J1552" s="257">
        <v>2000</v>
      </c>
      <c r="K1552" s="257">
        <f t="shared" ref="K1552" si="5">J1552-R1552-C1552-90</f>
        <v>-14</v>
      </c>
      <c r="L1552" s="259">
        <v>2000</v>
      </c>
      <c r="M1552" s="259">
        <f t="shared" ref="M1552" si="6">L1552-Q1552-C1552-90</f>
        <v>-26</v>
      </c>
      <c r="N1552" s="261">
        <v>1980</v>
      </c>
      <c r="O1552" s="261">
        <f t="shared" ref="O1552" si="7">N1552-S1552-C1552-90</f>
        <v>-29</v>
      </c>
      <c r="P1552" s="135">
        <v>66</v>
      </c>
      <c r="Q1552" s="135">
        <v>76</v>
      </c>
      <c r="R1552" s="135">
        <v>64</v>
      </c>
      <c r="S1552" s="252">
        <v>59</v>
      </c>
      <c r="V1552" s="138">
        <v>1680</v>
      </c>
      <c r="W1552" s="138">
        <v>1680</v>
      </c>
      <c r="X1552" s="138">
        <v>1720</v>
      </c>
      <c r="Y1552" s="136">
        <v>1740</v>
      </c>
      <c r="AB1552" s="138">
        <v>1760</v>
      </c>
      <c r="AC1552" s="138">
        <v>1710</v>
      </c>
      <c r="AD1552" s="138">
        <v>1720</v>
      </c>
      <c r="AE1552" s="138">
        <v>1703</v>
      </c>
      <c r="AH1552" s="138">
        <v>1628</v>
      </c>
      <c r="AK1552" s="138">
        <v>1800</v>
      </c>
      <c r="AL1552" s="136">
        <v>1800</v>
      </c>
      <c r="AN1552" s="138">
        <v>1650</v>
      </c>
      <c r="AO1552" s="138">
        <v>1710</v>
      </c>
      <c r="AP1552" s="138">
        <v>1800</v>
      </c>
      <c r="AT1552" s="138">
        <v>1700</v>
      </c>
      <c r="AV1552" s="136">
        <v>1860</v>
      </c>
      <c r="AW1552" s="136">
        <v>1820</v>
      </c>
      <c r="AX1552" s="136">
        <v>1740</v>
      </c>
      <c r="AY1552" s="136">
        <v>1930</v>
      </c>
      <c r="BA1552" s="136">
        <v>2038</v>
      </c>
      <c r="BC1552" s="136">
        <v>2050</v>
      </c>
      <c r="BD1552" s="136">
        <v>2040</v>
      </c>
      <c r="BE1552" s="136">
        <v>2080</v>
      </c>
      <c r="BF1552" s="136">
        <v>2040</v>
      </c>
      <c r="BI1552" s="136">
        <v>2240</v>
      </c>
      <c r="BJ1552" s="136">
        <v>2090</v>
      </c>
      <c r="BK1552" s="136">
        <v>2050</v>
      </c>
      <c r="BL1552" s="136">
        <v>2020</v>
      </c>
    </row>
    <row r="1553" spans="1:64">
      <c r="A1553" s="133">
        <v>43426</v>
      </c>
      <c r="B1553" s="134">
        <v>1880</v>
      </c>
      <c r="C1553" s="134">
        <v>1860</v>
      </c>
      <c r="D1553" s="134">
        <v>1895</v>
      </c>
      <c r="E1553" s="134">
        <v>1840</v>
      </c>
      <c r="F1553" s="134">
        <v>1990</v>
      </c>
      <c r="G1553" s="134">
        <v>2060</v>
      </c>
      <c r="H1553" s="255">
        <v>1990</v>
      </c>
      <c r="I1553" s="255">
        <f t="shared" ref="I1553" si="8">H1553-P1553-C1553-90</f>
        <v>-23</v>
      </c>
      <c r="J1553" s="257">
        <v>2000</v>
      </c>
      <c r="K1553" s="257">
        <f t="shared" ref="K1553" si="9">J1553-R1553-C1553-90</f>
        <v>-11</v>
      </c>
      <c r="L1553" s="259">
        <v>2000</v>
      </c>
      <c r="M1553" s="259">
        <f t="shared" ref="M1553" si="10">L1553-Q1553-C1553-90</f>
        <v>-23</v>
      </c>
      <c r="N1553" s="261">
        <v>1980</v>
      </c>
      <c r="O1553" s="261">
        <f t="shared" ref="O1553" si="11">N1553-S1553-C1553-90</f>
        <v>-26</v>
      </c>
      <c r="P1553" s="135">
        <v>63</v>
      </c>
      <c r="Q1553" s="135">
        <v>73</v>
      </c>
      <c r="R1553" s="135">
        <v>61</v>
      </c>
      <c r="S1553" s="252">
        <v>56</v>
      </c>
      <c r="U1553" s="137">
        <v>200</v>
      </c>
      <c r="V1553" s="138">
        <v>1680</v>
      </c>
      <c r="W1553" s="138">
        <v>1680</v>
      </c>
      <c r="X1553" s="138">
        <v>1720</v>
      </c>
      <c r="Y1553" s="136">
        <v>1775</v>
      </c>
      <c r="Z1553" s="137">
        <v>140</v>
      </c>
      <c r="AB1553" s="138">
        <v>1760</v>
      </c>
      <c r="AC1553" s="138">
        <v>1710</v>
      </c>
      <c r="AD1553" s="138">
        <v>1720</v>
      </c>
      <c r="AE1553" s="138">
        <v>1703</v>
      </c>
      <c r="AH1553" s="138">
        <v>1628</v>
      </c>
      <c r="AJ1553" s="137">
        <v>130</v>
      </c>
      <c r="AK1553" s="138">
        <v>1800</v>
      </c>
      <c r="AM1553" s="139">
        <v>125</v>
      </c>
      <c r="AN1553" s="138">
        <v>1650</v>
      </c>
      <c r="AO1553" s="138">
        <v>1780</v>
      </c>
      <c r="AP1553" s="138">
        <v>1800</v>
      </c>
      <c r="AS1553" s="136">
        <v>1890</v>
      </c>
      <c r="AT1553" s="138">
        <v>1700</v>
      </c>
      <c r="AV1553" s="136">
        <v>1840</v>
      </c>
      <c r="AW1553" s="136">
        <v>1870</v>
      </c>
      <c r="AX1553" s="136">
        <v>1740</v>
      </c>
      <c r="AY1553" s="136">
        <v>1930</v>
      </c>
      <c r="BA1553" s="136">
        <v>2038</v>
      </c>
      <c r="BC1553" s="136">
        <v>2050</v>
      </c>
      <c r="BD1553" s="136">
        <v>2040</v>
      </c>
      <c r="BE1553" s="136">
        <v>2080</v>
      </c>
      <c r="BF1553" s="136">
        <v>2040</v>
      </c>
      <c r="BI1553" s="136">
        <v>2240</v>
      </c>
      <c r="BJ1553" s="136">
        <v>2100</v>
      </c>
      <c r="BK1553" s="136">
        <v>2050</v>
      </c>
      <c r="BL1553" s="136">
        <v>2060</v>
      </c>
    </row>
    <row r="1554" spans="1:64">
      <c r="A1554" s="133">
        <v>43427</v>
      </c>
      <c r="B1554" s="134">
        <v>1880</v>
      </c>
      <c r="C1554" s="134">
        <v>1860</v>
      </c>
      <c r="D1554" s="134">
        <v>1895</v>
      </c>
      <c r="E1554" s="134">
        <v>1840</v>
      </c>
      <c r="F1554" s="134">
        <v>1990</v>
      </c>
      <c r="G1554" s="134">
        <v>2060</v>
      </c>
      <c r="H1554" s="255">
        <v>1990</v>
      </c>
      <c r="I1554" s="255">
        <f t="shared" ref="I1554" si="12">H1554-P1554-C1554-90</f>
        <v>-23</v>
      </c>
      <c r="J1554" s="257">
        <v>2000</v>
      </c>
      <c r="K1554" s="257">
        <f t="shared" ref="K1554" si="13">J1554-R1554-C1554-90</f>
        <v>-11</v>
      </c>
      <c r="L1554" s="259">
        <v>2000</v>
      </c>
      <c r="M1554" s="259">
        <f t="shared" ref="M1554" si="14">L1554-Q1554-C1554-90</f>
        <v>-23</v>
      </c>
      <c r="N1554" s="261">
        <v>1980</v>
      </c>
      <c r="O1554" s="261">
        <f t="shared" ref="O1554" si="15">N1554-S1554-C1554-90</f>
        <v>-26</v>
      </c>
      <c r="P1554" s="135">
        <v>63</v>
      </c>
      <c r="Q1554" s="135">
        <v>73</v>
      </c>
      <c r="R1554" s="135">
        <v>61</v>
      </c>
      <c r="S1554" s="252">
        <v>56</v>
      </c>
      <c r="T1554" s="188">
        <v>1765</v>
      </c>
      <c r="V1554" s="138">
        <v>1680</v>
      </c>
      <c r="W1554" s="138">
        <v>1680</v>
      </c>
      <c r="X1554" s="138">
        <v>1720</v>
      </c>
      <c r="AB1554" s="138">
        <v>1760</v>
      </c>
      <c r="AC1554" s="138">
        <v>1710</v>
      </c>
      <c r="AD1554" s="138">
        <v>1720</v>
      </c>
      <c r="AE1554" s="138">
        <v>1703</v>
      </c>
      <c r="AH1554" s="138">
        <v>1628</v>
      </c>
      <c r="AK1554" s="138">
        <v>1800</v>
      </c>
      <c r="AN1554" s="138">
        <v>1650</v>
      </c>
      <c r="AO1554" s="138">
        <v>1780</v>
      </c>
      <c r="AP1554" s="138">
        <v>1800</v>
      </c>
      <c r="AT1554" s="138">
        <v>1700</v>
      </c>
      <c r="AV1554" s="136">
        <v>1840</v>
      </c>
      <c r="AW1554" s="136">
        <v>1870</v>
      </c>
      <c r="AX1554" s="136">
        <v>1740</v>
      </c>
      <c r="AY1554" s="136">
        <v>1930</v>
      </c>
      <c r="BA1554" s="136">
        <v>2032</v>
      </c>
      <c r="BC1554" s="136">
        <v>2050</v>
      </c>
      <c r="BD1554" s="136">
        <v>2040</v>
      </c>
      <c r="BE1554" s="136">
        <v>2080</v>
      </c>
      <c r="BF1554" s="136">
        <v>2040</v>
      </c>
      <c r="BI1554" s="136">
        <v>2240</v>
      </c>
      <c r="BJ1554" s="136">
        <v>2100</v>
      </c>
      <c r="BK1554" s="136">
        <v>2050</v>
      </c>
      <c r="BL1554" s="136">
        <v>2060</v>
      </c>
    </row>
    <row r="1555" spans="1:64">
      <c r="A1555" s="133">
        <v>43430</v>
      </c>
      <c r="B1555" s="134">
        <v>1895</v>
      </c>
      <c r="C1555" s="134">
        <v>1860</v>
      </c>
      <c r="D1555" s="134">
        <v>1910</v>
      </c>
      <c r="E1555" s="134">
        <v>1840</v>
      </c>
      <c r="F1555" s="134">
        <v>1990</v>
      </c>
      <c r="G1555" s="134">
        <v>2060</v>
      </c>
      <c r="H1555" s="255">
        <v>1990</v>
      </c>
      <c r="I1555" s="255">
        <f t="shared" ref="I1555" si="16">H1555-P1555-C1555-90</f>
        <v>-23</v>
      </c>
      <c r="J1555" s="257">
        <v>2010</v>
      </c>
      <c r="K1555" s="257">
        <f t="shared" ref="K1555" si="17">J1555-R1555-C1555-90</f>
        <v>-1</v>
      </c>
      <c r="L1555" s="259">
        <v>2010</v>
      </c>
      <c r="M1555" s="259">
        <f t="shared" ref="M1555" si="18">L1555-Q1555-C1555-90</f>
        <v>-13</v>
      </c>
      <c r="N1555" s="261">
        <v>1990</v>
      </c>
      <c r="O1555" s="261">
        <f t="shared" ref="O1555" si="19">N1555-S1555-C1555-90</f>
        <v>-16</v>
      </c>
      <c r="P1555" s="135">
        <v>63</v>
      </c>
      <c r="Q1555" s="135">
        <v>73</v>
      </c>
      <c r="R1555" s="135">
        <v>61</v>
      </c>
      <c r="S1555" s="252">
        <v>56</v>
      </c>
      <c r="V1555" s="138">
        <v>1680</v>
      </c>
      <c r="W1555" s="138">
        <v>1680</v>
      </c>
      <c r="X1555" s="138">
        <v>1720</v>
      </c>
      <c r="AB1555" s="138">
        <v>1770</v>
      </c>
      <c r="AC1555" s="138">
        <v>1740</v>
      </c>
      <c r="AD1555" s="138">
        <v>1740</v>
      </c>
      <c r="AE1555" s="138">
        <v>1740</v>
      </c>
      <c r="AH1555" s="138">
        <v>1628</v>
      </c>
      <c r="AK1555" s="138">
        <v>1800</v>
      </c>
      <c r="AN1555" s="138">
        <v>1650</v>
      </c>
      <c r="AO1555" s="138">
        <v>1780</v>
      </c>
      <c r="AP1555" s="138">
        <v>1850</v>
      </c>
      <c r="AT1555" s="138">
        <v>1850</v>
      </c>
      <c r="AV1555" s="136">
        <v>1840</v>
      </c>
      <c r="AW1555" s="136">
        <v>1870</v>
      </c>
      <c r="AX1555" s="136">
        <v>1740</v>
      </c>
      <c r="AY1555" s="136">
        <v>1930</v>
      </c>
      <c r="BA1555" s="136">
        <v>2050</v>
      </c>
      <c r="BC1555" s="136">
        <v>2060</v>
      </c>
      <c r="BD1555" s="136">
        <v>2060</v>
      </c>
      <c r="BE1555" s="136">
        <v>2080</v>
      </c>
      <c r="BF1555" s="136">
        <v>2040</v>
      </c>
      <c r="BI1555" s="136">
        <v>2240</v>
      </c>
      <c r="BJ1555" s="136">
        <v>2100</v>
      </c>
      <c r="BK1555" s="136">
        <v>2050</v>
      </c>
      <c r="BL1555" s="136">
        <v>2060</v>
      </c>
    </row>
    <row r="1556" spans="1:64">
      <c r="A1556" s="133">
        <v>43431</v>
      </c>
      <c r="B1556" s="134">
        <v>1895</v>
      </c>
      <c r="C1556" s="134">
        <v>1860</v>
      </c>
      <c r="D1556" s="134">
        <v>1915</v>
      </c>
      <c r="E1556" s="134">
        <v>1840</v>
      </c>
      <c r="F1556" s="134">
        <v>2010</v>
      </c>
      <c r="G1556" s="134">
        <v>2060</v>
      </c>
      <c r="H1556" s="255">
        <v>2010</v>
      </c>
      <c r="I1556" s="255">
        <f t="shared" ref="I1556" si="20">H1556-P1556-C1556-90</f>
        <v>-3</v>
      </c>
      <c r="J1556" s="257">
        <v>2010</v>
      </c>
      <c r="K1556" s="257">
        <f t="shared" ref="K1556" si="21">J1556-R1556-C1556-90</f>
        <v>-1</v>
      </c>
      <c r="L1556" s="259">
        <v>2030</v>
      </c>
      <c r="M1556" s="259">
        <f t="shared" ref="M1556" si="22">L1556-Q1556-C1556-90</f>
        <v>7</v>
      </c>
      <c r="N1556" s="261">
        <v>1990</v>
      </c>
      <c r="O1556" s="261">
        <f t="shared" ref="O1556" si="23">N1556-S1556-C1556-90</f>
        <v>-16</v>
      </c>
      <c r="P1556" s="135">
        <v>63</v>
      </c>
      <c r="Q1556" s="135">
        <v>73</v>
      </c>
      <c r="R1556" s="135">
        <v>61</v>
      </c>
      <c r="S1556" s="252">
        <v>56</v>
      </c>
      <c r="V1556" s="138">
        <v>1680</v>
      </c>
      <c r="W1556" s="138">
        <v>1720</v>
      </c>
      <c r="X1556" s="138">
        <v>1720</v>
      </c>
      <c r="AB1556" s="138">
        <v>1770</v>
      </c>
      <c r="AC1556" s="138">
        <v>1740</v>
      </c>
      <c r="AD1556" s="138">
        <v>1740</v>
      </c>
      <c r="AE1556" s="138">
        <v>1740</v>
      </c>
      <c r="AF1556" s="136">
        <v>1670</v>
      </c>
      <c r="AH1556" s="138">
        <v>1688</v>
      </c>
      <c r="AK1556" s="138">
        <v>1800</v>
      </c>
      <c r="AN1556" s="138">
        <v>1650</v>
      </c>
      <c r="AO1556" s="138">
        <v>1810</v>
      </c>
      <c r="AP1556" s="138">
        <v>1850</v>
      </c>
      <c r="AT1556" s="138">
        <v>1850</v>
      </c>
      <c r="AV1556" s="136">
        <v>1840</v>
      </c>
      <c r="AW1556" s="136">
        <v>1870</v>
      </c>
      <c r="AX1556" s="136">
        <v>1740</v>
      </c>
      <c r="AY1556" s="136">
        <v>1930</v>
      </c>
      <c r="BA1556" s="136">
        <v>2050</v>
      </c>
      <c r="BC1556" s="136">
        <v>2060</v>
      </c>
      <c r="BD1556" s="136">
        <v>2090</v>
      </c>
      <c r="BE1556" s="136">
        <v>2080</v>
      </c>
      <c r="BF1556" s="136">
        <v>2040</v>
      </c>
      <c r="BI1556" s="136">
        <v>2240</v>
      </c>
      <c r="BJ1556" s="136">
        <v>2100</v>
      </c>
      <c r="BK1556" s="136">
        <v>2050</v>
      </c>
      <c r="BL1556" s="136">
        <v>2060</v>
      </c>
    </row>
    <row r="1557" spans="1:64">
      <c r="A1557" s="133">
        <v>43432</v>
      </c>
      <c r="B1557" s="134">
        <v>1895</v>
      </c>
      <c r="C1557" s="134">
        <v>1860</v>
      </c>
      <c r="D1557" s="134">
        <v>1915</v>
      </c>
      <c r="E1557" s="134">
        <v>1840</v>
      </c>
      <c r="F1557" s="134">
        <v>2010</v>
      </c>
      <c r="G1557" s="134">
        <v>2060</v>
      </c>
      <c r="H1557" s="255">
        <v>2010</v>
      </c>
      <c r="I1557" s="255">
        <f t="shared" ref="I1557" si="24">H1557-P1557-C1557-90</f>
        <v>-3</v>
      </c>
      <c r="J1557" s="257">
        <v>2010</v>
      </c>
      <c r="K1557" s="257">
        <f t="shared" ref="K1557" si="25">J1557-R1557-C1557-90</f>
        <v>-1</v>
      </c>
      <c r="L1557" s="259">
        <v>2030</v>
      </c>
      <c r="M1557" s="259">
        <f t="shared" ref="M1557" si="26">L1557-Q1557-C1557-90</f>
        <v>7</v>
      </c>
      <c r="N1557" s="261">
        <v>2000</v>
      </c>
      <c r="O1557" s="261">
        <f t="shared" ref="O1557" si="27">N1557-S1557-C1557-90</f>
        <v>-6</v>
      </c>
      <c r="P1557" s="135">
        <v>63</v>
      </c>
      <c r="Q1557" s="135">
        <v>73</v>
      </c>
      <c r="R1557" s="135">
        <v>61</v>
      </c>
      <c r="S1557" s="252">
        <v>56</v>
      </c>
      <c r="V1557" s="138">
        <v>1760</v>
      </c>
      <c r="W1557" s="138">
        <v>1720</v>
      </c>
      <c r="X1557" s="138">
        <v>1720</v>
      </c>
      <c r="AB1557" s="138">
        <v>1790</v>
      </c>
      <c r="AC1557" s="138">
        <v>1740</v>
      </c>
      <c r="AD1557" s="138">
        <v>1740</v>
      </c>
      <c r="AE1557" s="138">
        <v>1740</v>
      </c>
      <c r="AH1557" s="138">
        <v>1688</v>
      </c>
      <c r="AK1557" s="138">
        <v>1900</v>
      </c>
      <c r="AN1557" s="138">
        <v>1650</v>
      </c>
      <c r="AO1557" s="138">
        <v>1810</v>
      </c>
      <c r="AP1557" s="138">
        <v>1850</v>
      </c>
      <c r="AT1557" s="138">
        <v>1900</v>
      </c>
      <c r="AV1557" s="136">
        <v>1840</v>
      </c>
      <c r="AW1557" s="136">
        <v>1870</v>
      </c>
      <c r="AX1557" s="136">
        <v>1740</v>
      </c>
      <c r="AY1557" s="136">
        <v>1930</v>
      </c>
      <c r="BA1557" s="136">
        <v>2040</v>
      </c>
      <c r="BC1557" s="136">
        <v>2060</v>
      </c>
      <c r="BD1557" s="136">
        <v>2090</v>
      </c>
      <c r="BE1557" s="136">
        <v>2080</v>
      </c>
      <c r="BF1557" s="136">
        <v>2040</v>
      </c>
      <c r="BI1557" s="136">
        <v>2240</v>
      </c>
      <c r="BJ1557" s="136">
        <v>2100</v>
      </c>
      <c r="BK1557" s="136">
        <v>2050</v>
      </c>
      <c r="BL1557" s="136">
        <v>2060</v>
      </c>
    </row>
    <row r="1558" spans="1:64">
      <c r="A1558" s="133">
        <v>43433</v>
      </c>
      <c r="B1558" s="134">
        <v>1895</v>
      </c>
      <c r="C1558" s="134">
        <v>1860</v>
      </c>
      <c r="D1558" s="134">
        <v>1920</v>
      </c>
      <c r="E1558" s="134">
        <v>1860</v>
      </c>
      <c r="F1558" s="134">
        <v>2020</v>
      </c>
      <c r="G1558" s="134">
        <v>2075</v>
      </c>
      <c r="H1558" s="255">
        <v>2020</v>
      </c>
      <c r="I1558" s="255">
        <f t="shared" ref="I1558" si="28">H1558-P1558-C1558-90</f>
        <v>12</v>
      </c>
      <c r="J1558" s="257">
        <v>2010</v>
      </c>
      <c r="K1558" s="257">
        <f t="shared" ref="K1558" si="29">J1558-R1558-C1558-90</f>
        <v>4</v>
      </c>
      <c r="L1558" s="259">
        <v>2030</v>
      </c>
      <c r="M1558" s="259">
        <f t="shared" ref="M1558" si="30">L1558-Q1558-C1558-90</f>
        <v>12</v>
      </c>
      <c r="N1558" s="261">
        <v>2000</v>
      </c>
      <c r="O1558" s="261">
        <f t="shared" ref="O1558" si="31">N1558-S1558-C1558-90</f>
        <v>-4</v>
      </c>
      <c r="P1558" s="135">
        <v>58</v>
      </c>
      <c r="Q1558" s="135">
        <v>68</v>
      </c>
      <c r="R1558" s="135">
        <v>56</v>
      </c>
      <c r="S1558" s="252">
        <v>54</v>
      </c>
      <c r="U1558" s="137">
        <v>200</v>
      </c>
      <c r="V1558" s="138">
        <v>1760</v>
      </c>
      <c r="W1558" s="138">
        <v>1720</v>
      </c>
      <c r="X1558" s="138">
        <v>1720</v>
      </c>
      <c r="Z1558" s="137">
        <v>140</v>
      </c>
      <c r="AB1558" s="138">
        <v>1790</v>
      </c>
      <c r="AC1558" s="138">
        <v>1740</v>
      </c>
      <c r="AD1558" s="138">
        <v>1740</v>
      </c>
      <c r="AE1558" s="138">
        <v>1740</v>
      </c>
      <c r="AH1558" s="138">
        <v>1688</v>
      </c>
      <c r="AJ1558" s="137">
        <v>130</v>
      </c>
      <c r="AK1558" s="138">
        <v>1900</v>
      </c>
      <c r="AL1558" s="136">
        <v>1830</v>
      </c>
      <c r="AM1558" s="139">
        <v>125</v>
      </c>
      <c r="AN1558" s="138">
        <v>1650</v>
      </c>
      <c r="AO1558" s="138">
        <v>1810</v>
      </c>
      <c r="AP1558" s="138">
        <v>1850</v>
      </c>
      <c r="AQ1558" s="138">
        <v>1740</v>
      </c>
      <c r="AT1558" s="138">
        <v>1900</v>
      </c>
      <c r="AV1558" s="136">
        <v>1840</v>
      </c>
      <c r="AW1558" s="136">
        <v>1870</v>
      </c>
      <c r="AX1558" s="136">
        <v>1740</v>
      </c>
      <c r="AY1558" s="136">
        <v>1930</v>
      </c>
      <c r="BA1558" s="136">
        <v>2034</v>
      </c>
      <c r="BC1558" s="136">
        <v>2056</v>
      </c>
      <c r="BD1558" s="136">
        <v>2090</v>
      </c>
      <c r="BE1558" s="136">
        <v>2080</v>
      </c>
      <c r="BF1558" s="136">
        <v>2040</v>
      </c>
      <c r="BI1558" s="136">
        <v>2240</v>
      </c>
      <c r="BJ1558" s="136">
        <v>2100</v>
      </c>
      <c r="BK1558" s="136">
        <v>2050</v>
      </c>
      <c r="BL1558" s="136">
        <v>2060</v>
      </c>
    </row>
    <row r="1559" spans="1:64">
      <c r="A1559" s="133">
        <v>43434</v>
      </c>
      <c r="B1559" s="134">
        <v>1895</v>
      </c>
      <c r="C1559" s="134">
        <v>1860</v>
      </c>
      <c r="D1559" s="134">
        <v>1930</v>
      </c>
      <c r="E1559" s="134">
        <v>1860</v>
      </c>
      <c r="F1559" s="134">
        <v>2020</v>
      </c>
      <c r="G1559" s="134">
        <v>2075</v>
      </c>
      <c r="H1559" s="255">
        <v>2020</v>
      </c>
      <c r="I1559" s="255">
        <f t="shared" ref="I1559" si="32">H1559-P1559-C1559-90</f>
        <v>12</v>
      </c>
      <c r="J1559" s="257">
        <v>2020</v>
      </c>
      <c r="K1559" s="257">
        <f t="shared" ref="K1559" si="33">J1559-R1559-C1559-90</f>
        <v>14</v>
      </c>
      <c r="L1559" s="259">
        <v>2040</v>
      </c>
      <c r="M1559" s="259">
        <f t="shared" ref="M1559" si="34">L1559-Q1559-C1559-90</f>
        <v>22</v>
      </c>
      <c r="N1559" s="261">
        <v>2010</v>
      </c>
      <c r="O1559" s="261">
        <f t="shared" ref="O1559" si="35">N1559-S1559-C1559-90</f>
        <v>6</v>
      </c>
      <c r="P1559" s="135">
        <v>58</v>
      </c>
      <c r="Q1559" s="135">
        <v>68</v>
      </c>
      <c r="R1559" s="135">
        <v>56</v>
      </c>
      <c r="S1559" s="252">
        <v>54</v>
      </c>
      <c r="V1559" s="138">
        <v>1760</v>
      </c>
      <c r="W1559" s="138">
        <v>1720</v>
      </c>
      <c r="X1559" s="138">
        <v>1720</v>
      </c>
      <c r="Y1559" s="136">
        <v>1780</v>
      </c>
      <c r="AB1559" s="138">
        <v>1790</v>
      </c>
      <c r="AC1559" s="138">
        <v>1740</v>
      </c>
      <c r="AD1559" s="138">
        <v>1740</v>
      </c>
      <c r="AE1559" s="138">
        <v>1740</v>
      </c>
      <c r="AH1559" s="138">
        <v>1688</v>
      </c>
      <c r="AK1559" s="138">
        <v>1900</v>
      </c>
      <c r="AN1559" s="138">
        <v>1650</v>
      </c>
      <c r="AO1559" s="138">
        <v>1810</v>
      </c>
      <c r="AP1559" s="138">
        <v>1850</v>
      </c>
      <c r="AQ1559" s="138">
        <v>1790</v>
      </c>
      <c r="AT1559" s="138">
        <v>1900</v>
      </c>
      <c r="AV1559" s="136">
        <v>1840</v>
      </c>
      <c r="AW1559" s="136">
        <v>1870</v>
      </c>
      <c r="AX1559" s="136">
        <v>1740</v>
      </c>
      <c r="AY1559" s="136">
        <v>1980</v>
      </c>
      <c r="BA1559" s="136">
        <v>2034</v>
      </c>
      <c r="BC1559" s="136">
        <v>2056</v>
      </c>
      <c r="BD1559" s="136">
        <v>2090</v>
      </c>
      <c r="BE1559" s="136">
        <v>2080</v>
      </c>
      <c r="BF1559" s="136">
        <v>2040</v>
      </c>
      <c r="BI1559" s="136">
        <v>2240</v>
      </c>
      <c r="BJ1559" s="136">
        <v>2100</v>
      </c>
      <c r="BK1559" s="136">
        <v>2050</v>
      </c>
      <c r="BL1559" s="136">
        <v>2080</v>
      </c>
    </row>
    <row r="1560" spans="1:64">
      <c r="A1560" s="133">
        <v>43437</v>
      </c>
      <c r="B1560" s="134">
        <v>1895</v>
      </c>
      <c r="C1560" s="134">
        <v>1860</v>
      </c>
      <c r="D1560" s="134">
        <v>1915</v>
      </c>
      <c r="E1560" s="134">
        <v>1860</v>
      </c>
      <c r="F1560" s="134">
        <v>2030</v>
      </c>
      <c r="G1560" s="134">
        <v>2075</v>
      </c>
      <c r="H1560" s="255">
        <v>2030</v>
      </c>
      <c r="I1560" s="255">
        <f t="shared" ref="I1560" si="36">H1560-P1560-C1560-90</f>
        <v>22</v>
      </c>
      <c r="J1560" s="257">
        <v>2030</v>
      </c>
      <c r="K1560" s="257">
        <f t="shared" ref="K1560" si="37">J1560-R1560-C1560-90</f>
        <v>24</v>
      </c>
      <c r="L1560" s="259">
        <v>2040</v>
      </c>
      <c r="M1560" s="259">
        <f t="shared" ref="M1560" si="38">L1560-Q1560-C1560-90</f>
        <v>22</v>
      </c>
      <c r="N1560" s="261">
        <v>2010</v>
      </c>
      <c r="O1560" s="261">
        <f t="shared" ref="O1560" si="39">N1560-S1560-C1560-90</f>
        <v>6</v>
      </c>
      <c r="P1560" s="135">
        <v>58</v>
      </c>
      <c r="Q1560" s="135">
        <v>68</v>
      </c>
      <c r="R1560" s="135">
        <v>56</v>
      </c>
      <c r="S1560" s="252">
        <v>54</v>
      </c>
      <c r="V1560" s="138">
        <v>1760</v>
      </c>
      <c r="W1560" s="138">
        <v>1720</v>
      </c>
      <c r="X1560" s="138">
        <v>1720</v>
      </c>
      <c r="AB1560" s="138">
        <v>1790</v>
      </c>
      <c r="AC1560" s="138">
        <v>1760</v>
      </c>
      <c r="AD1560" s="138">
        <v>1740</v>
      </c>
      <c r="AE1560" s="138">
        <v>1740</v>
      </c>
      <c r="AH1560" s="138">
        <v>1688</v>
      </c>
      <c r="AK1560" s="138">
        <v>1890</v>
      </c>
      <c r="AN1560" s="138">
        <v>1650</v>
      </c>
      <c r="AO1560" s="138">
        <v>1810</v>
      </c>
      <c r="AP1560" s="138">
        <v>1850</v>
      </c>
      <c r="AQ1560" s="138">
        <v>1790</v>
      </c>
      <c r="AT1560" s="138">
        <v>1880</v>
      </c>
      <c r="AV1560" s="136">
        <v>1850</v>
      </c>
      <c r="AW1560" s="136">
        <v>1900</v>
      </c>
      <c r="AX1560" s="136">
        <v>1760</v>
      </c>
      <c r="AY1560" s="136">
        <v>1980</v>
      </c>
      <c r="BA1560" s="136">
        <v>2028</v>
      </c>
      <c r="BC1560" s="136">
        <v>2056</v>
      </c>
      <c r="BD1560" s="136">
        <v>2090</v>
      </c>
      <c r="BE1560" s="136">
        <v>2080</v>
      </c>
      <c r="BF1560" s="136">
        <v>2040</v>
      </c>
      <c r="BI1560" s="136">
        <v>2240</v>
      </c>
      <c r="BJ1560" s="136">
        <v>2100</v>
      </c>
      <c r="BK1560" s="136">
        <v>2050</v>
      </c>
      <c r="BL1560" s="136">
        <v>2080</v>
      </c>
    </row>
    <row r="1561" spans="1:64">
      <c r="A1561" s="133">
        <v>43438</v>
      </c>
      <c r="B1561" s="134">
        <v>1895</v>
      </c>
      <c r="C1561" s="134">
        <v>1860</v>
      </c>
      <c r="D1561" s="134">
        <v>1885</v>
      </c>
      <c r="E1561" s="134">
        <v>1860</v>
      </c>
      <c r="F1561" s="134">
        <v>2010</v>
      </c>
      <c r="G1561" s="134">
        <v>2050</v>
      </c>
      <c r="H1561" s="255">
        <v>2010</v>
      </c>
      <c r="I1561" s="255">
        <f t="shared" ref="I1561" si="40">H1561-P1561-C1561-90</f>
        <v>2</v>
      </c>
      <c r="J1561" s="257">
        <v>2020</v>
      </c>
      <c r="K1561" s="257">
        <f t="shared" ref="K1561" si="41">J1561-R1561-C1561-90</f>
        <v>14</v>
      </c>
      <c r="L1561" s="259">
        <v>2040</v>
      </c>
      <c r="M1561" s="259">
        <f t="shared" ref="M1561" si="42">L1561-Q1561-C1561-90</f>
        <v>22</v>
      </c>
      <c r="N1561" s="261">
        <v>2010</v>
      </c>
      <c r="O1561" s="261">
        <f t="shared" ref="O1561" si="43">N1561-S1561-C1561-90</f>
        <v>6</v>
      </c>
      <c r="P1561" s="135">
        <v>58</v>
      </c>
      <c r="Q1561" s="135">
        <v>68</v>
      </c>
      <c r="R1561" s="135">
        <v>56</v>
      </c>
      <c r="S1561" s="252">
        <v>54</v>
      </c>
      <c r="V1561" s="138">
        <v>1760</v>
      </c>
      <c r="W1561" s="138">
        <v>1720</v>
      </c>
      <c r="X1561" s="138">
        <v>1720</v>
      </c>
      <c r="AB1561" s="138">
        <v>1790</v>
      </c>
      <c r="AC1561" s="138">
        <v>1760</v>
      </c>
      <c r="AD1561" s="138">
        <v>1740</v>
      </c>
      <c r="AE1561" s="138">
        <v>1740</v>
      </c>
      <c r="AH1561" s="138">
        <v>1688</v>
      </c>
      <c r="AK1561" s="138">
        <v>1880</v>
      </c>
      <c r="AN1561" s="138">
        <v>1650</v>
      </c>
      <c r="AO1561" s="138">
        <v>1810</v>
      </c>
      <c r="AP1561" s="138">
        <v>1850</v>
      </c>
      <c r="AQ1561" s="138">
        <v>1790</v>
      </c>
      <c r="AT1561" s="138">
        <v>1880</v>
      </c>
      <c r="AW1561" s="136">
        <v>1900</v>
      </c>
      <c r="AX1561" s="136">
        <v>1760</v>
      </c>
      <c r="AY1561" s="136">
        <v>1980</v>
      </c>
      <c r="BA1561" s="136">
        <v>2022</v>
      </c>
      <c r="BC1561" s="136">
        <v>2060</v>
      </c>
      <c r="BD1561" s="136">
        <v>2100</v>
      </c>
      <c r="BE1561" s="136">
        <v>2080</v>
      </c>
      <c r="BF1561" s="136">
        <v>2040</v>
      </c>
      <c r="BI1561" s="136">
        <v>2250</v>
      </c>
      <c r="BJ1561" s="136">
        <v>2090</v>
      </c>
      <c r="BK1561" s="136">
        <v>2050</v>
      </c>
      <c r="BL1561" s="136">
        <v>2080</v>
      </c>
    </row>
    <row r="1562" spans="1:64">
      <c r="A1562" s="133">
        <v>43439</v>
      </c>
      <c r="B1562" s="134">
        <v>1880</v>
      </c>
      <c r="C1562" s="134">
        <v>1860</v>
      </c>
      <c r="D1562" s="134">
        <v>1870</v>
      </c>
      <c r="E1562" s="134">
        <v>1860</v>
      </c>
      <c r="F1562" s="134">
        <v>2010</v>
      </c>
      <c r="G1562" s="134">
        <v>2050</v>
      </c>
      <c r="H1562" s="255">
        <v>2010</v>
      </c>
      <c r="I1562" s="255">
        <f t="shared" ref="I1562" si="44">H1562-P1562-C1562-90</f>
        <v>2</v>
      </c>
      <c r="J1562" s="257">
        <v>2010</v>
      </c>
      <c r="K1562" s="257">
        <f t="shared" ref="K1562" si="45">J1562-R1562-C1562-90</f>
        <v>4</v>
      </c>
      <c r="L1562" s="259">
        <v>2040</v>
      </c>
      <c r="M1562" s="259">
        <f t="shared" ref="M1562" si="46">L1562-Q1562-C1562-90</f>
        <v>22</v>
      </c>
      <c r="N1562" s="261">
        <v>1990</v>
      </c>
      <c r="O1562" s="261">
        <f t="shared" ref="O1562" si="47">N1562-S1562-C1562-90</f>
        <v>-14</v>
      </c>
      <c r="P1562" s="135">
        <v>58</v>
      </c>
      <c r="Q1562" s="135">
        <v>68</v>
      </c>
      <c r="R1562" s="135">
        <v>56</v>
      </c>
      <c r="S1562" s="252">
        <v>54</v>
      </c>
      <c r="T1562" s="188">
        <v>1760</v>
      </c>
      <c r="V1562" s="138">
        <v>1760</v>
      </c>
      <c r="W1562" s="138">
        <v>1720</v>
      </c>
      <c r="X1562" s="138">
        <v>1720</v>
      </c>
      <c r="AB1562" s="138">
        <v>1790</v>
      </c>
      <c r="AC1562" s="138">
        <v>1750</v>
      </c>
      <c r="AD1562" s="138">
        <v>1740</v>
      </c>
      <c r="AE1562" s="138">
        <v>1740</v>
      </c>
      <c r="AF1562" s="136">
        <v>1710</v>
      </c>
      <c r="AH1562" s="138">
        <v>1688</v>
      </c>
      <c r="AK1562" s="138">
        <v>1870</v>
      </c>
      <c r="AN1562" s="138">
        <v>1650</v>
      </c>
      <c r="AO1562" s="138">
        <v>1810</v>
      </c>
      <c r="AP1562" s="138">
        <v>1840</v>
      </c>
      <c r="AQ1562" s="138">
        <v>1820</v>
      </c>
      <c r="AT1562" s="138">
        <v>1880</v>
      </c>
      <c r="AW1562" s="136">
        <v>1900</v>
      </c>
      <c r="AX1562" s="136">
        <v>1760</v>
      </c>
      <c r="AY1562" s="136">
        <v>1980</v>
      </c>
      <c r="BA1562" s="136">
        <v>2012</v>
      </c>
      <c r="BC1562" s="136">
        <v>2060</v>
      </c>
      <c r="BD1562" s="136">
        <v>2100</v>
      </c>
      <c r="BE1562" s="136">
        <v>2080</v>
      </c>
      <c r="BF1562" s="136">
        <v>2040</v>
      </c>
      <c r="BI1562" s="136">
        <v>2250</v>
      </c>
      <c r="BJ1562" s="136">
        <v>2090</v>
      </c>
      <c r="BK1562" s="136">
        <v>2050</v>
      </c>
      <c r="BL1562" s="136">
        <v>2080</v>
      </c>
    </row>
    <row r="1563" spans="1:64">
      <c r="A1563" s="133">
        <v>43440</v>
      </c>
      <c r="B1563" s="134">
        <v>1870</v>
      </c>
      <c r="C1563" s="134">
        <v>1840</v>
      </c>
      <c r="D1563" s="134">
        <v>1865</v>
      </c>
      <c r="E1563" s="134">
        <v>1840</v>
      </c>
      <c r="F1563" s="134">
        <v>2005</v>
      </c>
      <c r="G1563" s="134">
        <v>2050</v>
      </c>
      <c r="H1563" s="255">
        <v>2000</v>
      </c>
      <c r="I1563" s="255">
        <f t="shared" ref="I1563" si="48">H1563-P1563-C1563-90</f>
        <v>15</v>
      </c>
      <c r="J1563" s="257">
        <v>2010</v>
      </c>
      <c r="K1563" s="257">
        <f t="shared" ref="K1563" si="49">J1563-R1563-C1563-90</f>
        <v>27</v>
      </c>
      <c r="L1563" s="259">
        <v>2030</v>
      </c>
      <c r="M1563" s="259">
        <f t="shared" ref="M1563" si="50">L1563-Q1563-C1563-90</f>
        <v>35</v>
      </c>
      <c r="N1563" s="261">
        <v>1990</v>
      </c>
      <c r="O1563" s="261">
        <f t="shared" ref="O1563" si="51">N1563-S1563-C1563-90</f>
        <v>10</v>
      </c>
      <c r="P1563" s="135">
        <v>55</v>
      </c>
      <c r="Q1563" s="135">
        <v>65</v>
      </c>
      <c r="R1563" s="135">
        <v>53</v>
      </c>
      <c r="S1563" s="252">
        <v>50</v>
      </c>
      <c r="V1563" s="138">
        <v>1760</v>
      </c>
      <c r="W1563" s="138">
        <v>1720</v>
      </c>
      <c r="X1563" s="138">
        <v>1720</v>
      </c>
      <c r="AB1563" s="138">
        <v>1784</v>
      </c>
      <c r="AC1563" s="138">
        <v>1750</v>
      </c>
      <c r="AD1563" s="138">
        <v>1754</v>
      </c>
      <c r="AE1563" s="138">
        <v>1716</v>
      </c>
      <c r="AH1563" s="138">
        <v>1688</v>
      </c>
      <c r="AK1563" s="138">
        <v>1850</v>
      </c>
      <c r="AN1563" s="138">
        <v>1650</v>
      </c>
      <c r="AO1563" s="138">
        <v>1810</v>
      </c>
      <c r="AP1563" s="138">
        <v>1830</v>
      </c>
      <c r="AQ1563" s="138">
        <v>1820</v>
      </c>
      <c r="AT1563" s="138">
        <v>1880</v>
      </c>
      <c r="AW1563" s="136">
        <v>1890</v>
      </c>
      <c r="AX1563" s="136">
        <v>1760</v>
      </c>
      <c r="AY1563" s="136">
        <v>1980</v>
      </c>
      <c r="BA1563" s="136">
        <v>2012</v>
      </c>
      <c r="BC1563" s="136">
        <v>2060</v>
      </c>
      <c r="BD1563" s="136">
        <v>2080</v>
      </c>
      <c r="BE1563" s="136">
        <v>2080</v>
      </c>
      <c r="BF1563" s="136">
        <v>2040</v>
      </c>
      <c r="BI1563" s="136">
        <v>2250</v>
      </c>
      <c r="BJ1563" s="136">
        <v>2090</v>
      </c>
      <c r="BK1563" s="136">
        <v>2050</v>
      </c>
      <c r="BL1563" s="136">
        <v>2080</v>
      </c>
    </row>
    <row r="1564" spans="1:64">
      <c r="A1564" s="133">
        <v>43441</v>
      </c>
      <c r="B1564" s="134">
        <v>1870</v>
      </c>
      <c r="C1564" s="134">
        <v>1840</v>
      </c>
      <c r="D1564" s="134">
        <v>1865</v>
      </c>
      <c r="E1564" s="134">
        <v>1840</v>
      </c>
      <c r="F1564" s="134">
        <v>2005</v>
      </c>
      <c r="G1564" s="134">
        <v>2050</v>
      </c>
      <c r="H1564" s="255">
        <v>2000</v>
      </c>
      <c r="I1564" s="255">
        <f t="shared" ref="I1564" si="52">H1564-P1564-C1564-90</f>
        <v>15</v>
      </c>
      <c r="J1564" s="257">
        <v>2010</v>
      </c>
      <c r="K1564" s="257">
        <f t="shared" ref="K1564" si="53">J1564-R1564-C1564-90</f>
        <v>27</v>
      </c>
      <c r="L1564" s="259">
        <v>2030</v>
      </c>
      <c r="M1564" s="259">
        <f t="shared" ref="M1564" si="54">L1564-Q1564-C1564-90</f>
        <v>35</v>
      </c>
      <c r="N1564" s="261">
        <v>1990</v>
      </c>
      <c r="O1564" s="261">
        <f t="shared" ref="O1564" si="55">N1564-S1564-C1564-90</f>
        <v>10</v>
      </c>
      <c r="P1564" s="135">
        <v>55</v>
      </c>
      <c r="Q1564" s="135">
        <v>65</v>
      </c>
      <c r="R1564" s="135">
        <v>53</v>
      </c>
      <c r="S1564" s="252">
        <v>50</v>
      </c>
      <c r="V1564" s="138">
        <v>1760</v>
      </c>
      <c r="W1564" s="138">
        <v>1720</v>
      </c>
      <c r="X1564" s="138">
        <v>1720</v>
      </c>
      <c r="AB1564" s="138">
        <v>1774</v>
      </c>
      <c r="AC1564" s="138">
        <v>1750</v>
      </c>
      <c r="AD1564" s="138">
        <v>1754</v>
      </c>
      <c r="AE1564" s="138">
        <v>1703</v>
      </c>
      <c r="AH1564" s="138">
        <v>1688</v>
      </c>
      <c r="AK1564" s="138">
        <v>1830</v>
      </c>
      <c r="AN1564" s="138">
        <v>1650</v>
      </c>
      <c r="AO1564" s="138">
        <v>1810</v>
      </c>
      <c r="AP1564" s="138">
        <v>1830</v>
      </c>
      <c r="AQ1564" s="138">
        <v>1810</v>
      </c>
      <c r="AT1564" s="138">
        <v>1870</v>
      </c>
      <c r="AW1564" s="136">
        <v>1880</v>
      </c>
      <c r="AX1564" s="136">
        <v>1760</v>
      </c>
      <c r="AY1564" s="136">
        <v>1960</v>
      </c>
      <c r="BA1564" s="136">
        <v>2000</v>
      </c>
      <c r="BC1564" s="136">
        <v>2060</v>
      </c>
      <c r="BD1564" s="136">
        <v>2070</v>
      </c>
      <c r="BE1564" s="136">
        <v>2080</v>
      </c>
      <c r="BF1564" s="136">
        <v>2040</v>
      </c>
      <c r="BI1564" s="136">
        <v>2250</v>
      </c>
      <c r="BJ1564" s="136">
        <v>2080</v>
      </c>
      <c r="BK1564" s="136">
        <v>2050</v>
      </c>
      <c r="BL1564" s="136">
        <v>2080</v>
      </c>
    </row>
    <row r="1565" spans="1:64">
      <c r="A1565" s="133">
        <v>43444</v>
      </c>
      <c r="B1565" s="134">
        <v>1850</v>
      </c>
      <c r="C1565" s="134">
        <v>1840</v>
      </c>
      <c r="D1565" s="134">
        <v>1875</v>
      </c>
      <c r="E1565" s="134">
        <v>1840</v>
      </c>
      <c r="F1565" s="134">
        <v>1990</v>
      </c>
      <c r="G1565" s="134">
        <v>2030</v>
      </c>
      <c r="H1565" s="255">
        <v>1990</v>
      </c>
      <c r="I1565" s="255">
        <f t="shared" ref="I1565" si="56">H1565-P1565-C1565-90</f>
        <v>5</v>
      </c>
      <c r="J1565" s="257">
        <v>2010</v>
      </c>
      <c r="K1565" s="257">
        <f t="shared" ref="K1565" si="57">J1565-R1565-C1565-90</f>
        <v>27</v>
      </c>
      <c r="L1565" s="259">
        <v>2020</v>
      </c>
      <c r="M1565" s="259">
        <f t="shared" ref="M1565" si="58">L1565-Q1565-C1565-90</f>
        <v>25</v>
      </c>
      <c r="N1565" s="261">
        <v>1990</v>
      </c>
      <c r="O1565" s="261">
        <f t="shared" ref="O1565" si="59">N1565-S1565-C1565-90</f>
        <v>10</v>
      </c>
      <c r="P1565" s="135">
        <v>55</v>
      </c>
      <c r="Q1565" s="135">
        <v>65</v>
      </c>
      <c r="R1565" s="135">
        <v>53</v>
      </c>
      <c r="S1565" s="252">
        <v>50</v>
      </c>
      <c r="V1565" s="138">
        <v>1760</v>
      </c>
      <c r="W1565" s="138">
        <v>1720</v>
      </c>
      <c r="X1565" s="138">
        <v>1720</v>
      </c>
      <c r="AB1565" s="138">
        <v>1770</v>
      </c>
      <c r="AC1565" s="138">
        <v>1750</v>
      </c>
      <c r="AD1565" s="138">
        <v>1754</v>
      </c>
      <c r="AE1565" s="138">
        <v>1703</v>
      </c>
      <c r="AH1565" s="138">
        <v>1688</v>
      </c>
      <c r="AK1565" s="138">
        <v>1800</v>
      </c>
      <c r="AN1565" s="138">
        <v>1650</v>
      </c>
      <c r="AO1565" s="138">
        <v>1810</v>
      </c>
      <c r="AP1565" s="138">
        <v>1820</v>
      </c>
      <c r="AQ1565" s="138">
        <v>1810</v>
      </c>
      <c r="AT1565" s="138">
        <v>1870</v>
      </c>
      <c r="AW1565" s="136">
        <v>1880</v>
      </c>
      <c r="AX1565" s="136">
        <v>1760</v>
      </c>
      <c r="AY1565" s="136">
        <v>1940</v>
      </c>
      <c r="AZ1565" s="136">
        <v>1970</v>
      </c>
      <c r="BA1565" s="136">
        <v>2000</v>
      </c>
      <c r="BB1565" s="136">
        <v>1944</v>
      </c>
      <c r="BC1565" s="136">
        <v>2060</v>
      </c>
      <c r="BD1565" s="136">
        <v>2050</v>
      </c>
      <c r="BE1565" s="136">
        <v>2080</v>
      </c>
      <c r="BF1565" s="136">
        <v>2040</v>
      </c>
      <c r="BI1565" s="136">
        <v>2250</v>
      </c>
      <c r="BJ1565" s="136">
        <v>2080</v>
      </c>
      <c r="BK1565" s="136">
        <v>2050</v>
      </c>
      <c r="BL1565" s="136">
        <v>2080</v>
      </c>
    </row>
    <row r="1566" spans="1:64">
      <c r="A1566" s="133">
        <v>43445</v>
      </c>
      <c r="B1566" s="134">
        <v>1860</v>
      </c>
      <c r="C1566" s="134">
        <v>1840</v>
      </c>
      <c r="D1566" s="134">
        <v>1875</v>
      </c>
      <c r="E1566" s="134">
        <v>1840</v>
      </c>
      <c r="F1566" s="134">
        <v>1990</v>
      </c>
      <c r="G1566" s="134">
        <v>2030</v>
      </c>
      <c r="H1566" s="255">
        <v>1990</v>
      </c>
      <c r="I1566" s="255">
        <f t="shared" ref="I1566" si="60">H1566-P1566-C1566-90</f>
        <v>5</v>
      </c>
      <c r="J1566" s="257">
        <v>2010</v>
      </c>
      <c r="K1566" s="257">
        <f t="shared" ref="K1566" si="61">J1566-R1566-C1566-90</f>
        <v>27</v>
      </c>
      <c r="L1566" s="259">
        <v>2020</v>
      </c>
      <c r="M1566" s="259">
        <f t="shared" ref="M1566" si="62">L1566-Q1566-C1566-90</f>
        <v>25</v>
      </c>
      <c r="N1566" s="261">
        <v>1990</v>
      </c>
      <c r="O1566" s="261">
        <f t="shared" ref="O1566" si="63">N1566-S1566-C1566-90</f>
        <v>10</v>
      </c>
      <c r="P1566" s="135">
        <v>55</v>
      </c>
      <c r="Q1566" s="135">
        <v>65</v>
      </c>
      <c r="R1566" s="135">
        <v>53</v>
      </c>
      <c r="S1566" s="252">
        <v>50</v>
      </c>
      <c r="V1566" s="138">
        <v>1760</v>
      </c>
      <c r="W1566" s="138">
        <v>1720</v>
      </c>
      <c r="X1566" s="138">
        <v>1720</v>
      </c>
      <c r="AA1566" s="138">
        <v>1790</v>
      </c>
      <c r="AB1566" s="138">
        <v>1770</v>
      </c>
      <c r="AC1566" s="138">
        <v>1744</v>
      </c>
      <c r="AD1566" s="138">
        <v>1754</v>
      </c>
      <c r="AE1566" s="138">
        <v>1703</v>
      </c>
      <c r="AH1566" s="138">
        <v>1688</v>
      </c>
      <c r="AK1566" s="138">
        <v>1800</v>
      </c>
      <c r="AN1566" s="138">
        <v>1650</v>
      </c>
      <c r="AO1566" s="138">
        <v>1800</v>
      </c>
      <c r="AP1566" s="138">
        <v>1810</v>
      </c>
      <c r="AQ1566" s="138">
        <v>1810</v>
      </c>
      <c r="AR1566" s="138">
        <v>1820</v>
      </c>
      <c r="AT1566" s="138">
        <v>1870</v>
      </c>
      <c r="AW1566" s="136">
        <v>1860</v>
      </c>
      <c r="AX1566" s="136">
        <v>1760</v>
      </c>
      <c r="AY1566" s="136">
        <v>1920</v>
      </c>
      <c r="AZ1566" s="136">
        <v>1980</v>
      </c>
      <c r="BA1566" s="136">
        <v>1994</v>
      </c>
      <c r="BB1566" s="136">
        <v>1934</v>
      </c>
      <c r="BC1566" s="136">
        <v>2054</v>
      </c>
      <c r="BD1566" s="136">
        <v>2050</v>
      </c>
      <c r="BE1566" s="136">
        <v>2080</v>
      </c>
      <c r="BF1566" s="136">
        <v>2020</v>
      </c>
      <c r="BI1566" s="136">
        <v>2250</v>
      </c>
      <c r="BJ1566" s="136">
        <v>2080</v>
      </c>
      <c r="BK1566" s="136">
        <v>2050</v>
      </c>
      <c r="BL1566" s="136">
        <v>2080</v>
      </c>
    </row>
    <row r="1567" spans="1:64">
      <c r="A1567" s="133">
        <v>43446</v>
      </c>
      <c r="B1567" s="134">
        <v>1870</v>
      </c>
      <c r="C1567" s="134">
        <v>1840</v>
      </c>
      <c r="D1567" s="134">
        <v>1875</v>
      </c>
      <c r="E1567" s="134">
        <v>1840</v>
      </c>
      <c r="F1567" s="134">
        <v>1990</v>
      </c>
      <c r="G1567" s="134">
        <v>2030</v>
      </c>
      <c r="H1567" s="255">
        <v>1990</v>
      </c>
      <c r="I1567" s="255">
        <f t="shared" ref="I1567" si="64">H1567-P1567-C1567-90</f>
        <v>5</v>
      </c>
      <c r="J1567" s="257">
        <v>2010</v>
      </c>
      <c r="K1567" s="257">
        <f t="shared" ref="K1567" si="65">J1567-R1567-C1567-90</f>
        <v>27</v>
      </c>
      <c r="L1567" s="259">
        <v>2020</v>
      </c>
      <c r="M1567" s="259">
        <f t="shared" ref="M1567" si="66">L1567-Q1567-C1567-90</f>
        <v>25</v>
      </c>
      <c r="N1567" s="261">
        <v>1990</v>
      </c>
      <c r="O1567" s="261">
        <f t="shared" ref="O1567" si="67">N1567-S1567-C1567-90</f>
        <v>10</v>
      </c>
      <c r="P1567" s="135">
        <v>55</v>
      </c>
      <c r="Q1567" s="135">
        <v>65</v>
      </c>
      <c r="R1567" s="135">
        <v>53</v>
      </c>
      <c r="S1567" s="252">
        <v>50</v>
      </c>
      <c r="V1567" s="138">
        <v>1760</v>
      </c>
      <c r="W1567" s="138">
        <v>1720</v>
      </c>
      <c r="X1567" s="138">
        <v>1720</v>
      </c>
      <c r="AA1567" s="138">
        <v>1790</v>
      </c>
      <c r="AB1567" s="138">
        <v>1770</v>
      </c>
      <c r="AC1567" s="138">
        <v>1744</v>
      </c>
      <c r="AD1567" s="138">
        <v>1754</v>
      </c>
      <c r="AE1567" s="138">
        <v>1703</v>
      </c>
      <c r="AF1567" s="136">
        <v>1690</v>
      </c>
      <c r="AH1567" s="138">
        <v>1688</v>
      </c>
      <c r="AK1567" s="138">
        <v>1800</v>
      </c>
      <c r="AN1567" s="138">
        <v>1650</v>
      </c>
      <c r="AO1567" s="138">
        <v>1800</v>
      </c>
      <c r="AP1567" s="138">
        <v>1810</v>
      </c>
      <c r="AQ1567" s="138">
        <v>1810</v>
      </c>
      <c r="AR1567" s="138">
        <v>1820</v>
      </c>
      <c r="AS1567" s="136">
        <v>1850</v>
      </c>
      <c r="AT1567" s="138">
        <v>1870</v>
      </c>
      <c r="AW1567" s="136">
        <v>1860</v>
      </c>
      <c r="AX1567" s="136">
        <v>1760</v>
      </c>
      <c r="AY1567" s="136">
        <v>1920</v>
      </c>
      <c r="AZ1567" s="136">
        <v>1980</v>
      </c>
      <c r="BA1567" s="136">
        <v>1994</v>
      </c>
      <c r="BB1567" s="136">
        <v>1928</v>
      </c>
      <c r="BC1567" s="136">
        <v>2054</v>
      </c>
      <c r="BD1567" s="136">
        <v>2050</v>
      </c>
      <c r="BE1567" s="136">
        <v>2080</v>
      </c>
      <c r="BF1567" s="136">
        <v>2020</v>
      </c>
      <c r="BG1567" s="136">
        <v>2004</v>
      </c>
      <c r="BH1567" s="136">
        <v>2020</v>
      </c>
      <c r="BI1567" s="136">
        <v>2250</v>
      </c>
      <c r="BJ1567" s="136">
        <v>2080</v>
      </c>
      <c r="BK1567" s="136">
        <v>2050</v>
      </c>
      <c r="BL1567" s="136">
        <v>2080</v>
      </c>
    </row>
    <row r="1568" spans="1:64">
      <c r="A1568" s="133">
        <v>43447</v>
      </c>
      <c r="B1568" s="134">
        <v>1880</v>
      </c>
      <c r="C1568" s="134">
        <v>1840</v>
      </c>
      <c r="D1568" s="134">
        <v>1875</v>
      </c>
      <c r="E1568" s="134">
        <v>1840</v>
      </c>
      <c r="F1568" s="134">
        <v>1990</v>
      </c>
      <c r="G1568" s="134">
        <v>2030</v>
      </c>
      <c r="H1568" s="255">
        <v>1990</v>
      </c>
      <c r="I1568" s="255">
        <f t="shared" ref="I1568" si="68">H1568-P1568-C1568-90</f>
        <v>8</v>
      </c>
      <c r="J1568" s="257">
        <v>2010</v>
      </c>
      <c r="K1568" s="257">
        <f t="shared" ref="K1568" si="69">J1568-R1568-C1568-90</f>
        <v>28</v>
      </c>
      <c r="L1568" s="259">
        <v>2020</v>
      </c>
      <c r="M1568" s="259">
        <f t="shared" ref="M1568" si="70">L1568-Q1568-C1568-90</f>
        <v>28</v>
      </c>
      <c r="N1568" s="261">
        <v>1990</v>
      </c>
      <c r="O1568" s="261">
        <f t="shared" ref="O1568" si="71">N1568-S1568-C1568-90</f>
        <v>13</v>
      </c>
      <c r="P1568" s="135">
        <v>52</v>
      </c>
      <c r="Q1568" s="135">
        <v>62</v>
      </c>
      <c r="R1568" s="135">
        <v>52</v>
      </c>
      <c r="S1568" s="252">
        <v>47</v>
      </c>
      <c r="U1568" s="137">
        <v>220</v>
      </c>
      <c r="V1568" s="138">
        <v>1760</v>
      </c>
      <c r="W1568" s="138">
        <v>1720</v>
      </c>
      <c r="X1568" s="138">
        <v>1720</v>
      </c>
      <c r="Z1568" s="137">
        <v>140</v>
      </c>
      <c r="AA1568" s="138">
        <v>1790</v>
      </c>
      <c r="AB1568" s="138">
        <v>1766</v>
      </c>
      <c r="AC1568" s="138">
        <v>1744</v>
      </c>
      <c r="AD1568" s="138">
        <v>1754</v>
      </c>
      <c r="AE1568" s="138">
        <v>1703</v>
      </c>
      <c r="AH1568" s="138">
        <v>1688</v>
      </c>
      <c r="AJ1568" s="137">
        <v>130</v>
      </c>
      <c r="AK1568" s="138">
        <v>1800</v>
      </c>
      <c r="AM1568" s="139">
        <v>125</v>
      </c>
      <c r="AN1568" s="138">
        <v>1650</v>
      </c>
      <c r="AO1568" s="138">
        <v>1800</v>
      </c>
      <c r="AP1568" s="138">
        <v>1810</v>
      </c>
      <c r="AQ1568" s="138">
        <v>1810</v>
      </c>
      <c r="AR1568" s="138">
        <v>1820</v>
      </c>
      <c r="AT1568" s="138">
        <v>1860</v>
      </c>
      <c r="AW1568" s="136">
        <v>1840</v>
      </c>
      <c r="AX1568" s="136">
        <v>1760</v>
      </c>
      <c r="AY1568" s="136">
        <v>1920</v>
      </c>
      <c r="AZ1568" s="136">
        <v>1980</v>
      </c>
      <c r="BA1568" s="136">
        <v>1984</v>
      </c>
      <c r="BB1568" s="136">
        <v>1928</v>
      </c>
      <c r="BC1568" s="136">
        <v>2040</v>
      </c>
      <c r="BD1568" s="136">
        <v>2050</v>
      </c>
      <c r="BE1568" s="136">
        <v>2080</v>
      </c>
      <c r="BF1568" s="136">
        <v>2020</v>
      </c>
      <c r="BG1568" s="136">
        <v>2004</v>
      </c>
      <c r="BH1568" s="136">
        <v>2020</v>
      </c>
      <c r="BI1568" s="136">
        <v>2250</v>
      </c>
      <c r="BJ1568" s="136">
        <v>2080</v>
      </c>
      <c r="BK1568" s="136">
        <v>2060</v>
      </c>
      <c r="BL1568" s="136">
        <v>2100</v>
      </c>
    </row>
    <row r="1569" spans="1:64">
      <c r="A1569" s="133">
        <v>43448</v>
      </c>
      <c r="B1569" s="134">
        <v>1880</v>
      </c>
      <c r="C1569" s="134">
        <v>1840</v>
      </c>
      <c r="D1569" s="134">
        <v>1875</v>
      </c>
      <c r="E1569" s="134">
        <v>1840</v>
      </c>
      <c r="F1569" s="134">
        <v>2000</v>
      </c>
      <c r="G1569" s="134">
        <v>2030</v>
      </c>
      <c r="H1569" s="255">
        <v>2000</v>
      </c>
      <c r="I1569" s="255">
        <f t="shared" ref="I1569" si="72">H1569-P1569-C1569-90</f>
        <v>18</v>
      </c>
      <c r="J1569" s="257">
        <v>2010</v>
      </c>
      <c r="K1569" s="257">
        <f t="shared" ref="K1569" si="73">J1569-R1569-C1569-90</f>
        <v>28</v>
      </c>
      <c r="L1569" s="259">
        <v>2020</v>
      </c>
      <c r="M1569" s="259">
        <f t="shared" ref="M1569" si="74">L1569-Q1569-C1569-90</f>
        <v>28</v>
      </c>
      <c r="N1569" s="261">
        <v>1990</v>
      </c>
      <c r="O1569" s="261">
        <f t="shared" ref="O1569" si="75">N1569-S1569-C1569-90</f>
        <v>13</v>
      </c>
      <c r="P1569" s="135">
        <v>52</v>
      </c>
      <c r="Q1569" s="135">
        <v>62</v>
      </c>
      <c r="R1569" s="135">
        <v>52</v>
      </c>
      <c r="S1569" s="252">
        <v>47</v>
      </c>
      <c r="V1569" s="138">
        <v>1760</v>
      </c>
      <c r="W1569" s="138">
        <v>1720</v>
      </c>
      <c r="X1569" s="138">
        <v>1720</v>
      </c>
      <c r="AA1569" s="138">
        <v>1790</v>
      </c>
      <c r="AB1569" s="138">
        <v>1766</v>
      </c>
      <c r="AC1569" s="138">
        <v>1744</v>
      </c>
      <c r="AD1569" s="138">
        <v>1754</v>
      </c>
      <c r="AE1569" s="138">
        <v>1703</v>
      </c>
      <c r="AH1569" s="138">
        <v>1688</v>
      </c>
      <c r="AK1569" s="138">
        <v>1790</v>
      </c>
      <c r="AN1569" s="138">
        <v>1650</v>
      </c>
      <c r="AO1569" s="138">
        <v>1800</v>
      </c>
      <c r="AP1569" s="138">
        <v>1810</v>
      </c>
      <c r="AQ1569" s="138">
        <v>1800</v>
      </c>
      <c r="AR1569" s="138">
        <v>1820</v>
      </c>
      <c r="AT1569" s="138">
        <v>1840</v>
      </c>
      <c r="AW1569" s="136">
        <v>1840</v>
      </c>
      <c r="AX1569" s="136">
        <v>1760</v>
      </c>
      <c r="AY1569" s="136">
        <v>1920</v>
      </c>
      <c r="AZ1569" s="136">
        <v>1980</v>
      </c>
      <c r="BA1569" s="136">
        <v>1980</v>
      </c>
      <c r="BB1569" s="136">
        <v>1928</v>
      </c>
      <c r="BC1569" s="136">
        <v>2040</v>
      </c>
      <c r="BD1569" s="136">
        <v>2050</v>
      </c>
      <c r="BE1569" s="136">
        <v>2080</v>
      </c>
      <c r="BF1569" s="136">
        <v>2020</v>
      </c>
      <c r="BG1569" s="136">
        <v>2004</v>
      </c>
      <c r="BH1569" s="136">
        <v>2020</v>
      </c>
      <c r="BI1569" s="136">
        <v>2250</v>
      </c>
      <c r="BJ1569" s="136">
        <v>2080</v>
      </c>
      <c r="BK1569" s="136">
        <v>2060</v>
      </c>
      <c r="BL1569" s="136">
        <v>2100</v>
      </c>
    </row>
    <row r="1570" spans="1:64">
      <c r="A1570" s="133">
        <v>43451</v>
      </c>
      <c r="B1570" s="134">
        <v>1860</v>
      </c>
      <c r="C1570" s="134">
        <v>1860</v>
      </c>
      <c r="D1570" s="134">
        <v>1875</v>
      </c>
      <c r="E1570" s="134">
        <v>1840</v>
      </c>
      <c r="F1570" s="134">
        <v>2005</v>
      </c>
      <c r="G1570" s="134">
        <v>2030</v>
      </c>
      <c r="H1570" s="255">
        <v>2000</v>
      </c>
      <c r="I1570" s="255">
        <f t="shared" ref="I1570" si="76">H1570-P1570-C1570-90</f>
        <v>-2</v>
      </c>
      <c r="J1570" s="257">
        <v>2010</v>
      </c>
      <c r="K1570" s="257">
        <f t="shared" ref="K1570" si="77">J1570-R1570-C1570-90</f>
        <v>8</v>
      </c>
      <c r="L1570" s="259">
        <v>2010</v>
      </c>
      <c r="M1570" s="259">
        <f t="shared" ref="M1570" si="78">L1570-Q1570-C1570-90</f>
        <v>-2</v>
      </c>
      <c r="N1570" s="261">
        <v>1990</v>
      </c>
      <c r="O1570" s="261">
        <f t="shared" ref="O1570" si="79">N1570-S1570-C1570-90</f>
        <v>-7</v>
      </c>
      <c r="P1570" s="135">
        <v>52</v>
      </c>
      <c r="Q1570" s="135">
        <v>62</v>
      </c>
      <c r="R1570" s="135">
        <v>52</v>
      </c>
      <c r="S1570" s="252">
        <v>47</v>
      </c>
      <c r="V1570" s="138">
        <v>1760</v>
      </c>
      <c r="W1570" s="138">
        <v>1720</v>
      </c>
      <c r="X1570" s="138">
        <v>1720</v>
      </c>
      <c r="AA1570" s="138">
        <v>1790</v>
      </c>
      <c r="AB1570" s="138">
        <v>1750</v>
      </c>
      <c r="AC1570" s="138">
        <v>1730</v>
      </c>
      <c r="AD1570" s="138">
        <v>1734</v>
      </c>
      <c r="AE1570" s="138">
        <v>1703</v>
      </c>
      <c r="AH1570" s="138">
        <v>1688</v>
      </c>
      <c r="AK1570" s="138">
        <v>1760</v>
      </c>
      <c r="AL1570" s="136">
        <v>1800</v>
      </c>
      <c r="AN1570" s="138">
        <v>1650</v>
      </c>
      <c r="AO1570" s="138">
        <v>1790</v>
      </c>
      <c r="AP1570" s="138">
        <v>1790</v>
      </c>
      <c r="AQ1570" s="138">
        <v>1790</v>
      </c>
      <c r="AR1570" s="138">
        <v>1820</v>
      </c>
      <c r="AT1570" s="138">
        <v>1840</v>
      </c>
      <c r="AW1570" s="136">
        <v>1840</v>
      </c>
      <c r="AX1570" s="136">
        <v>1760</v>
      </c>
      <c r="AY1570" s="136">
        <v>1920</v>
      </c>
      <c r="AZ1570" s="136">
        <v>1980</v>
      </c>
      <c r="BA1570" s="136">
        <v>1972</v>
      </c>
      <c r="BB1570" s="136">
        <v>1928</v>
      </c>
      <c r="BC1570" s="136">
        <v>2016</v>
      </c>
      <c r="BD1570" s="136">
        <v>2060</v>
      </c>
      <c r="BE1570" s="136">
        <v>2080</v>
      </c>
      <c r="BF1570" s="136">
        <v>2010</v>
      </c>
      <c r="BG1570" s="136">
        <v>2004</v>
      </c>
      <c r="BH1570" s="136">
        <v>2020</v>
      </c>
      <c r="BI1570" s="136">
        <v>2250</v>
      </c>
      <c r="BJ1570" s="136">
        <v>2080</v>
      </c>
      <c r="BK1570" s="136">
        <v>2060</v>
      </c>
      <c r="BL1570" s="136">
        <v>2100</v>
      </c>
    </row>
    <row r="1571" spans="1:64">
      <c r="A1571" s="133">
        <v>43452</v>
      </c>
      <c r="B1571" s="134">
        <v>1860</v>
      </c>
      <c r="C1571" s="134">
        <v>1860</v>
      </c>
      <c r="D1571" s="134">
        <v>1875</v>
      </c>
      <c r="E1571" s="134">
        <v>1840</v>
      </c>
      <c r="F1571" s="134">
        <v>1990</v>
      </c>
      <c r="G1571" s="134">
        <v>2020</v>
      </c>
      <c r="H1571" s="255">
        <v>2000</v>
      </c>
      <c r="I1571" s="255">
        <f t="shared" ref="I1571:I1572" si="80">H1571-P1571-C1571-90</f>
        <v>-2</v>
      </c>
      <c r="J1571" s="257">
        <v>2000</v>
      </c>
      <c r="K1571" s="257">
        <f t="shared" ref="K1571:K1572" si="81">J1571-R1571-C1571-90</f>
        <v>-2</v>
      </c>
      <c r="L1571" s="259">
        <v>2010</v>
      </c>
      <c r="M1571" s="259">
        <f t="shared" ref="M1571:M1572" si="82">L1571-Q1571-C1571-90</f>
        <v>-2</v>
      </c>
      <c r="N1571" s="261">
        <v>1990</v>
      </c>
      <c r="O1571" s="261">
        <f t="shared" ref="O1571:O1572" si="83">N1571-S1571-C1571-90</f>
        <v>-7</v>
      </c>
      <c r="P1571" s="135">
        <v>52</v>
      </c>
      <c r="Q1571" s="135">
        <v>62</v>
      </c>
      <c r="R1571" s="135">
        <v>52</v>
      </c>
      <c r="S1571" s="252">
        <v>47</v>
      </c>
      <c r="V1571" s="138">
        <v>1760</v>
      </c>
      <c r="W1571" s="138">
        <v>1720</v>
      </c>
      <c r="X1571" s="138">
        <v>1720</v>
      </c>
      <c r="Y1571" s="136">
        <v>1760</v>
      </c>
      <c r="AA1571" s="138">
        <v>1790</v>
      </c>
      <c r="AB1571" s="138">
        <v>1746</v>
      </c>
      <c r="AC1571" s="138">
        <v>1730</v>
      </c>
      <c r="AD1571" s="138">
        <v>1730</v>
      </c>
      <c r="AE1571" s="138">
        <v>1703</v>
      </c>
      <c r="AF1571" s="136">
        <v>1685</v>
      </c>
      <c r="AH1571" s="138">
        <v>1688</v>
      </c>
      <c r="AK1571" s="138">
        <v>1750</v>
      </c>
      <c r="AN1571" s="138">
        <v>1650</v>
      </c>
      <c r="AO1571" s="138">
        <v>1790</v>
      </c>
      <c r="AP1571" s="138">
        <v>1790</v>
      </c>
      <c r="AQ1571" s="138">
        <v>1790</v>
      </c>
      <c r="AR1571" s="138">
        <v>1800</v>
      </c>
      <c r="AT1571" s="138">
        <v>1840</v>
      </c>
      <c r="AW1571" s="136">
        <v>1840</v>
      </c>
      <c r="AX1571" s="136">
        <v>1760</v>
      </c>
      <c r="AY1571" s="136">
        <v>1920</v>
      </c>
      <c r="AZ1571" s="136">
        <v>1980</v>
      </c>
      <c r="BA1571" s="136">
        <v>1972</v>
      </c>
      <c r="BB1571" s="136">
        <v>1928</v>
      </c>
      <c r="BC1571" s="136">
        <v>2006</v>
      </c>
      <c r="BD1571" s="136">
        <v>2040</v>
      </c>
      <c r="BE1571" s="136">
        <v>2080</v>
      </c>
      <c r="BF1571" s="136">
        <v>2000</v>
      </c>
      <c r="BG1571" s="136">
        <v>2004</v>
      </c>
      <c r="BH1571" s="136">
        <v>2020</v>
      </c>
      <c r="BI1571" s="136">
        <v>2220</v>
      </c>
      <c r="BJ1571" s="136">
        <v>2060</v>
      </c>
      <c r="BK1571" s="136">
        <v>2060</v>
      </c>
      <c r="BL1571" s="136">
        <v>2100</v>
      </c>
    </row>
    <row r="1572" spans="1:64">
      <c r="A1572" s="133">
        <v>43453</v>
      </c>
      <c r="B1572" s="134">
        <v>1860</v>
      </c>
      <c r="C1572" s="134">
        <v>1860</v>
      </c>
      <c r="D1572" s="134">
        <v>1855</v>
      </c>
      <c r="E1572" s="134">
        <v>1840</v>
      </c>
      <c r="F1572" s="134">
        <v>1990</v>
      </c>
      <c r="G1572" s="134">
        <v>2020</v>
      </c>
      <c r="H1572" s="255">
        <v>2000</v>
      </c>
      <c r="I1572" s="255">
        <f t="shared" si="80"/>
        <v>-2</v>
      </c>
      <c r="J1572" s="257">
        <v>2000</v>
      </c>
      <c r="K1572" s="257">
        <f t="shared" si="81"/>
        <v>-2</v>
      </c>
      <c r="L1572" s="259">
        <v>2010</v>
      </c>
      <c r="M1572" s="259">
        <f t="shared" si="82"/>
        <v>-2</v>
      </c>
      <c r="N1572" s="261">
        <v>1980</v>
      </c>
      <c r="O1572" s="261">
        <f t="shared" si="83"/>
        <v>-17</v>
      </c>
      <c r="P1572" s="135">
        <v>52</v>
      </c>
      <c r="Q1572" s="135">
        <v>62</v>
      </c>
      <c r="R1572" s="135">
        <v>52</v>
      </c>
      <c r="S1572" s="252">
        <v>47</v>
      </c>
      <c r="T1572" s="188">
        <v>1730</v>
      </c>
      <c r="V1572" s="138">
        <v>1760</v>
      </c>
      <c r="W1572" s="138">
        <v>1720</v>
      </c>
      <c r="X1572" s="138">
        <v>1720</v>
      </c>
      <c r="AA1572" s="138">
        <v>1790</v>
      </c>
      <c r="AB1572" s="138">
        <v>1736</v>
      </c>
      <c r="AC1572" s="138">
        <v>1724</v>
      </c>
      <c r="AD1572" s="138">
        <v>1714</v>
      </c>
      <c r="AE1572" s="138">
        <v>1703</v>
      </c>
      <c r="AF1572" s="136">
        <v>1640</v>
      </c>
      <c r="AH1572" s="138">
        <v>1688</v>
      </c>
      <c r="AK1572" s="138">
        <v>1750</v>
      </c>
      <c r="AN1572" s="138">
        <v>1650</v>
      </c>
      <c r="AO1572" s="138">
        <v>1790</v>
      </c>
      <c r="AP1572" s="138">
        <v>1780</v>
      </c>
      <c r="AQ1572" s="138">
        <v>1770</v>
      </c>
      <c r="AR1572" s="138">
        <v>1800</v>
      </c>
      <c r="AT1572" s="138">
        <v>1840</v>
      </c>
      <c r="AW1572" s="136">
        <v>1780</v>
      </c>
      <c r="AX1572" s="136">
        <v>1720</v>
      </c>
      <c r="AY1572" s="136">
        <v>1920</v>
      </c>
      <c r="AZ1572" s="136">
        <v>1960</v>
      </c>
      <c r="BA1572" s="136">
        <v>1972</v>
      </c>
      <c r="BB1572" s="136">
        <v>1916</v>
      </c>
      <c r="BC1572" s="136">
        <v>2006</v>
      </c>
      <c r="BD1572" s="136">
        <v>2034</v>
      </c>
      <c r="BE1572" s="136">
        <v>2080</v>
      </c>
      <c r="BF1572" s="136">
        <v>2000</v>
      </c>
      <c r="BG1572" s="136">
        <v>1992</v>
      </c>
      <c r="BH1572" s="136">
        <v>2020</v>
      </c>
      <c r="BI1572" s="136">
        <v>2220</v>
      </c>
      <c r="BJ1572" s="136">
        <v>2060</v>
      </c>
      <c r="BK1572" s="136">
        <v>2060</v>
      </c>
      <c r="BL1572" s="136">
        <v>2100</v>
      </c>
    </row>
    <row r="1573" spans="1:64">
      <c r="A1573" s="133">
        <v>43454</v>
      </c>
      <c r="B1573" s="134">
        <v>1850</v>
      </c>
      <c r="C1573" s="134">
        <v>1850</v>
      </c>
      <c r="D1573" s="134">
        <v>1850</v>
      </c>
      <c r="E1573" s="134">
        <v>1840</v>
      </c>
      <c r="F1573" s="134">
        <v>1980</v>
      </c>
      <c r="G1573" s="134">
        <v>2015</v>
      </c>
      <c r="H1573" s="255">
        <v>1990</v>
      </c>
      <c r="I1573" s="255">
        <f t="shared" ref="I1573" si="84">H1573-P1573-C1573-90</f>
        <v>-2</v>
      </c>
      <c r="J1573" s="257">
        <v>2000</v>
      </c>
      <c r="K1573" s="257">
        <f t="shared" ref="K1573" si="85">J1573-R1573-C1573-90</f>
        <v>10</v>
      </c>
      <c r="L1573" s="259">
        <v>2000</v>
      </c>
      <c r="M1573" s="259">
        <f t="shared" ref="M1573" si="86">L1573-Q1573-C1573-90</f>
        <v>-2</v>
      </c>
      <c r="N1573" s="261">
        <v>1980</v>
      </c>
      <c r="O1573" s="261">
        <f t="shared" ref="O1573" si="87">N1573-S1573-C1573-90</f>
        <v>-7</v>
      </c>
      <c r="P1573" s="135">
        <v>52</v>
      </c>
      <c r="Q1573" s="135">
        <v>62</v>
      </c>
      <c r="R1573" s="135">
        <v>50</v>
      </c>
      <c r="S1573" s="252">
        <v>47</v>
      </c>
      <c r="U1573" s="137">
        <v>220</v>
      </c>
      <c r="V1573" s="138">
        <v>1760</v>
      </c>
      <c r="W1573" s="138">
        <v>1720</v>
      </c>
      <c r="X1573" s="138">
        <v>1720</v>
      </c>
      <c r="Z1573" s="137">
        <v>140</v>
      </c>
      <c r="AA1573" s="138">
        <v>1790</v>
      </c>
      <c r="AB1573" s="138">
        <v>1730</v>
      </c>
      <c r="AC1573" s="138">
        <v>1704</v>
      </c>
      <c r="AD1573" s="138">
        <v>1714</v>
      </c>
      <c r="AE1573" s="138">
        <v>1691</v>
      </c>
      <c r="AH1573" s="138">
        <v>1688</v>
      </c>
      <c r="AI1573" s="136">
        <v>1760</v>
      </c>
      <c r="AJ1573" s="137">
        <v>130</v>
      </c>
      <c r="AK1573" s="138">
        <v>1750</v>
      </c>
      <c r="AM1573" s="139">
        <v>125</v>
      </c>
      <c r="AN1573" s="138">
        <v>1650</v>
      </c>
      <c r="AO1573" s="138">
        <v>1770</v>
      </c>
      <c r="AP1573" s="138">
        <v>1770</v>
      </c>
      <c r="AQ1573" s="138">
        <v>1770</v>
      </c>
      <c r="AR1573" s="138">
        <v>1800</v>
      </c>
      <c r="AT1573" s="138">
        <v>1840</v>
      </c>
      <c r="AW1573" s="136">
        <v>1770</v>
      </c>
      <c r="AX1573" s="136">
        <v>1720</v>
      </c>
      <c r="AY1573" s="136">
        <v>1920</v>
      </c>
      <c r="AZ1573" s="136">
        <v>1960</v>
      </c>
      <c r="BA1573" s="136">
        <v>1958</v>
      </c>
      <c r="BB1573" s="136">
        <v>1916</v>
      </c>
      <c r="BC1573" s="136">
        <v>2006</v>
      </c>
      <c r="BD1573" s="136">
        <v>2034</v>
      </c>
      <c r="BE1573" s="136">
        <v>2080</v>
      </c>
      <c r="BF1573" s="136">
        <v>2000</v>
      </c>
      <c r="BG1573" s="136">
        <v>1982</v>
      </c>
      <c r="BH1573" s="136">
        <v>2010</v>
      </c>
      <c r="BI1573" s="136">
        <v>2220</v>
      </c>
      <c r="BJ1573" s="136">
        <v>2060</v>
      </c>
      <c r="BK1573" s="136">
        <v>2060</v>
      </c>
      <c r="BL1573" s="136">
        <v>2100</v>
      </c>
    </row>
    <row r="1574" spans="1:64">
      <c r="A1574" s="133">
        <v>43455</v>
      </c>
      <c r="B1574" s="134">
        <v>1840</v>
      </c>
      <c r="C1574" s="134">
        <v>1850</v>
      </c>
      <c r="D1574" s="134">
        <v>1840</v>
      </c>
      <c r="E1574" s="134">
        <v>1840</v>
      </c>
      <c r="F1574" s="134">
        <v>1970</v>
      </c>
      <c r="G1574" s="134">
        <v>2000</v>
      </c>
      <c r="H1574" s="255">
        <v>1970</v>
      </c>
      <c r="I1574" s="255">
        <f t="shared" ref="I1574" si="88">H1574-P1574-C1574-90</f>
        <v>-22</v>
      </c>
      <c r="J1574" s="257">
        <v>1990</v>
      </c>
      <c r="K1574" s="257">
        <f t="shared" ref="K1574" si="89">J1574-R1574-C1574-90</f>
        <v>0</v>
      </c>
      <c r="L1574" s="259">
        <v>1990</v>
      </c>
      <c r="M1574" s="259">
        <f t="shared" ref="M1574" si="90">L1574-Q1574-C1574-90</f>
        <v>-12</v>
      </c>
      <c r="N1574" s="261">
        <v>1980</v>
      </c>
      <c r="O1574" s="261">
        <f t="shared" ref="O1574" si="91">N1574-S1574-C1574-90</f>
        <v>-7</v>
      </c>
      <c r="P1574" s="135">
        <v>52</v>
      </c>
      <c r="Q1574" s="135">
        <v>62</v>
      </c>
      <c r="R1574" s="135">
        <v>50</v>
      </c>
      <c r="S1574" s="252">
        <v>47</v>
      </c>
      <c r="V1574" s="138">
        <v>1760</v>
      </c>
      <c r="W1574" s="138">
        <v>1720</v>
      </c>
      <c r="X1574" s="138">
        <v>1720</v>
      </c>
      <c r="AA1574" s="138">
        <v>1790</v>
      </c>
      <c r="AB1574" s="138">
        <v>1730</v>
      </c>
      <c r="AC1574" s="138">
        <v>1704</v>
      </c>
      <c r="AD1574" s="138">
        <v>1714</v>
      </c>
      <c r="AE1574" s="138">
        <v>1678</v>
      </c>
      <c r="AH1574" s="138">
        <v>1688</v>
      </c>
      <c r="AK1574" s="138">
        <v>1740</v>
      </c>
      <c r="AN1574" s="138">
        <v>1650</v>
      </c>
      <c r="AO1574" s="138">
        <v>1770</v>
      </c>
      <c r="AP1574" s="138">
        <v>1760</v>
      </c>
      <c r="AQ1574" s="138">
        <v>1770</v>
      </c>
      <c r="AR1574" s="138">
        <v>1780</v>
      </c>
      <c r="AT1574" s="138">
        <v>1810</v>
      </c>
      <c r="AV1574" s="136">
        <v>1840</v>
      </c>
      <c r="AW1574" s="136">
        <v>1770</v>
      </c>
      <c r="AX1574" s="136">
        <v>1740</v>
      </c>
      <c r="AY1574" s="136">
        <v>1920</v>
      </c>
      <c r="AZ1574" s="136">
        <v>1960</v>
      </c>
      <c r="BA1574" s="136">
        <v>1958</v>
      </c>
      <c r="BB1574" s="136">
        <v>1916</v>
      </c>
      <c r="BC1574" s="136">
        <v>2006</v>
      </c>
      <c r="BD1574" s="136">
        <v>2034</v>
      </c>
      <c r="BE1574" s="136">
        <v>2040</v>
      </c>
      <c r="BF1574" s="136">
        <v>2000</v>
      </c>
      <c r="BG1574" s="136">
        <v>1976</v>
      </c>
      <c r="BH1574" s="136">
        <v>2010</v>
      </c>
      <c r="BI1574" s="136">
        <v>2220</v>
      </c>
      <c r="BJ1574" s="136">
        <v>2060</v>
      </c>
      <c r="BK1574" s="136">
        <v>2060</v>
      </c>
      <c r="BL1574" s="136">
        <v>2100</v>
      </c>
    </row>
    <row r="1575" spans="1:64">
      <c r="A1575" s="133">
        <v>43458</v>
      </c>
      <c r="B1575" s="134">
        <v>1820</v>
      </c>
      <c r="C1575" s="134">
        <v>1820</v>
      </c>
      <c r="D1575" s="134">
        <v>1820</v>
      </c>
      <c r="E1575" s="134">
        <v>1820</v>
      </c>
      <c r="F1575" s="134">
        <v>1955</v>
      </c>
      <c r="G1575" s="134">
        <v>1985</v>
      </c>
      <c r="H1575" s="255">
        <v>1950</v>
      </c>
      <c r="I1575" s="255">
        <f t="shared" ref="I1575" si="92">H1575-P1575-C1575-90</f>
        <v>-12</v>
      </c>
      <c r="J1575" s="257">
        <v>1980</v>
      </c>
      <c r="K1575" s="257">
        <f t="shared" ref="K1575" si="93">J1575-R1575-C1575-90</f>
        <v>20</v>
      </c>
      <c r="L1575" s="259">
        <v>1990</v>
      </c>
      <c r="M1575" s="259">
        <f t="shared" ref="M1575" si="94">L1575-Q1575-C1575-90</f>
        <v>18</v>
      </c>
      <c r="N1575" s="261">
        <v>1960</v>
      </c>
      <c r="O1575" s="261">
        <f t="shared" ref="O1575" si="95">N1575-S1575-C1575-90</f>
        <v>3</v>
      </c>
      <c r="P1575" s="135">
        <v>52</v>
      </c>
      <c r="Q1575" s="135">
        <v>62</v>
      </c>
      <c r="R1575" s="135">
        <v>50</v>
      </c>
      <c r="S1575" s="252">
        <v>47</v>
      </c>
      <c r="V1575" s="138">
        <v>1722</v>
      </c>
      <c r="W1575" s="138">
        <v>1720</v>
      </c>
      <c r="X1575" s="138">
        <v>1720</v>
      </c>
      <c r="AA1575" s="138">
        <v>1730</v>
      </c>
      <c r="AB1575" s="138">
        <v>1726</v>
      </c>
      <c r="AC1575" s="138">
        <v>1704</v>
      </c>
      <c r="AD1575" s="138">
        <v>1704</v>
      </c>
      <c r="AE1575" s="138">
        <v>1666</v>
      </c>
      <c r="AH1575" s="138">
        <v>1688</v>
      </c>
      <c r="AK1575" s="138">
        <v>1720</v>
      </c>
      <c r="AN1575" s="138">
        <v>1650</v>
      </c>
      <c r="AO1575" s="138">
        <v>1760</v>
      </c>
      <c r="AP1575" s="138">
        <v>1750</v>
      </c>
      <c r="AQ1575" s="138">
        <v>1750</v>
      </c>
      <c r="AR1575" s="138">
        <v>1770</v>
      </c>
      <c r="AT1575" s="138">
        <v>1780</v>
      </c>
      <c r="AU1575" s="136">
        <v>1840</v>
      </c>
      <c r="AW1575" s="136">
        <v>1770</v>
      </c>
      <c r="AX1575" s="136">
        <v>1740</v>
      </c>
      <c r="AY1575" s="136">
        <v>1900</v>
      </c>
      <c r="AZ1575" s="136">
        <v>1960</v>
      </c>
      <c r="BA1575" s="136">
        <v>1958</v>
      </c>
      <c r="BB1575" s="136">
        <v>1904</v>
      </c>
      <c r="BC1575" s="136">
        <v>2006</v>
      </c>
      <c r="BD1575" s="136">
        <v>2034</v>
      </c>
      <c r="BE1575" s="136">
        <v>2040</v>
      </c>
      <c r="BF1575" s="136">
        <v>2000</v>
      </c>
      <c r="BG1575" s="136">
        <v>1986</v>
      </c>
      <c r="BH1575" s="136">
        <v>2010</v>
      </c>
      <c r="BI1575" s="136">
        <v>2220</v>
      </c>
      <c r="BJ1575" s="136">
        <v>2040</v>
      </c>
      <c r="BK1575" s="136">
        <v>2050</v>
      </c>
      <c r="BL1575" s="136">
        <v>2080</v>
      </c>
    </row>
    <row r="1576" spans="1:64">
      <c r="A1576" s="133">
        <v>43459</v>
      </c>
      <c r="B1576" s="134">
        <v>1820</v>
      </c>
      <c r="C1576" s="134">
        <v>1820</v>
      </c>
      <c r="D1576" s="134">
        <v>1820</v>
      </c>
      <c r="E1576" s="134">
        <v>1820</v>
      </c>
      <c r="F1576" s="134">
        <v>1955</v>
      </c>
      <c r="G1576" s="134">
        <v>1980</v>
      </c>
      <c r="H1576" s="255">
        <v>1950</v>
      </c>
      <c r="I1576" s="255">
        <f t="shared" ref="I1576" si="96">H1576-P1576-C1576-90</f>
        <v>-12</v>
      </c>
      <c r="J1576" s="257">
        <v>1980</v>
      </c>
      <c r="K1576" s="257">
        <f t="shared" ref="K1576" si="97">J1576-R1576-C1576-90</f>
        <v>20</v>
      </c>
      <c r="L1576" s="259">
        <v>1980</v>
      </c>
      <c r="M1576" s="259">
        <f t="shared" ref="M1576" si="98">L1576-Q1576-C1576-90</f>
        <v>8</v>
      </c>
      <c r="N1576" s="261">
        <v>1960</v>
      </c>
      <c r="O1576" s="261">
        <f t="shared" ref="O1576" si="99">N1576-S1576-C1576-90</f>
        <v>3</v>
      </c>
      <c r="P1576" s="135">
        <v>52</v>
      </c>
      <c r="Q1576" s="135">
        <v>62</v>
      </c>
      <c r="R1576" s="135">
        <v>50</v>
      </c>
      <c r="S1576" s="252">
        <v>47</v>
      </c>
      <c r="V1576" s="138">
        <v>1722</v>
      </c>
      <c r="W1576" s="138">
        <v>1720</v>
      </c>
      <c r="X1576" s="138">
        <v>1720</v>
      </c>
      <c r="AA1576" s="138">
        <v>1730</v>
      </c>
      <c r="AB1576" s="138">
        <v>1726</v>
      </c>
      <c r="AC1576" s="138">
        <v>1704</v>
      </c>
      <c r="AD1576" s="138">
        <v>1704</v>
      </c>
      <c r="AE1576" s="138">
        <v>1653</v>
      </c>
      <c r="AH1576" s="138">
        <v>1688</v>
      </c>
      <c r="AK1576" s="138">
        <v>1710</v>
      </c>
      <c r="AN1576" s="138">
        <v>1650</v>
      </c>
      <c r="AO1576" s="138">
        <v>1750</v>
      </c>
      <c r="AP1576" s="138">
        <v>1730</v>
      </c>
      <c r="AQ1576" s="138">
        <v>1740</v>
      </c>
      <c r="AR1576" s="138">
        <v>1760</v>
      </c>
      <c r="AT1576" s="138">
        <v>1750</v>
      </c>
      <c r="AV1576" s="136">
        <v>1780</v>
      </c>
      <c r="AW1576" s="136">
        <v>1750</v>
      </c>
      <c r="AX1576" s="136">
        <v>1740</v>
      </c>
      <c r="AY1576" s="136">
        <v>1900</v>
      </c>
      <c r="AZ1576" s="136">
        <v>1960</v>
      </c>
      <c r="BA1576" s="136">
        <v>1958</v>
      </c>
      <c r="BB1576" s="136">
        <v>1904</v>
      </c>
      <c r="BC1576" s="136">
        <v>2006</v>
      </c>
      <c r="BD1576" s="136">
        <v>2034</v>
      </c>
      <c r="BE1576" s="136">
        <v>2040</v>
      </c>
      <c r="BF1576" s="136">
        <v>2006</v>
      </c>
      <c r="BG1576" s="136">
        <v>1986</v>
      </c>
      <c r="BH1576" s="136">
        <v>2010</v>
      </c>
      <c r="BI1576" s="136">
        <v>2220</v>
      </c>
      <c r="BJ1576" s="136">
        <v>2040</v>
      </c>
      <c r="BK1576" s="136">
        <v>2050</v>
      </c>
      <c r="BL1576" s="136">
        <v>2080</v>
      </c>
    </row>
    <row r="1577" spans="1:64">
      <c r="A1577" s="133">
        <v>43460</v>
      </c>
      <c r="B1577" s="134">
        <v>1820</v>
      </c>
      <c r="C1577" s="134">
        <v>1820</v>
      </c>
      <c r="D1577" s="134">
        <v>1820</v>
      </c>
      <c r="E1577" s="134">
        <v>1820</v>
      </c>
      <c r="F1577" s="134">
        <v>1945</v>
      </c>
      <c r="G1577" s="134">
        <v>1970</v>
      </c>
      <c r="H1577" s="255">
        <v>1950</v>
      </c>
      <c r="I1577" s="255">
        <f t="shared" ref="I1577" si="100">H1577-P1577-C1577-90</f>
        <v>-12</v>
      </c>
      <c r="J1577" s="257">
        <v>1970</v>
      </c>
      <c r="K1577" s="257">
        <f t="shared" ref="K1577" si="101">J1577-R1577-C1577-90</f>
        <v>10</v>
      </c>
      <c r="L1577" s="259">
        <v>1980</v>
      </c>
      <c r="M1577" s="259">
        <f t="shared" ref="M1577" si="102">L1577-Q1577-C1577-90</f>
        <v>8</v>
      </c>
      <c r="N1577" s="261">
        <v>1960</v>
      </c>
      <c r="O1577" s="261">
        <f t="shared" ref="O1577" si="103">N1577-S1577-C1577-90</f>
        <v>3</v>
      </c>
      <c r="P1577" s="135">
        <v>52</v>
      </c>
      <c r="Q1577" s="135">
        <v>62</v>
      </c>
      <c r="R1577" s="135">
        <v>50</v>
      </c>
      <c r="S1577" s="252">
        <v>47</v>
      </c>
      <c r="V1577" s="138">
        <v>1722</v>
      </c>
      <c r="W1577" s="138">
        <v>1720</v>
      </c>
      <c r="X1577" s="138">
        <v>1720</v>
      </c>
      <c r="AA1577" s="138">
        <v>1730</v>
      </c>
      <c r="AB1577" s="138">
        <v>1726</v>
      </c>
      <c r="AC1577" s="138">
        <v>1704</v>
      </c>
      <c r="AD1577" s="138">
        <v>1704</v>
      </c>
      <c r="AE1577" s="138">
        <v>1653</v>
      </c>
      <c r="AH1577" s="138">
        <v>1688</v>
      </c>
      <c r="AK1577" s="138">
        <v>1710</v>
      </c>
      <c r="AN1577" s="138">
        <v>1650</v>
      </c>
      <c r="AO1577" s="138">
        <v>1750</v>
      </c>
      <c r="AP1577" s="138">
        <v>1730</v>
      </c>
      <c r="AQ1577" s="138">
        <v>1740</v>
      </c>
      <c r="AR1577" s="138">
        <v>1760</v>
      </c>
      <c r="AT1577" s="138">
        <v>1750</v>
      </c>
      <c r="AW1577" s="136">
        <v>1750</v>
      </c>
      <c r="AX1577" s="136">
        <v>1720</v>
      </c>
      <c r="AY1577" s="136">
        <v>1900</v>
      </c>
      <c r="AZ1577" s="136">
        <v>1960</v>
      </c>
      <c r="BA1577" s="136">
        <v>1964</v>
      </c>
      <c r="BB1577" s="136">
        <v>1914</v>
      </c>
      <c r="BC1577" s="136">
        <v>2016</v>
      </c>
      <c r="BD1577" s="136">
        <v>2034</v>
      </c>
      <c r="BE1577" s="136">
        <v>2040</v>
      </c>
      <c r="BF1577" s="136">
        <v>2016</v>
      </c>
      <c r="BG1577" s="136">
        <v>1996</v>
      </c>
      <c r="BH1577" s="136">
        <v>2020</v>
      </c>
      <c r="BI1577" s="136">
        <v>2220</v>
      </c>
      <c r="BJ1577" s="136">
        <v>2040</v>
      </c>
      <c r="BK1577" s="136">
        <v>2020</v>
      </c>
      <c r="BL1577" s="136">
        <v>2060</v>
      </c>
    </row>
    <row r="1578" spans="1:64">
      <c r="A1578" s="133">
        <v>43461</v>
      </c>
      <c r="B1578" s="134">
        <v>1820</v>
      </c>
      <c r="C1578" s="134">
        <v>1820</v>
      </c>
      <c r="D1578" s="134">
        <v>1820</v>
      </c>
      <c r="E1578" s="134">
        <v>1820</v>
      </c>
      <c r="F1578" s="134">
        <v>1945</v>
      </c>
      <c r="G1578" s="134">
        <v>1970</v>
      </c>
      <c r="H1578" s="255">
        <v>1950</v>
      </c>
      <c r="I1578" s="255">
        <f t="shared" ref="I1578" si="104">H1578-P1578-C1578-90</f>
        <v>-12</v>
      </c>
      <c r="J1578" s="257">
        <v>1980</v>
      </c>
      <c r="K1578" s="257">
        <f t="shared" ref="K1578" si="105">J1578-R1578-C1578-90</f>
        <v>20</v>
      </c>
      <c r="L1578" s="259">
        <v>1980</v>
      </c>
      <c r="M1578" s="259">
        <f t="shared" ref="M1578" si="106">L1578-Q1578-C1578-90</f>
        <v>8</v>
      </c>
      <c r="N1578" s="261">
        <v>1950</v>
      </c>
      <c r="O1578" s="261">
        <f t="shared" ref="O1578" si="107">N1578-S1578-C1578-90</f>
        <v>-7</v>
      </c>
      <c r="P1578" s="135">
        <v>52</v>
      </c>
      <c r="Q1578" s="135">
        <v>62</v>
      </c>
      <c r="R1578" s="135">
        <v>50</v>
      </c>
      <c r="S1578" s="252">
        <v>47</v>
      </c>
      <c r="T1578" s="188">
        <v>1680</v>
      </c>
      <c r="U1578" s="137">
        <v>220</v>
      </c>
      <c r="V1578" s="138">
        <v>1722</v>
      </c>
      <c r="W1578" s="138">
        <v>1680</v>
      </c>
      <c r="X1578" s="138">
        <v>1680</v>
      </c>
      <c r="Y1578" s="136">
        <v>1730</v>
      </c>
      <c r="Z1578" s="137">
        <v>140</v>
      </c>
      <c r="AA1578" s="138">
        <v>1730</v>
      </c>
      <c r="AB1578" s="138">
        <v>1726</v>
      </c>
      <c r="AC1578" s="138">
        <v>1704</v>
      </c>
      <c r="AD1578" s="138">
        <v>1704</v>
      </c>
      <c r="AE1578" s="138">
        <v>1653</v>
      </c>
      <c r="AF1578" s="136">
        <v>1620</v>
      </c>
      <c r="AH1578" s="138">
        <v>1688</v>
      </c>
      <c r="AI1578" s="136">
        <v>1755</v>
      </c>
      <c r="AJ1578" s="137">
        <v>130</v>
      </c>
      <c r="AK1578" s="138">
        <v>1710</v>
      </c>
      <c r="AL1578" s="136">
        <v>1750</v>
      </c>
      <c r="AM1578" s="139">
        <v>125</v>
      </c>
      <c r="AN1578" s="138">
        <v>1650</v>
      </c>
      <c r="AO1578" s="138">
        <v>1750</v>
      </c>
      <c r="AP1578" s="138">
        <v>1730</v>
      </c>
      <c r="AQ1578" s="138">
        <v>1740</v>
      </c>
      <c r="AR1578" s="138">
        <v>1760</v>
      </c>
      <c r="AS1578" s="136">
        <v>1800</v>
      </c>
      <c r="AT1578" s="138">
        <v>1750</v>
      </c>
      <c r="AV1578" s="136">
        <v>1780</v>
      </c>
      <c r="AW1578" s="136">
        <v>1750</v>
      </c>
      <c r="AX1578" s="136">
        <v>1720</v>
      </c>
      <c r="AY1578" s="136">
        <v>1900</v>
      </c>
      <c r="AZ1578" s="136">
        <v>1960</v>
      </c>
      <c r="BA1578" s="136">
        <v>1990</v>
      </c>
      <c r="BB1578" s="136">
        <v>1940</v>
      </c>
      <c r="BC1578" s="136">
        <v>2040</v>
      </c>
      <c r="BD1578" s="136">
        <v>2044</v>
      </c>
      <c r="BE1578" s="136">
        <v>2040</v>
      </c>
      <c r="BF1578" s="136">
        <v>2016</v>
      </c>
      <c r="BG1578" s="136">
        <v>2020</v>
      </c>
      <c r="BH1578" s="136">
        <v>2030</v>
      </c>
      <c r="BI1578" s="136">
        <v>2220</v>
      </c>
      <c r="BJ1578" s="136">
        <v>2040</v>
      </c>
      <c r="BK1578" s="136">
        <v>2020</v>
      </c>
      <c r="BL1578" s="136">
        <v>2060</v>
      </c>
    </row>
    <row r="1579" spans="1:64">
      <c r="A1579" s="133">
        <v>43462</v>
      </c>
      <c r="B1579" s="134">
        <v>1830</v>
      </c>
      <c r="C1579" s="134">
        <v>1820</v>
      </c>
      <c r="D1579" s="134">
        <v>1830</v>
      </c>
      <c r="E1579" s="134">
        <v>1830</v>
      </c>
      <c r="F1579" s="134">
        <v>1955</v>
      </c>
      <c r="G1579" s="134">
        <v>1980</v>
      </c>
      <c r="H1579" s="255">
        <v>1950</v>
      </c>
      <c r="I1579" s="255">
        <f t="shared" ref="I1579" si="108">H1579-P1579-C1579-90</f>
        <v>-12</v>
      </c>
      <c r="J1579" s="257">
        <v>1980</v>
      </c>
      <c r="K1579" s="257">
        <f t="shared" ref="K1579" si="109">J1579-R1579-C1579-90</f>
        <v>20</v>
      </c>
      <c r="L1579" s="259">
        <v>1970</v>
      </c>
      <c r="M1579" s="259">
        <f t="shared" ref="M1579" si="110">L1579-Q1579-C1579-90</f>
        <v>-2</v>
      </c>
      <c r="N1579" s="261">
        <v>1960</v>
      </c>
      <c r="O1579" s="261">
        <f t="shared" ref="O1579" si="111">N1579-S1579-C1579-90</f>
        <v>3</v>
      </c>
      <c r="P1579" s="135">
        <v>52</v>
      </c>
      <c r="Q1579" s="135">
        <v>62</v>
      </c>
      <c r="R1579" s="135">
        <v>50</v>
      </c>
      <c r="S1579" s="252">
        <v>47</v>
      </c>
      <c r="V1579" s="138">
        <v>1722</v>
      </c>
      <c r="W1579" s="138">
        <v>1680</v>
      </c>
      <c r="X1579" s="138">
        <v>1680</v>
      </c>
      <c r="AA1579" s="138">
        <v>1730</v>
      </c>
      <c r="AB1579" s="138">
        <v>1726</v>
      </c>
      <c r="AC1579" s="138">
        <v>1704</v>
      </c>
      <c r="AD1579" s="138">
        <v>1704</v>
      </c>
      <c r="AE1579" s="138">
        <v>1653</v>
      </c>
      <c r="AH1579" s="138">
        <v>1688</v>
      </c>
      <c r="AK1579" s="138">
        <v>1710</v>
      </c>
      <c r="AN1579" s="138">
        <v>1650</v>
      </c>
      <c r="AO1579" s="138">
        <v>1750</v>
      </c>
      <c r="AP1579" s="138">
        <v>1730</v>
      </c>
      <c r="AQ1579" s="138">
        <v>1740</v>
      </c>
      <c r="AR1579" s="138">
        <v>1760</v>
      </c>
      <c r="AT1579" s="138">
        <v>1750</v>
      </c>
      <c r="AW1579" s="136">
        <v>1750</v>
      </c>
      <c r="AX1579" s="136">
        <v>1720</v>
      </c>
      <c r="AY1579" s="136">
        <v>1900</v>
      </c>
      <c r="AZ1579" s="136">
        <v>1960</v>
      </c>
      <c r="BA1579" s="136">
        <v>1990</v>
      </c>
      <c r="BB1579" s="136">
        <v>1940</v>
      </c>
      <c r="BC1579" s="136">
        <v>2040</v>
      </c>
      <c r="BD1579" s="136">
        <v>2044</v>
      </c>
      <c r="BE1579" s="136">
        <v>2040</v>
      </c>
      <c r="BF1579" s="136">
        <v>2026</v>
      </c>
      <c r="BG1579" s="136">
        <v>2020</v>
      </c>
      <c r="BH1579" s="136">
        <v>2040</v>
      </c>
      <c r="BI1579" s="136">
        <v>2200</v>
      </c>
      <c r="BJ1579" s="136">
        <v>2040</v>
      </c>
      <c r="BK1579" s="136">
        <v>2020</v>
      </c>
      <c r="BL1579" s="136">
        <v>2050</v>
      </c>
    </row>
    <row r="1580" spans="1:64">
      <c r="A1580" s="133">
        <v>43467</v>
      </c>
      <c r="B1580" s="134">
        <v>1840</v>
      </c>
      <c r="D1580" s="134">
        <v>1840</v>
      </c>
      <c r="F1580" s="134">
        <v>1965</v>
      </c>
      <c r="G1580" s="134">
        <v>1985</v>
      </c>
      <c r="H1580" s="255">
        <v>1960</v>
      </c>
      <c r="I1580" s="255">
        <f t="shared" ref="I1580:I1585" si="112">H1580-P1580-B1580-90</f>
        <v>-22</v>
      </c>
      <c r="J1580" s="257">
        <v>1980</v>
      </c>
      <c r="K1580" s="257">
        <f t="shared" ref="K1580:K1585" si="113">J1580-R1580-B1580-90</f>
        <v>0</v>
      </c>
      <c r="L1580" s="259">
        <v>1970</v>
      </c>
      <c r="M1580" s="259">
        <f t="shared" ref="M1580:M1585" si="114">L1580-Q1580-B1580-90</f>
        <v>-22</v>
      </c>
      <c r="N1580" s="261">
        <v>1970</v>
      </c>
      <c r="O1580" s="261">
        <f t="shared" ref="O1580:O1585" si="115">N1580-S1580-B1580-90</f>
        <v>-7</v>
      </c>
      <c r="P1580" s="135">
        <v>52</v>
      </c>
      <c r="Q1580" s="135">
        <v>62</v>
      </c>
      <c r="R1580" s="135">
        <v>50</v>
      </c>
      <c r="S1580" s="252">
        <v>47</v>
      </c>
      <c r="V1580" s="138">
        <v>1670</v>
      </c>
      <c r="W1580" s="138">
        <v>1680</v>
      </c>
      <c r="X1580" s="138">
        <v>1680</v>
      </c>
      <c r="AA1580" s="138">
        <v>1730</v>
      </c>
      <c r="AB1580" s="138">
        <v>1726</v>
      </c>
      <c r="AC1580" s="138">
        <v>1694</v>
      </c>
      <c r="AD1580" s="138">
        <v>1694</v>
      </c>
      <c r="AE1580" s="138">
        <v>1653</v>
      </c>
      <c r="AH1580" s="138">
        <v>1688</v>
      </c>
      <c r="AK1580" s="138">
        <v>1710</v>
      </c>
      <c r="AN1580" s="138">
        <v>1650</v>
      </c>
      <c r="AO1580" s="138">
        <v>1750</v>
      </c>
      <c r="AP1580" s="138">
        <v>1730</v>
      </c>
      <c r="AQ1580" s="138">
        <v>1730</v>
      </c>
      <c r="AR1580" s="138">
        <v>1760</v>
      </c>
      <c r="AT1580" s="138">
        <v>1750</v>
      </c>
      <c r="AW1580" s="136">
        <v>1780</v>
      </c>
      <c r="AX1580" s="136">
        <v>1720</v>
      </c>
      <c r="AY1580" s="136">
        <v>1900</v>
      </c>
      <c r="AZ1580" s="136">
        <v>1940</v>
      </c>
      <c r="BA1580" s="136">
        <v>1956</v>
      </c>
      <c r="BB1580" s="136">
        <v>1940</v>
      </c>
      <c r="BC1580" s="136">
        <v>2040</v>
      </c>
      <c r="BD1580" s="136">
        <v>2044</v>
      </c>
      <c r="BE1580" s="136">
        <v>2040</v>
      </c>
      <c r="BF1580" s="136">
        <v>2040</v>
      </c>
      <c r="BG1580" s="136">
        <v>1986</v>
      </c>
      <c r="BH1580" s="136">
        <v>2040</v>
      </c>
      <c r="BI1580" s="136">
        <v>2200</v>
      </c>
      <c r="BJ1580" s="136">
        <v>2040</v>
      </c>
      <c r="BK1580" s="136">
        <v>2020</v>
      </c>
      <c r="BL1580" s="136">
        <v>2050</v>
      </c>
    </row>
    <row r="1581" spans="1:64">
      <c r="A1581" s="133">
        <v>43468</v>
      </c>
      <c r="B1581" s="134">
        <v>1840</v>
      </c>
      <c r="D1581" s="134">
        <v>1840</v>
      </c>
      <c r="F1581" s="134">
        <v>1965</v>
      </c>
      <c r="G1581" s="134">
        <v>1990</v>
      </c>
      <c r="H1581" s="255">
        <v>1960</v>
      </c>
      <c r="I1581" s="255">
        <f t="shared" si="112"/>
        <v>-22</v>
      </c>
      <c r="J1581" s="257">
        <v>1980</v>
      </c>
      <c r="K1581" s="257">
        <f t="shared" si="113"/>
        <v>0</v>
      </c>
      <c r="L1581" s="259">
        <v>1970</v>
      </c>
      <c r="M1581" s="259">
        <f t="shared" si="114"/>
        <v>-22</v>
      </c>
      <c r="N1581" s="261">
        <v>1960</v>
      </c>
      <c r="O1581" s="261">
        <f t="shared" si="115"/>
        <v>-17</v>
      </c>
      <c r="P1581" s="135">
        <v>52</v>
      </c>
      <c r="Q1581" s="135">
        <v>62</v>
      </c>
      <c r="R1581" s="135">
        <v>50</v>
      </c>
      <c r="S1581" s="252">
        <v>47</v>
      </c>
      <c r="U1581" s="137">
        <v>200</v>
      </c>
      <c r="V1581" s="138">
        <v>1670</v>
      </c>
      <c r="W1581" s="138">
        <v>1680</v>
      </c>
      <c r="X1581" s="138">
        <v>1680</v>
      </c>
      <c r="Z1581" s="137">
        <v>140</v>
      </c>
      <c r="AA1581" s="138">
        <v>1730</v>
      </c>
      <c r="AB1581" s="138">
        <v>1720</v>
      </c>
      <c r="AC1581" s="138">
        <v>1694</v>
      </c>
      <c r="AD1581" s="138">
        <v>1694</v>
      </c>
      <c r="AE1581" s="138">
        <v>1653</v>
      </c>
      <c r="AH1581" s="138">
        <v>1688</v>
      </c>
      <c r="AJ1581" s="137">
        <v>130</v>
      </c>
      <c r="AK1581" s="138">
        <v>1710</v>
      </c>
      <c r="AM1581" s="139">
        <v>125</v>
      </c>
      <c r="AN1581" s="138">
        <v>1650</v>
      </c>
      <c r="AO1581" s="138">
        <v>1750</v>
      </c>
      <c r="AP1581" s="138">
        <v>1750</v>
      </c>
      <c r="AQ1581" s="138">
        <v>1730</v>
      </c>
      <c r="AR1581" s="138">
        <v>1760</v>
      </c>
      <c r="AT1581" s="138">
        <v>1800</v>
      </c>
      <c r="AW1581" s="136">
        <v>1840</v>
      </c>
      <c r="AX1581" s="136">
        <v>1720</v>
      </c>
      <c r="AY1581" s="136">
        <v>1900</v>
      </c>
      <c r="AZ1581" s="136">
        <v>1940</v>
      </c>
      <c r="BA1581" s="136">
        <v>1956</v>
      </c>
      <c r="BB1581" s="136">
        <v>1922</v>
      </c>
      <c r="BC1581" s="136">
        <v>2040</v>
      </c>
      <c r="BD1581" s="136">
        <v>2044</v>
      </c>
      <c r="BE1581" s="136">
        <v>2040</v>
      </c>
      <c r="BF1581" s="136">
        <v>2040</v>
      </c>
      <c r="BG1581" s="136">
        <v>1986</v>
      </c>
      <c r="BH1581" s="136">
        <v>2040</v>
      </c>
      <c r="BI1581" s="136">
        <v>2200</v>
      </c>
      <c r="BJ1581" s="136">
        <v>2040</v>
      </c>
      <c r="BK1581" s="136">
        <v>2020</v>
      </c>
      <c r="BL1581" s="136">
        <v>2050</v>
      </c>
    </row>
    <row r="1582" spans="1:64">
      <c r="A1582" s="133">
        <v>43469</v>
      </c>
      <c r="B1582" s="134">
        <v>1850</v>
      </c>
      <c r="D1582" s="134">
        <v>1840</v>
      </c>
      <c r="F1582" s="134">
        <v>1965</v>
      </c>
      <c r="G1582" s="134">
        <v>1990</v>
      </c>
      <c r="H1582" s="255">
        <v>1990</v>
      </c>
      <c r="I1582" s="255">
        <f t="shared" si="112"/>
        <v>-2</v>
      </c>
      <c r="J1582" s="257">
        <v>2000</v>
      </c>
      <c r="K1582" s="257">
        <f t="shared" si="113"/>
        <v>10</v>
      </c>
      <c r="L1582" s="259">
        <v>1990</v>
      </c>
      <c r="M1582" s="259">
        <f t="shared" si="114"/>
        <v>-12</v>
      </c>
      <c r="N1582" s="261">
        <v>1980</v>
      </c>
      <c r="O1582" s="261">
        <f t="shared" si="115"/>
        <v>-7</v>
      </c>
      <c r="P1582" s="135">
        <v>52</v>
      </c>
      <c r="Q1582" s="135">
        <v>62</v>
      </c>
      <c r="R1582" s="135">
        <v>50</v>
      </c>
      <c r="S1582" s="252">
        <v>47</v>
      </c>
      <c r="V1582" s="138">
        <v>1670</v>
      </c>
      <c r="W1582" s="138">
        <v>1680</v>
      </c>
      <c r="X1582" s="138">
        <v>1670</v>
      </c>
      <c r="AA1582" s="138">
        <v>1730</v>
      </c>
      <c r="AB1582" s="138">
        <v>1710</v>
      </c>
      <c r="AC1582" s="138">
        <v>1694</v>
      </c>
      <c r="AD1582" s="138">
        <v>1684</v>
      </c>
      <c r="AE1582" s="138">
        <v>1653</v>
      </c>
      <c r="AH1582" s="138">
        <v>1688</v>
      </c>
      <c r="AK1582" s="138">
        <v>1710</v>
      </c>
      <c r="AN1582" s="138">
        <v>1650</v>
      </c>
      <c r="AO1582" s="138">
        <v>1750</v>
      </c>
      <c r="AP1582" s="138">
        <v>1750</v>
      </c>
      <c r="AQ1582" s="138">
        <v>1720</v>
      </c>
      <c r="AR1582" s="138">
        <v>1760</v>
      </c>
      <c r="AT1582" s="138">
        <v>1790</v>
      </c>
      <c r="AW1582" s="136">
        <v>1840</v>
      </c>
      <c r="AX1582" s="136">
        <v>1720</v>
      </c>
      <c r="AY1582" s="136">
        <v>1900</v>
      </c>
      <c r="AZ1582" s="136">
        <v>1940</v>
      </c>
      <c r="BA1582" s="136">
        <v>1950</v>
      </c>
      <c r="BB1582" s="136">
        <v>1922</v>
      </c>
      <c r="BC1582" s="136">
        <v>2024</v>
      </c>
      <c r="BD1582" s="136">
        <v>2044</v>
      </c>
      <c r="BE1582" s="136">
        <v>2040</v>
      </c>
      <c r="BF1582" s="136">
        <v>2040</v>
      </c>
      <c r="BG1582" s="136">
        <v>1986</v>
      </c>
      <c r="BH1582" s="136">
        <v>2040</v>
      </c>
      <c r="BI1582" s="136">
        <v>2200</v>
      </c>
      <c r="BJ1582" s="136">
        <v>2040</v>
      </c>
      <c r="BK1582" s="136">
        <v>2020</v>
      </c>
      <c r="BL1582" s="136">
        <v>2050</v>
      </c>
    </row>
    <row r="1583" spans="1:64">
      <c r="A1583" s="133">
        <v>43472</v>
      </c>
      <c r="B1583" s="134">
        <v>1850</v>
      </c>
      <c r="D1583" s="134">
        <v>1845</v>
      </c>
      <c r="F1583" s="134">
        <v>1965</v>
      </c>
      <c r="G1583" s="134">
        <v>1990</v>
      </c>
      <c r="H1583" s="255">
        <v>1990</v>
      </c>
      <c r="I1583" s="255">
        <f t="shared" si="112"/>
        <v>-2</v>
      </c>
      <c r="J1583" s="257">
        <v>2000</v>
      </c>
      <c r="K1583" s="257">
        <f t="shared" si="113"/>
        <v>10</v>
      </c>
      <c r="L1583" s="259">
        <v>1990</v>
      </c>
      <c r="M1583" s="259">
        <f t="shared" si="114"/>
        <v>-12</v>
      </c>
      <c r="N1583" s="261">
        <v>1980</v>
      </c>
      <c r="O1583" s="261">
        <f t="shared" si="115"/>
        <v>-7</v>
      </c>
      <c r="P1583" s="135">
        <v>52</v>
      </c>
      <c r="Q1583" s="135">
        <v>62</v>
      </c>
      <c r="R1583" s="135">
        <v>50</v>
      </c>
      <c r="S1583" s="252">
        <v>47</v>
      </c>
      <c r="V1583" s="138">
        <v>1670</v>
      </c>
      <c r="W1583" s="138">
        <v>1680</v>
      </c>
      <c r="X1583" s="138">
        <v>1670</v>
      </c>
      <c r="AA1583" s="138">
        <v>1730</v>
      </c>
      <c r="AB1583" s="138">
        <v>1694</v>
      </c>
      <c r="AC1583" s="138">
        <v>1694</v>
      </c>
      <c r="AD1583" s="138">
        <v>1670</v>
      </c>
      <c r="AE1583" s="138">
        <v>1628</v>
      </c>
      <c r="AH1583" s="138">
        <v>1688</v>
      </c>
      <c r="AK1583" s="138">
        <v>1710</v>
      </c>
      <c r="AN1583" s="138">
        <v>1650</v>
      </c>
      <c r="AO1583" s="138">
        <v>1750</v>
      </c>
      <c r="AP1583" s="138">
        <v>1750</v>
      </c>
      <c r="AQ1583" s="138">
        <v>1720</v>
      </c>
      <c r="AR1583" s="138">
        <v>1760</v>
      </c>
      <c r="AT1583" s="138">
        <v>1790</v>
      </c>
      <c r="AW1583" s="136">
        <v>1840</v>
      </c>
      <c r="AX1583" s="136">
        <v>1720</v>
      </c>
      <c r="AY1583" s="136">
        <v>1900</v>
      </c>
      <c r="AZ1583" s="136">
        <v>1940</v>
      </c>
      <c r="BA1583" s="136">
        <v>1950</v>
      </c>
      <c r="BB1583" s="136">
        <v>1910</v>
      </c>
      <c r="BC1583" s="136">
        <v>2020</v>
      </c>
      <c r="BD1583" s="136">
        <v>2044</v>
      </c>
      <c r="BE1583" s="136">
        <v>2040</v>
      </c>
      <c r="BF1583" s="136">
        <v>2036</v>
      </c>
      <c r="BG1583" s="136">
        <v>1996</v>
      </c>
      <c r="BH1583" s="136">
        <v>2040</v>
      </c>
      <c r="BI1583" s="136">
        <v>2200</v>
      </c>
      <c r="BJ1583" s="136">
        <v>2040</v>
      </c>
      <c r="BK1583" s="136">
        <v>2020</v>
      </c>
      <c r="BL1583" s="136">
        <v>2050</v>
      </c>
    </row>
    <row r="1584" spans="1:64">
      <c r="A1584" s="133">
        <v>43473</v>
      </c>
      <c r="B1584" s="134">
        <v>1840</v>
      </c>
      <c r="D1584" s="134">
        <v>1845</v>
      </c>
      <c r="F1584" s="134">
        <v>1965</v>
      </c>
      <c r="G1584" s="134">
        <v>1990</v>
      </c>
      <c r="H1584" s="255">
        <v>1990</v>
      </c>
      <c r="I1584" s="255">
        <f t="shared" si="112"/>
        <v>8</v>
      </c>
      <c r="J1584" s="257">
        <v>2000</v>
      </c>
      <c r="K1584" s="257">
        <f t="shared" si="113"/>
        <v>20</v>
      </c>
      <c r="L1584" s="259">
        <v>1990</v>
      </c>
      <c r="M1584" s="259">
        <f t="shared" si="114"/>
        <v>-2</v>
      </c>
      <c r="N1584" s="261">
        <v>1970</v>
      </c>
      <c r="O1584" s="261">
        <f t="shared" si="115"/>
        <v>-7</v>
      </c>
      <c r="P1584" s="135">
        <v>52</v>
      </c>
      <c r="Q1584" s="135">
        <v>62</v>
      </c>
      <c r="R1584" s="135">
        <v>50</v>
      </c>
      <c r="S1584" s="252">
        <v>47</v>
      </c>
      <c r="T1584" s="188">
        <v>1700</v>
      </c>
      <c r="V1584" s="138">
        <v>1670</v>
      </c>
      <c r="W1584" s="138">
        <v>1680</v>
      </c>
      <c r="X1584" s="138">
        <v>1670</v>
      </c>
      <c r="AA1584" s="138">
        <v>1730</v>
      </c>
      <c r="AB1584" s="138">
        <v>1694</v>
      </c>
      <c r="AC1584" s="138">
        <v>1694</v>
      </c>
      <c r="AD1584" s="138">
        <v>1670</v>
      </c>
      <c r="AE1584" s="138">
        <v>1628</v>
      </c>
      <c r="AH1584" s="138">
        <v>1688</v>
      </c>
      <c r="AK1584" s="138">
        <v>1710</v>
      </c>
      <c r="AN1584" s="138">
        <v>1650</v>
      </c>
      <c r="AO1584" s="138">
        <v>1750</v>
      </c>
      <c r="AP1584" s="138">
        <v>1750</v>
      </c>
      <c r="AQ1584" s="138">
        <v>1720</v>
      </c>
      <c r="AR1584" s="138">
        <v>1760</v>
      </c>
      <c r="AT1584" s="138">
        <v>1790</v>
      </c>
      <c r="AW1584" s="136">
        <v>1840</v>
      </c>
      <c r="AX1584" s="136">
        <v>1720</v>
      </c>
      <c r="AY1584" s="136">
        <v>1890</v>
      </c>
      <c r="AZ1584" s="136">
        <v>1940</v>
      </c>
      <c r="BA1584" s="136">
        <v>1950</v>
      </c>
      <c r="BB1584" s="136">
        <v>1910</v>
      </c>
      <c r="BC1584" s="136">
        <v>2020</v>
      </c>
      <c r="BD1584" s="136">
        <v>2044</v>
      </c>
      <c r="BE1584" s="136">
        <v>2040</v>
      </c>
      <c r="BF1584" s="136">
        <v>2036</v>
      </c>
      <c r="BG1584" s="136">
        <v>1996</v>
      </c>
      <c r="BH1584" s="136">
        <v>2040</v>
      </c>
      <c r="BI1584" s="136">
        <v>2200</v>
      </c>
      <c r="BJ1584" s="136">
        <v>2040</v>
      </c>
      <c r="BK1584" s="136">
        <v>2020</v>
      </c>
      <c r="BL1584" s="136">
        <v>2050</v>
      </c>
    </row>
    <row r="1585" spans="1:64">
      <c r="A1585" s="133">
        <v>43474</v>
      </c>
      <c r="B1585" s="134">
        <v>1840</v>
      </c>
      <c r="D1585" s="134">
        <v>1835</v>
      </c>
      <c r="F1585" s="134">
        <v>1970</v>
      </c>
      <c r="G1585" s="134">
        <v>1990</v>
      </c>
      <c r="H1585" s="255">
        <v>1990</v>
      </c>
      <c r="I1585" s="255">
        <f t="shared" si="112"/>
        <v>8</v>
      </c>
      <c r="J1585" s="257">
        <v>2000</v>
      </c>
      <c r="K1585" s="257">
        <f t="shared" si="113"/>
        <v>20</v>
      </c>
      <c r="L1585" s="259">
        <v>2010</v>
      </c>
      <c r="M1585" s="259">
        <f t="shared" si="114"/>
        <v>18</v>
      </c>
      <c r="N1585" s="261">
        <v>1970</v>
      </c>
      <c r="O1585" s="261">
        <f t="shared" si="115"/>
        <v>-7</v>
      </c>
      <c r="P1585" s="135">
        <v>52</v>
      </c>
      <c r="Q1585" s="135">
        <v>62</v>
      </c>
      <c r="R1585" s="135">
        <v>50</v>
      </c>
      <c r="S1585" s="252">
        <v>47</v>
      </c>
      <c r="V1585" s="138">
        <v>1670</v>
      </c>
      <c r="W1585" s="138">
        <v>1680</v>
      </c>
      <c r="X1585" s="138">
        <v>1670</v>
      </c>
      <c r="AA1585" s="138">
        <v>1730</v>
      </c>
      <c r="AB1585" s="138">
        <v>1690</v>
      </c>
      <c r="AC1585" s="138">
        <v>1694</v>
      </c>
      <c r="AD1585" s="138">
        <v>1670</v>
      </c>
      <c r="AE1585" s="138">
        <v>1628</v>
      </c>
      <c r="AH1585" s="138">
        <v>1688</v>
      </c>
      <c r="AK1585" s="138">
        <v>1710</v>
      </c>
      <c r="AN1585" s="138">
        <v>1650</v>
      </c>
      <c r="AO1585" s="138">
        <v>1750</v>
      </c>
      <c r="AP1585" s="138">
        <v>1750</v>
      </c>
      <c r="AQ1585" s="138">
        <v>1720</v>
      </c>
      <c r="AR1585" s="138">
        <v>1760</v>
      </c>
      <c r="AT1585" s="138">
        <v>1790</v>
      </c>
      <c r="AV1585" s="136">
        <v>1830</v>
      </c>
      <c r="AW1585" s="136">
        <v>1830</v>
      </c>
      <c r="AX1585" s="136">
        <v>1720</v>
      </c>
      <c r="AY1585" s="136">
        <v>1890</v>
      </c>
      <c r="AZ1585" s="136">
        <v>1940</v>
      </c>
      <c r="BA1585" s="136">
        <v>1950</v>
      </c>
      <c r="BB1585" s="136">
        <v>1910</v>
      </c>
      <c r="BC1585" s="136">
        <v>2016</v>
      </c>
      <c r="BD1585" s="136">
        <v>2044</v>
      </c>
      <c r="BE1585" s="136">
        <v>2040</v>
      </c>
      <c r="BF1585" s="136">
        <v>2030</v>
      </c>
      <c r="BG1585" s="136">
        <v>1996</v>
      </c>
      <c r="BH1585" s="136">
        <v>2040</v>
      </c>
      <c r="BI1585" s="136">
        <v>2200</v>
      </c>
      <c r="BJ1585" s="136">
        <v>2040</v>
      </c>
      <c r="BK1585" s="136">
        <v>2020</v>
      </c>
      <c r="BL1585" s="136">
        <v>2050</v>
      </c>
    </row>
    <row r="1586" spans="1:64">
      <c r="A1586" s="133">
        <v>43475</v>
      </c>
      <c r="B1586" s="134">
        <v>1830</v>
      </c>
      <c r="D1586" s="134">
        <v>1835</v>
      </c>
      <c r="F1586" s="134">
        <v>1970</v>
      </c>
      <c r="G1586" s="134">
        <v>1990</v>
      </c>
      <c r="H1586" s="255">
        <v>1990</v>
      </c>
      <c r="I1586" s="255">
        <f t="shared" ref="I1586" si="116">H1586-P1586-B1586-90</f>
        <v>18</v>
      </c>
      <c r="J1586" s="257">
        <v>2000</v>
      </c>
      <c r="K1586" s="257">
        <f t="shared" ref="K1586" si="117">J1586-R1586-B1586-90</f>
        <v>30</v>
      </c>
      <c r="L1586" s="259">
        <v>2010</v>
      </c>
      <c r="M1586" s="259">
        <f t="shared" ref="M1586" si="118">L1586-Q1586-B1586-90</f>
        <v>28</v>
      </c>
      <c r="N1586" s="261">
        <v>1970</v>
      </c>
      <c r="O1586" s="261">
        <f t="shared" ref="O1586" si="119">N1586-S1586-B1586-90</f>
        <v>3</v>
      </c>
      <c r="P1586" s="135">
        <v>52</v>
      </c>
      <c r="Q1586" s="135">
        <v>62</v>
      </c>
      <c r="R1586" s="135">
        <v>50</v>
      </c>
      <c r="S1586" s="252">
        <v>47</v>
      </c>
      <c r="U1586" s="137">
        <v>200</v>
      </c>
      <c r="V1586" s="138">
        <v>1670</v>
      </c>
      <c r="W1586" s="138">
        <v>1680</v>
      </c>
      <c r="X1586" s="138">
        <v>1670</v>
      </c>
      <c r="Z1586" s="137">
        <v>140</v>
      </c>
      <c r="AA1586" s="138">
        <v>1730</v>
      </c>
      <c r="AB1586" s="138">
        <v>1690</v>
      </c>
      <c r="AC1586" s="138">
        <v>1694</v>
      </c>
      <c r="AD1586" s="138">
        <v>1670</v>
      </c>
      <c r="AE1586" s="138">
        <v>1628</v>
      </c>
      <c r="AH1586" s="138">
        <v>1650</v>
      </c>
      <c r="AJ1586" s="137">
        <v>130</v>
      </c>
      <c r="AK1586" s="138">
        <v>1710</v>
      </c>
      <c r="AM1586" s="139">
        <v>125</v>
      </c>
      <c r="AN1586" s="138">
        <v>1650</v>
      </c>
      <c r="AO1586" s="138">
        <v>1750</v>
      </c>
      <c r="AP1586" s="138">
        <v>1750</v>
      </c>
      <c r="AQ1586" s="138">
        <v>1720</v>
      </c>
      <c r="AR1586" s="138">
        <v>1760</v>
      </c>
      <c r="AT1586" s="138">
        <v>1790</v>
      </c>
      <c r="AW1586" s="136">
        <v>1830</v>
      </c>
      <c r="AX1586" s="136">
        <v>1720</v>
      </c>
      <c r="AY1586" s="136">
        <v>1880</v>
      </c>
      <c r="AZ1586" s="136">
        <v>1940</v>
      </c>
      <c r="BA1586" s="136">
        <v>1950</v>
      </c>
      <c r="BB1586" s="136">
        <v>1910</v>
      </c>
      <c r="BC1586" s="136">
        <v>2016</v>
      </c>
      <c r="BD1586" s="136">
        <v>2044</v>
      </c>
      <c r="BE1586" s="136">
        <v>2040</v>
      </c>
      <c r="BF1586" s="136">
        <v>2030</v>
      </c>
      <c r="BG1586" s="136">
        <v>1990</v>
      </c>
      <c r="BH1586" s="136">
        <v>2040</v>
      </c>
      <c r="BI1586" s="136">
        <v>2200</v>
      </c>
      <c r="BJ1586" s="136">
        <v>2040</v>
      </c>
      <c r="BK1586" s="136">
        <v>2020</v>
      </c>
      <c r="BL1586" s="136">
        <v>2050</v>
      </c>
    </row>
    <row r="1587" spans="1:64">
      <c r="A1587" s="133">
        <v>43476</v>
      </c>
      <c r="B1587" s="134">
        <v>1830</v>
      </c>
      <c r="D1587" s="134">
        <v>1830</v>
      </c>
      <c r="F1587" s="134">
        <v>1960</v>
      </c>
      <c r="G1587" s="134">
        <v>1985</v>
      </c>
      <c r="H1587" s="255">
        <v>1980</v>
      </c>
      <c r="I1587" s="255">
        <f t="shared" ref="I1587" si="120">H1587-P1587-B1587-90</f>
        <v>8</v>
      </c>
      <c r="J1587" s="257">
        <v>2000</v>
      </c>
      <c r="K1587" s="257">
        <f t="shared" ref="K1587" si="121">J1587-R1587-B1587-90</f>
        <v>30</v>
      </c>
      <c r="L1587" s="259">
        <v>2010</v>
      </c>
      <c r="M1587" s="259">
        <f t="shared" ref="M1587" si="122">L1587-Q1587-B1587-90</f>
        <v>28</v>
      </c>
      <c r="N1587" s="261">
        <v>1970</v>
      </c>
      <c r="O1587" s="261">
        <f t="shared" ref="O1587" si="123">N1587-S1587-B1587-90</f>
        <v>3</v>
      </c>
      <c r="P1587" s="135">
        <v>52</v>
      </c>
      <c r="Q1587" s="135">
        <v>62</v>
      </c>
      <c r="R1587" s="135">
        <v>50</v>
      </c>
      <c r="S1587" s="252">
        <v>47</v>
      </c>
      <c r="V1587" s="138">
        <v>1670</v>
      </c>
      <c r="W1587" s="138">
        <v>1680</v>
      </c>
      <c r="X1587" s="138">
        <v>1670</v>
      </c>
      <c r="AA1587" s="138">
        <v>1730</v>
      </c>
      <c r="AB1587" s="138">
        <v>1684</v>
      </c>
      <c r="AC1587" s="138">
        <v>1666</v>
      </c>
      <c r="AD1587" s="138">
        <v>1660</v>
      </c>
      <c r="AE1587" s="138">
        <v>1603</v>
      </c>
      <c r="AH1587" s="138">
        <v>1580</v>
      </c>
      <c r="AK1587" s="138">
        <v>1710</v>
      </c>
      <c r="AN1587" s="138">
        <v>1650</v>
      </c>
      <c r="AO1587" s="138">
        <v>1750</v>
      </c>
      <c r="AP1587" s="138">
        <v>1750</v>
      </c>
      <c r="AQ1587" s="138">
        <v>1710</v>
      </c>
      <c r="AR1587" s="138">
        <v>1760</v>
      </c>
      <c r="AT1587" s="138">
        <v>1790</v>
      </c>
      <c r="AW1587" s="136">
        <v>1820</v>
      </c>
      <c r="AX1587" s="136">
        <v>1720</v>
      </c>
      <c r="AY1587" s="136">
        <v>1880</v>
      </c>
      <c r="AZ1587" s="136">
        <v>1940</v>
      </c>
      <c r="BA1587" s="136">
        <v>1950</v>
      </c>
      <c r="BB1587" s="136">
        <v>1910</v>
      </c>
      <c r="BC1587" s="136">
        <v>2016</v>
      </c>
      <c r="BD1587" s="136">
        <v>2044</v>
      </c>
      <c r="BE1587" s="136">
        <v>2040</v>
      </c>
      <c r="BF1587" s="136">
        <v>2030</v>
      </c>
      <c r="BG1587" s="136">
        <v>1990</v>
      </c>
      <c r="BH1587" s="136">
        <v>2040</v>
      </c>
      <c r="BI1587" s="136">
        <v>2200</v>
      </c>
      <c r="BJ1587" s="136">
        <v>2020</v>
      </c>
      <c r="BK1587" s="136">
        <v>2000</v>
      </c>
      <c r="BL1587" s="136">
        <v>2050</v>
      </c>
    </row>
    <row r="1588" spans="1:64">
      <c r="A1588" s="133">
        <v>43479</v>
      </c>
      <c r="B1588" s="134">
        <v>1820</v>
      </c>
      <c r="D1588" s="134">
        <v>1815</v>
      </c>
      <c r="G1588" s="134">
        <v>1985</v>
      </c>
      <c r="H1588" s="255">
        <v>1980</v>
      </c>
      <c r="I1588" s="255">
        <f t="shared" ref="I1588" si="124">H1588-P1588-B1588-90</f>
        <v>18</v>
      </c>
      <c r="J1588" s="257">
        <v>2000</v>
      </c>
      <c r="K1588" s="257">
        <f t="shared" ref="K1588" si="125">J1588-R1588-B1588-90</f>
        <v>40</v>
      </c>
      <c r="L1588" s="259">
        <v>2000</v>
      </c>
      <c r="M1588" s="259">
        <f t="shared" ref="M1588" si="126">L1588-Q1588-B1588-90</f>
        <v>28</v>
      </c>
      <c r="N1588" s="261">
        <v>1960</v>
      </c>
      <c r="O1588" s="261">
        <f t="shared" ref="O1588" si="127">N1588-S1588-B1588-90</f>
        <v>3</v>
      </c>
      <c r="P1588" s="135">
        <v>52</v>
      </c>
      <c r="Q1588" s="135">
        <v>62</v>
      </c>
      <c r="R1588" s="135">
        <v>50</v>
      </c>
      <c r="S1588" s="252">
        <v>47</v>
      </c>
      <c r="V1588" s="138">
        <v>1670</v>
      </c>
      <c r="W1588" s="138">
        <v>1680</v>
      </c>
      <c r="X1588" s="138">
        <v>1670</v>
      </c>
      <c r="AA1588" s="138">
        <v>1730</v>
      </c>
      <c r="AB1588" s="138">
        <v>1656</v>
      </c>
      <c r="AC1588" s="138">
        <v>1636</v>
      </c>
      <c r="AD1588" s="138">
        <v>1636</v>
      </c>
      <c r="AE1588" s="138">
        <v>1603</v>
      </c>
      <c r="AH1588" s="138">
        <v>1580</v>
      </c>
      <c r="AK1588" s="138">
        <v>1710</v>
      </c>
      <c r="AN1588" s="138">
        <v>1650</v>
      </c>
      <c r="AO1588" s="138">
        <v>1730</v>
      </c>
      <c r="AP1588" s="138">
        <v>1730</v>
      </c>
      <c r="AQ1588" s="138">
        <v>1670</v>
      </c>
      <c r="AR1588" s="138">
        <v>1760</v>
      </c>
      <c r="AT1588" s="138">
        <v>1780</v>
      </c>
      <c r="AW1588" s="136">
        <v>1770</v>
      </c>
      <c r="AX1588" s="136">
        <v>1700</v>
      </c>
      <c r="AY1588" s="136">
        <v>1880</v>
      </c>
      <c r="AZ1588" s="136">
        <v>1940</v>
      </c>
      <c r="BA1588" s="136">
        <v>1940</v>
      </c>
      <c r="BB1588" s="136">
        <v>1900</v>
      </c>
      <c r="BC1588" s="136">
        <v>2010</v>
      </c>
      <c r="BD1588" s="136">
        <v>2020</v>
      </c>
      <c r="BE1588" s="136">
        <v>2040</v>
      </c>
      <c r="BF1588" s="136">
        <v>2020</v>
      </c>
      <c r="BG1588" s="136">
        <v>1968</v>
      </c>
      <c r="BH1588" s="136">
        <v>2040</v>
      </c>
      <c r="BI1588" s="136">
        <v>2200</v>
      </c>
      <c r="BJ1588" s="136">
        <v>2020</v>
      </c>
      <c r="BK1588" s="136">
        <v>2000</v>
      </c>
      <c r="BL1588" s="136">
        <v>2050</v>
      </c>
    </row>
    <row r="1589" spans="1:64">
      <c r="A1589" s="133">
        <v>43480</v>
      </c>
      <c r="B1589" s="134">
        <v>1815</v>
      </c>
      <c r="D1589" s="134">
        <v>1815</v>
      </c>
      <c r="G1589" s="134">
        <v>1970</v>
      </c>
      <c r="H1589" s="255">
        <v>1970</v>
      </c>
      <c r="I1589" s="255">
        <f t="shared" ref="I1589" si="128">H1589-P1589-B1589-90</f>
        <v>13</v>
      </c>
      <c r="J1589" s="257">
        <v>1990</v>
      </c>
      <c r="K1589" s="257">
        <f t="shared" ref="K1589" si="129">J1589-R1589-B1589-90</f>
        <v>35</v>
      </c>
      <c r="L1589" s="259">
        <v>1990</v>
      </c>
      <c r="M1589" s="259">
        <f t="shared" ref="M1589" si="130">L1589-Q1589-B1589-90</f>
        <v>23</v>
      </c>
      <c r="N1589" s="261">
        <v>1960</v>
      </c>
      <c r="O1589" s="261">
        <f t="shared" ref="O1589" si="131">N1589-S1589-B1589-90</f>
        <v>8</v>
      </c>
      <c r="P1589" s="135">
        <v>52</v>
      </c>
      <c r="Q1589" s="135">
        <v>62</v>
      </c>
      <c r="R1589" s="135">
        <v>50</v>
      </c>
      <c r="S1589" s="252">
        <v>47</v>
      </c>
      <c r="V1589" s="138">
        <v>1670</v>
      </c>
      <c r="W1589" s="138">
        <v>1680</v>
      </c>
      <c r="X1589" s="138">
        <v>1670</v>
      </c>
      <c r="AA1589" s="138">
        <v>1730</v>
      </c>
      <c r="AB1589" s="138">
        <v>1656</v>
      </c>
      <c r="AC1589" s="138">
        <v>1636</v>
      </c>
      <c r="AD1589" s="138">
        <v>1636</v>
      </c>
      <c r="AE1589" s="138">
        <v>1590</v>
      </c>
      <c r="AH1589" s="138">
        <v>1580</v>
      </c>
      <c r="AK1589" s="138">
        <v>1710</v>
      </c>
      <c r="AN1589" s="138">
        <v>1650</v>
      </c>
      <c r="AO1589" s="138">
        <v>1710</v>
      </c>
      <c r="AP1589" s="138">
        <v>1720</v>
      </c>
      <c r="AQ1589" s="138">
        <v>1670</v>
      </c>
      <c r="AR1589" s="138">
        <v>1740</v>
      </c>
      <c r="AT1589" s="138">
        <v>1780</v>
      </c>
      <c r="AW1589" s="136">
        <v>1760</v>
      </c>
      <c r="AX1589" s="136">
        <v>1690</v>
      </c>
      <c r="AY1589" s="136">
        <v>1860</v>
      </c>
      <c r="AZ1589" s="136">
        <v>1920</v>
      </c>
      <c r="BA1589" s="136">
        <v>1930</v>
      </c>
      <c r="BB1589" s="136">
        <v>1892</v>
      </c>
      <c r="BC1589" s="136">
        <v>2000</v>
      </c>
      <c r="BD1589" s="136">
        <v>2010</v>
      </c>
      <c r="BE1589" s="136">
        <v>2040</v>
      </c>
      <c r="BF1589" s="136">
        <v>2010</v>
      </c>
      <c r="BG1589" s="136">
        <v>1952</v>
      </c>
      <c r="BH1589" s="136">
        <v>2040</v>
      </c>
      <c r="BI1589" s="136">
        <v>2200</v>
      </c>
      <c r="BJ1589" s="136">
        <v>2000</v>
      </c>
      <c r="BK1589" s="136">
        <v>2000</v>
      </c>
      <c r="BL1589" s="136">
        <v>2050</v>
      </c>
    </row>
    <row r="1590" spans="1:64">
      <c r="A1590" s="133">
        <v>43481</v>
      </c>
      <c r="B1590" s="134">
        <v>1815</v>
      </c>
      <c r="D1590" s="134">
        <v>1815</v>
      </c>
      <c r="G1590" s="134">
        <v>1970</v>
      </c>
      <c r="H1590" s="255">
        <v>1970</v>
      </c>
      <c r="I1590" s="255">
        <f t="shared" ref="I1590" si="132">H1590-P1590-B1590-90</f>
        <v>13</v>
      </c>
      <c r="J1590" s="257">
        <v>1990</v>
      </c>
      <c r="K1590" s="257">
        <f t="shared" ref="K1590" si="133">J1590-R1590-B1590-90</f>
        <v>35</v>
      </c>
      <c r="L1590" s="259">
        <v>1980</v>
      </c>
      <c r="M1590" s="259">
        <f t="shared" ref="M1590" si="134">L1590-Q1590-B1590-90</f>
        <v>13</v>
      </c>
      <c r="N1590" s="261">
        <v>1960</v>
      </c>
      <c r="O1590" s="261">
        <f t="shared" ref="O1590" si="135">N1590-S1590-B1590-90</f>
        <v>8</v>
      </c>
      <c r="P1590" s="135">
        <v>52</v>
      </c>
      <c r="Q1590" s="135">
        <v>62</v>
      </c>
      <c r="R1590" s="135">
        <v>50</v>
      </c>
      <c r="S1590" s="252">
        <v>47</v>
      </c>
      <c r="V1590" s="138">
        <v>1670</v>
      </c>
      <c r="W1590" s="138">
        <v>1680</v>
      </c>
      <c r="X1590" s="138">
        <v>1670</v>
      </c>
      <c r="AA1590" s="138">
        <v>1730</v>
      </c>
      <c r="AB1590" s="138">
        <v>1644</v>
      </c>
      <c r="AC1590" s="138">
        <v>1636</v>
      </c>
      <c r="AD1590" s="138">
        <v>1624</v>
      </c>
      <c r="AE1590" s="138">
        <v>1590</v>
      </c>
      <c r="AH1590" s="138">
        <v>1580</v>
      </c>
      <c r="AK1590" s="138">
        <v>1710</v>
      </c>
      <c r="AN1590" s="138">
        <v>1650</v>
      </c>
      <c r="AO1590" s="138">
        <v>1710</v>
      </c>
      <c r="AP1590" s="138">
        <v>1720</v>
      </c>
      <c r="AQ1590" s="138">
        <v>1670</v>
      </c>
      <c r="AR1590" s="138">
        <v>1730</v>
      </c>
      <c r="AT1590" s="138">
        <v>1770</v>
      </c>
      <c r="AW1590" s="136">
        <v>1760</v>
      </c>
      <c r="AX1590" s="136">
        <v>1680</v>
      </c>
      <c r="AY1590" s="136">
        <v>1860</v>
      </c>
      <c r="AZ1590" s="136">
        <v>1920</v>
      </c>
      <c r="BA1590" s="136">
        <v>1920</v>
      </c>
      <c r="BB1590" s="136">
        <v>1892</v>
      </c>
      <c r="BC1590" s="136">
        <v>1990</v>
      </c>
      <c r="BD1590" s="136">
        <v>2010</v>
      </c>
      <c r="BE1590" s="136">
        <v>2040</v>
      </c>
      <c r="BF1590" s="136">
        <v>1996</v>
      </c>
      <c r="BG1590" s="136">
        <v>1936</v>
      </c>
      <c r="BH1590" s="136">
        <v>2030</v>
      </c>
      <c r="BI1590" s="136">
        <v>2200</v>
      </c>
      <c r="BJ1590" s="136">
        <v>2000</v>
      </c>
      <c r="BK1590" s="136">
        <v>2000</v>
      </c>
      <c r="BL1590" s="136">
        <v>2040</v>
      </c>
    </row>
    <row r="1591" spans="1:64">
      <c r="A1591" s="133">
        <v>43482</v>
      </c>
      <c r="B1591" s="134">
        <v>1820</v>
      </c>
      <c r="D1591" s="134">
        <v>1820</v>
      </c>
      <c r="G1591" s="134">
        <v>1970</v>
      </c>
      <c r="H1591" s="255">
        <v>1970</v>
      </c>
      <c r="I1591" s="255">
        <f t="shared" ref="I1591" si="136">H1591-P1591-B1591-90</f>
        <v>11</v>
      </c>
      <c r="J1591" s="257">
        <v>1990</v>
      </c>
      <c r="K1591" s="257">
        <f t="shared" ref="K1591" si="137">J1591-R1591-B1591-90</f>
        <v>33</v>
      </c>
      <c r="L1591" s="259">
        <v>1980</v>
      </c>
      <c r="M1591" s="259">
        <f t="shared" ref="M1591" si="138">L1591-Q1591-B1591-90</f>
        <v>11</v>
      </c>
      <c r="N1591" s="261">
        <v>1940</v>
      </c>
      <c r="O1591" s="261">
        <f t="shared" ref="O1591" si="139">N1591-S1591-B1591-90</f>
        <v>-9</v>
      </c>
      <c r="P1591" s="135">
        <v>49</v>
      </c>
      <c r="Q1591" s="135">
        <v>59</v>
      </c>
      <c r="R1591" s="135">
        <v>47</v>
      </c>
      <c r="S1591" s="252">
        <v>39</v>
      </c>
      <c r="T1591" s="188">
        <v>1650</v>
      </c>
      <c r="U1591" s="137">
        <v>200</v>
      </c>
      <c r="V1591" s="138">
        <v>1670</v>
      </c>
      <c r="W1591" s="138">
        <v>1650</v>
      </c>
      <c r="X1591" s="138">
        <v>1630</v>
      </c>
      <c r="Z1591" s="137">
        <v>140</v>
      </c>
      <c r="AA1591" s="138">
        <v>1730</v>
      </c>
      <c r="AB1591" s="138">
        <v>1644</v>
      </c>
      <c r="AC1591" s="138">
        <v>1636</v>
      </c>
      <c r="AD1591" s="138">
        <v>1624</v>
      </c>
      <c r="AE1591" s="138">
        <v>1590</v>
      </c>
      <c r="AH1591" s="138">
        <v>1580</v>
      </c>
      <c r="AI1591" s="136">
        <v>1750</v>
      </c>
      <c r="AJ1591" s="137">
        <v>130</v>
      </c>
      <c r="AK1591" s="138">
        <v>1710</v>
      </c>
      <c r="AM1591" s="139">
        <v>125</v>
      </c>
      <c r="AN1591" s="138">
        <v>1650</v>
      </c>
      <c r="AO1591" s="138">
        <v>1700</v>
      </c>
      <c r="AP1591" s="138">
        <v>1720</v>
      </c>
      <c r="AQ1591" s="138">
        <v>1670</v>
      </c>
      <c r="AR1591" s="138">
        <v>1730</v>
      </c>
      <c r="AT1591" s="138">
        <v>1770</v>
      </c>
      <c r="AV1591" s="136">
        <v>1790</v>
      </c>
      <c r="AW1591" s="136">
        <v>1760</v>
      </c>
      <c r="AX1591" s="136">
        <v>1680</v>
      </c>
      <c r="AY1591" s="136">
        <v>1860</v>
      </c>
      <c r="AZ1591" s="136">
        <v>1920</v>
      </c>
      <c r="BA1591" s="136">
        <v>1920</v>
      </c>
      <c r="BB1591" s="136">
        <v>1892</v>
      </c>
      <c r="BC1591" s="136">
        <v>1990</v>
      </c>
      <c r="BD1591" s="136">
        <v>2010</v>
      </c>
      <c r="BE1591" s="136">
        <v>2040</v>
      </c>
      <c r="BF1591" s="136">
        <v>1990</v>
      </c>
      <c r="BG1591" s="136">
        <v>1936</v>
      </c>
      <c r="BH1591" s="136">
        <v>2020</v>
      </c>
      <c r="BI1591" s="136">
        <v>2200</v>
      </c>
      <c r="BJ1591" s="136">
        <v>2000</v>
      </c>
      <c r="BK1591" s="136">
        <v>2000</v>
      </c>
      <c r="BL1591" s="136">
        <v>2040</v>
      </c>
    </row>
    <row r="1592" spans="1:64">
      <c r="A1592" s="133">
        <v>43483</v>
      </c>
      <c r="B1592" s="134">
        <v>1815</v>
      </c>
      <c r="D1592" s="134">
        <v>1820</v>
      </c>
      <c r="G1592" s="134">
        <v>1970</v>
      </c>
      <c r="H1592" s="255">
        <v>1970</v>
      </c>
      <c r="I1592" s="255">
        <f t="shared" ref="I1592" si="140">H1592-P1592-B1592-90</f>
        <v>16</v>
      </c>
      <c r="J1592" s="257">
        <v>1990</v>
      </c>
      <c r="K1592" s="257">
        <f t="shared" ref="K1592" si="141">J1592-R1592-B1592-90</f>
        <v>38</v>
      </c>
      <c r="L1592" s="259">
        <v>1980</v>
      </c>
      <c r="M1592" s="259">
        <f t="shared" ref="M1592" si="142">L1592-Q1592-B1592-90</f>
        <v>16</v>
      </c>
      <c r="N1592" s="261">
        <v>1940</v>
      </c>
      <c r="O1592" s="261">
        <f t="shared" ref="O1592" si="143">N1592-S1592-B1592-90</f>
        <v>-4</v>
      </c>
      <c r="P1592" s="135">
        <v>49</v>
      </c>
      <c r="Q1592" s="135">
        <v>59</v>
      </c>
      <c r="R1592" s="135">
        <v>47</v>
      </c>
      <c r="S1592" s="252">
        <v>39</v>
      </c>
      <c r="V1592" s="138">
        <v>1622</v>
      </c>
      <c r="W1592" s="138">
        <v>1650</v>
      </c>
      <c r="X1592" s="138">
        <v>1620</v>
      </c>
      <c r="AA1592" s="138">
        <v>1730</v>
      </c>
      <c r="AB1592" s="138">
        <v>1644</v>
      </c>
      <c r="AC1592" s="138">
        <v>1606</v>
      </c>
      <c r="AD1592" s="138">
        <v>1624</v>
      </c>
      <c r="AE1592" s="138">
        <v>1590</v>
      </c>
      <c r="AF1592" s="136">
        <v>1610</v>
      </c>
      <c r="AH1592" s="138">
        <v>1580</v>
      </c>
      <c r="AK1592" s="138">
        <v>1710</v>
      </c>
      <c r="AL1592" s="136">
        <v>1740</v>
      </c>
      <c r="AN1592" s="138">
        <v>1650</v>
      </c>
      <c r="AO1592" s="138">
        <v>1700</v>
      </c>
      <c r="AP1592" s="138">
        <v>1720</v>
      </c>
      <c r="AQ1592" s="138">
        <v>1670</v>
      </c>
      <c r="AR1592" s="138">
        <v>1730</v>
      </c>
      <c r="AT1592" s="138">
        <v>1770</v>
      </c>
      <c r="AW1592" s="136">
        <v>1760</v>
      </c>
      <c r="AX1592" s="136">
        <v>1680</v>
      </c>
      <c r="AY1592" s="136">
        <v>1860</v>
      </c>
      <c r="AZ1592" s="136">
        <v>1920</v>
      </c>
      <c r="BA1592" s="136">
        <v>1920</v>
      </c>
      <c r="BB1592" s="136">
        <v>1886</v>
      </c>
      <c r="BC1592" s="136">
        <v>1984</v>
      </c>
      <c r="BD1592" s="136">
        <v>2010</v>
      </c>
      <c r="BE1592" s="136">
        <v>2040</v>
      </c>
      <c r="BF1592" s="136">
        <v>1984</v>
      </c>
      <c r="BG1592" s="136">
        <v>1936</v>
      </c>
      <c r="BH1592" s="136">
        <v>2020</v>
      </c>
      <c r="BI1592" s="136">
        <v>2200</v>
      </c>
      <c r="BJ1592" s="136">
        <v>2000</v>
      </c>
      <c r="BK1592" s="136">
        <v>1980</v>
      </c>
      <c r="BL1592" s="136">
        <v>2030</v>
      </c>
    </row>
    <row r="1593" spans="1:64">
      <c r="A1593" s="133">
        <v>43486</v>
      </c>
      <c r="B1593" s="134">
        <v>1820</v>
      </c>
      <c r="D1593" s="134">
        <v>1815</v>
      </c>
      <c r="G1593" s="134">
        <v>1970</v>
      </c>
      <c r="H1593" s="255">
        <v>1970</v>
      </c>
      <c r="I1593" s="255">
        <f t="shared" ref="I1593" si="144">H1593-P1593-B1593-90</f>
        <v>11</v>
      </c>
      <c r="J1593" s="257">
        <v>1990</v>
      </c>
      <c r="K1593" s="257">
        <f t="shared" ref="K1593" si="145">J1593-R1593-B1593-90</f>
        <v>33</v>
      </c>
      <c r="L1593" s="259">
        <v>1980</v>
      </c>
      <c r="M1593" s="259">
        <f t="shared" ref="M1593" si="146">L1593-Q1593-B1593-90</f>
        <v>11</v>
      </c>
      <c r="N1593" s="261">
        <v>1940</v>
      </c>
      <c r="O1593" s="261">
        <f t="shared" ref="O1593" si="147">N1593-S1593-B1593-90</f>
        <v>-9</v>
      </c>
      <c r="P1593" s="135">
        <v>49</v>
      </c>
      <c r="Q1593" s="135">
        <v>59</v>
      </c>
      <c r="R1593" s="135">
        <v>47</v>
      </c>
      <c r="S1593" s="252">
        <v>39</v>
      </c>
      <c r="T1593" s="188">
        <v>1630</v>
      </c>
      <c r="V1593" s="138">
        <v>1622</v>
      </c>
      <c r="W1593" s="138">
        <v>1650</v>
      </c>
      <c r="X1593" s="138">
        <v>1620</v>
      </c>
      <c r="AA1593" s="138">
        <v>1650</v>
      </c>
      <c r="AB1593" s="138">
        <v>1644</v>
      </c>
      <c r="AC1593" s="138">
        <v>1594</v>
      </c>
      <c r="AD1593" s="138">
        <v>1624</v>
      </c>
      <c r="AE1593" s="138">
        <v>1590</v>
      </c>
      <c r="AH1593" s="138">
        <v>1580</v>
      </c>
      <c r="AK1593" s="138">
        <v>1690</v>
      </c>
      <c r="AN1593" s="138">
        <v>1650</v>
      </c>
      <c r="AO1593" s="138">
        <v>1700</v>
      </c>
      <c r="AP1593" s="138">
        <v>1720</v>
      </c>
      <c r="AQ1593" s="138">
        <v>1650</v>
      </c>
      <c r="AR1593" s="138">
        <v>1730</v>
      </c>
      <c r="AT1593" s="138">
        <v>1760</v>
      </c>
      <c r="AW1593" s="136">
        <v>1760</v>
      </c>
      <c r="AX1593" s="136">
        <v>1680</v>
      </c>
      <c r="AY1593" s="136">
        <v>1860</v>
      </c>
      <c r="AZ1593" s="136">
        <v>1920</v>
      </c>
      <c r="BA1593" s="136">
        <v>1930</v>
      </c>
      <c r="BB1593" s="136">
        <v>1886</v>
      </c>
      <c r="BC1593" s="136">
        <v>1984</v>
      </c>
      <c r="BD1593" s="136">
        <v>2020</v>
      </c>
      <c r="BE1593" s="136">
        <v>2040</v>
      </c>
      <c r="BF1593" s="136">
        <v>1984</v>
      </c>
      <c r="BG1593" s="136">
        <v>1956</v>
      </c>
      <c r="BH1593" s="136">
        <v>2020</v>
      </c>
      <c r="BI1593" s="136">
        <v>2200</v>
      </c>
      <c r="BJ1593" s="136">
        <v>1990</v>
      </c>
      <c r="BK1593" s="136">
        <v>1980</v>
      </c>
      <c r="BL1593" s="136">
        <v>2030</v>
      </c>
    </row>
    <row r="1594" spans="1:64">
      <c r="A1594" s="133">
        <v>43487</v>
      </c>
      <c r="B1594" s="134">
        <v>1820</v>
      </c>
      <c r="D1594" s="134">
        <v>1815</v>
      </c>
      <c r="G1594" s="134">
        <v>1970</v>
      </c>
      <c r="H1594" s="255">
        <v>1970</v>
      </c>
      <c r="I1594" s="255">
        <f t="shared" ref="I1594" si="148">H1594-P1594-B1594-90</f>
        <v>11</v>
      </c>
      <c r="J1594" s="257">
        <v>1980</v>
      </c>
      <c r="K1594" s="257">
        <f t="shared" ref="K1594" si="149">J1594-R1594-B1594-90</f>
        <v>23</v>
      </c>
      <c r="L1594" s="259">
        <v>1970</v>
      </c>
      <c r="M1594" s="259">
        <f t="shared" ref="M1594" si="150">L1594-Q1594-B1594-90</f>
        <v>1</v>
      </c>
      <c r="N1594" s="261">
        <v>1940</v>
      </c>
      <c r="O1594" s="261">
        <f t="shared" ref="O1594" si="151">N1594-S1594-B1594-90</f>
        <v>-9</v>
      </c>
      <c r="P1594" s="135">
        <v>49</v>
      </c>
      <c r="Q1594" s="135">
        <v>59</v>
      </c>
      <c r="R1594" s="135">
        <v>47</v>
      </c>
      <c r="S1594" s="252">
        <v>39</v>
      </c>
      <c r="V1594" s="138">
        <v>1622</v>
      </c>
      <c r="W1594" s="138">
        <v>1650</v>
      </c>
      <c r="X1594" s="138">
        <v>1620</v>
      </c>
      <c r="AA1594" s="138">
        <v>1650</v>
      </c>
      <c r="AB1594" s="138">
        <v>1644</v>
      </c>
      <c r="AC1594" s="138">
        <v>1594</v>
      </c>
      <c r="AD1594" s="138">
        <v>1624</v>
      </c>
      <c r="AE1594" s="138">
        <v>1590</v>
      </c>
      <c r="AH1594" s="138">
        <v>1580</v>
      </c>
      <c r="AK1594" s="138">
        <v>1690</v>
      </c>
      <c r="AN1594" s="138">
        <v>1650</v>
      </c>
      <c r="AO1594" s="138">
        <v>1690</v>
      </c>
      <c r="AP1594" s="138">
        <v>1720</v>
      </c>
      <c r="AQ1594" s="138">
        <v>1650</v>
      </c>
      <c r="AR1594" s="138">
        <v>1710</v>
      </c>
      <c r="AT1594" s="138">
        <v>1760</v>
      </c>
      <c r="AW1594" s="136">
        <v>1750</v>
      </c>
      <c r="AX1594" s="136">
        <v>1670</v>
      </c>
      <c r="AY1594" s="136">
        <v>1860</v>
      </c>
      <c r="AZ1594" s="136">
        <v>1920</v>
      </c>
      <c r="BA1594" s="136">
        <v>1950</v>
      </c>
      <c r="BB1594" s="136">
        <v>1916</v>
      </c>
      <c r="BC1594" s="136">
        <v>1984</v>
      </c>
      <c r="BD1594" s="136">
        <v>2030</v>
      </c>
      <c r="BE1594" s="136">
        <v>2040</v>
      </c>
      <c r="BF1594" s="136">
        <v>1994</v>
      </c>
      <c r="BG1594" s="136">
        <v>1976</v>
      </c>
      <c r="BH1594" s="136">
        <v>2020</v>
      </c>
      <c r="BI1594" s="136">
        <v>2190</v>
      </c>
      <c r="BJ1594" s="136">
        <v>1990</v>
      </c>
      <c r="BK1594" s="136">
        <v>1990</v>
      </c>
      <c r="BL1594" s="136">
        <v>2030</v>
      </c>
    </row>
    <row r="1595" spans="1:64">
      <c r="A1595" s="133">
        <v>43488</v>
      </c>
      <c r="B1595" s="134">
        <v>1820</v>
      </c>
      <c r="D1595" s="134">
        <v>1815</v>
      </c>
      <c r="G1595" s="134">
        <v>1970</v>
      </c>
      <c r="H1595" s="255">
        <v>1970</v>
      </c>
      <c r="I1595" s="255">
        <f t="shared" ref="I1595" si="152">H1595-P1595-B1595-90</f>
        <v>11</v>
      </c>
      <c r="J1595" s="257">
        <v>1980</v>
      </c>
      <c r="K1595" s="257">
        <f t="shared" ref="K1595" si="153">J1595-R1595-B1595-90</f>
        <v>23</v>
      </c>
      <c r="L1595" s="259">
        <v>1970</v>
      </c>
      <c r="M1595" s="259">
        <f t="shared" ref="M1595" si="154">L1595-Q1595-B1595-90</f>
        <v>1</v>
      </c>
      <c r="N1595" s="261">
        <v>1940</v>
      </c>
      <c r="O1595" s="261">
        <f t="shared" ref="O1595" si="155">N1595-S1595-B1595-90</f>
        <v>-9</v>
      </c>
      <c r="P1595" s="135">
        <v>49</v>
      </c>
      <c r="Q1595" s="135">
        <v>59</v>
      </c>
      <c r="R1595" s="135">
        <v>47</v>
      </c>
      <c r="S1595" s="252">
        <v>39</v>
      </c>
      <c r="V1595" s="138">
        <v>1622</v>
      </c>
      <c r="W1595" s="138">
        <v>1650</v>
      </c>
      <c r="X1595" s="138">
        <v>1620</v>
      </c>
      <c r="AA1595" s="138">
        <v>1650</v>
      </c>
      <c r="AB1595" s="138">
        <v>1644</v>
      </c>
      <c r="AC1595" s="138">
        <v>1594</v>
      </c>
      <c r="AD1595" s="138">
        <v>1624</v>
      </c>
      <c r="AE1595" s="138">
        <v>1603</v>
      </c>
      <c r="AH1595" s="138">
        <v>1580</v>
      </c>
      <c r="AK1595" s="138">
        <v>1680</v>
      </c>
      <c r="AN1595" s="138">
        <v>1650</v>
      </c>
      <c r="AO1595" s="138">
        <v>1690</v>
      </c>
      <c r="AP1595" s="138">
        <v>1720</v>
      </c>
      <c r="AQ1595" s="138">
        <v>1650</v>
      </c>
      <c r="AR1595" s="138">
        <v>1690</v>
      </c>
      <c r="AT1595" s="138">
        <v>1760</v>
      </c>
      <c r="AW1595" s="136">
        <v>1750</v>
      </c>
      <c r="AX1595" s="136">
        <v>1670</v>
      </c>
      <c r="AY1595" s="136">
        <v>1860</v>
      </c>
      <c r="AZ1595" s="136">
        <v>1920</v>
      </c>
      <c r="BA1595" s="136">
        <v>1970</v>
      </c>
      <c r="BB1595" s="136">
        <v>1916</v>
      </c>
      <c r="BC1595" s="136">
        <v>1984</v>
      </c>
      <c r="BD1595" s="136">
        <v>2040</v>
      </c>
      <c r="BE1595" s="136">
        <v>2040</v>
      </c>
      <c r="BF1595" s="136">
        <v>2004</v>
      </c>
      <c r="BG1595" s="136">
        <v>1986</v>
      </c>
      <c r="BH1595" s="136">
        <v>2020</v>
      </c>
      <c r="BI1595" s="136">
        <v>2190</v>
      </c>
      <c r="BJ1595" s="136">
        <v>1990</v>
      </c>
      <c r="BK1595" s="136">
        <v>1990</v>
      </c>
      <c r="BL1595" s="136">
        <v>2020</v>
      </c>
    </row>
    <row r="1596" spans="1:64">
      <c r="A1596" s="133">
        <v>43489</v>
      </c>
      <c r="B1596" s="134">
        <v>1820</v>
      </c>
      <c r="D1596" s="134">
        <v>1815</v>
      </c>
      <c r="G1596" s="134">
        <v>1970</v>
      </c>
      <c r="H1596" s="255">
        <v>1970</v>
      </c>
      <c r="I1596" s="255">
        <f t="shared" ref="I1596" si="156">H1596-P1596-B1596-90</f>
        <v>20</v>
      </c>
      <c r="J1596" s="257">
        <v>1980</v>
      </c>
      <c r="K1596" s="257">
        <f t="shared" ref="K1596" si="157">J1596-R1596-B1596-90</f>
        <v>32</v>
      </c>
      <c r="L1596" s="259">
        <v>1970</v>
      </c>
      <c r="M1596" s="259">
        <f t="shared" ref="M1596" si="158">L1596-Q1596-B1596-90</f>
        <v>10</v>
      </c>
      <c r="N1596" s="261">
        <v>1940</v>
      </c>
      <c r="O1596" s="261">
        <f t="shared" ref="O1596" si="159">N1596-S1596-B1596-90</f>
        <v>-7</v>
      </c>
      <c r="P1596" s="135">
        <v>40</v>
      </c>
      <c r="Q1596" s="135">
        <v>50</v>
      </c>
      <c r="R1596" s="135">
        <v>38</v>
      </c>
      <c r="S1596" s="252">
        <v>37</v>
      </c>
      <c r="U1596" s="137">
        <v>200</v>
      </c>
      <c r="V1596" s="138">
        <v>1622</v>
      </c>
      <c r="W1596" s="138">
        <v>1650</v>
      </c>
      <c r="X1596" s="138">
        <v>1620</v>
      </c>
      <c r="Y1596" s="136">
        <v>1700</v>
      </c>
      <c r="Z1596" s="137">
        <v>140</v>
      </c>
      <c r="AA1596" s="138">
        <v>1650</v>
      </c>
      <c r="AB1596" s="138">
        <v>1644</v>
      </c>
      <c r="AC1596" s="138">
        <v>1594</v>
      </c>
      <c r="AD1596" s="138">
        <v>1624</v>
      </c>
      <c r="AE1596" s="138">
        <v>1603</v>
      </c>
      <c r="AH1596" s="138">
        <v>1580</v>
      </c>
      <c r="AJ1596" s="137">
        <v>130</v>
      </c>
      <c r="AK1596" s="138">
        <v>1680</v>
      </c>
      <c r="AM1596" s="139">
        <v>125</v>
      </c>
      <c r="AN1596" s="138">
        <v>1650</v>
      </c>
      <c r="AO1596" s="138">
        <v>1680</v>
      </c>
      <c r="AP1596" s="138">
        <v>1720</v>
      </c>
      <c r="AQ1596" s="138">
        <v>1650</v>
      </c>
      <c r="AR1596" s="138">
        <v>1680</v>
      </c>
      <c r="AS1596" s="136">
        <v>1810</v>
      </c>
      <c r="AT1596" s="138">
        <v>1760</v>
      </c>
      <c r="AW1596" s="136">
        <v>1750</v>
      </c>
      <c r="AX1596" s="136">
        <v>1680</v>
      </c>
      <c r="AY1596" s="136">
        <v>1860</v>
      </c>
      <c r="AZ1596" s="136">
        <v>1920</v>
      </c>
      <c r="BA1596" s="136">
        <v>1970</v>
      </c>
      <c r="BB1596" s="136">
        <v>1916</v>
      </c>
      <c r="BC1596" s="136">
        <v>1984</v>
      </c>
      <c r="BD1596" s="136">
        <v>2050</v>
      </c>
      <c r="BE1596" s="136">
        <v>2040</v>
      </c>
      <c r="BF1596" s="136">
        <v>2004</v>
      </c>
      <c r="BG1596" s="136">
        <v>1986</v>
      </c>
      <c r="BH1596" s="136">
        <v>2020</v>
      </c>
      <c r="BI1596" s="136">
        <v>2190</v>
      </c>
      <c r="BJ1596" s="136">
        <v>1990</v>
      </c>
      <c r="BK1596" s="136">
        <v>1990</v>
      </c>
      <c r="BL1596" s="136">
        <v>2020</v>
      </c>
    </row>
    <row r="1597" spans="1:64">
      <c r="A1597" s="133">
        <v>43490</v>
      </c>
      <c r="B1597" s="134">
        <v>1820</v>
      </c>
      <c r="D1597" s="134">
        <v>1820</v>
      </c>
      <c r="G1597" s="134">
        <v>1970</v>
      </c>
      <c r="H1597" s="255">
        <v>1970</v>
      </c>
      <c r="I1597" s="255">
        <f t="shared" ref="I1597" si="160">H1597-P1597-B1597-90</f>
        <v>20</v>
      </c>
      <c r="J1597" s="257">
        <v>1980</v>
      </c>
      <c r="K1597" s="257">
        <f t="shared" ref="K1597" si="161">J1597-R1597-B1597-90</f>
        <v>32</v>
      </c>
      <c r="L1597" s="259">
        <v>1970</v>
      </c>
      <c r="M1597" s="259">
        <f t="shared" ref="M1597" si="162">L1597-Q1597-B1597-90</f>
        <v>10</v>
      </c>
      <c r="N1597" s="261">
        <v>1940</v>
      </c>
      <c r="O1597" s="261">
        <f t="shared" ref="O1597" si="163">N1597-S1597-B1597-90</f>
        <v>-7</v>
      </c>
      <c r="P1597" s="135">
        <v>40</v>
      </c>
      <c r="Q1597" s="135">
        <v>50</v>
      </c>
      <c r="R1597" s="135">
        <v>38</v>
      </c>
      <c r="S1597" s="252">
        <v>37</v>
      </c>
      <c r="V1597" s="138">
        <v>1622</v>
      </c>
      <c r="W1597" s="138">
        <v>1650</v>
      </c>
      <c r="X1597" s="138">
        <v>1620</v>
      </c>
      <c r="AA1597" s="138">
        <v>1650</v>
      </c>
      <c r="AB1597" s="138">
        <v>1644</v>
      </c>
      <c r="AC1597" s="138">
        <v>1594</v>
      </c>
      <c r="AD1597" s="138">
        <v>1624</v>
      </c>
      <c r="AE1597" s="138">
        <v>1603</v>
      </c>
      <c r="AH1597" s="138">
        <v>1580</v>
      </c>
      <c r="AK1597" s="138">
        <v>1680</v>
      </c>
      <c r="AN1597" s="138">
        <v>1650</v>
      </c>
      <c r="AO1597" s="138">
        <v>1680</v>
      </c>
      <c r="AP1597" s="138">
        <v>1720</v>
      </c>
      <c r="AQ1597" s="138">
        <v>1650</v>
      </c>
      <c r="AR1597" s="138">
        <v>1680</v>
      </c>
      <c r="AT1597" s="138">
        <v>1760</v>
      </c>
      <c r="AW1597" s="136">
        <v>1750</v>
      </c>
      <c r="AX1597" s="136">
        <v>1680</v>
      </c>
      <c r="AY1597" s="136">
        <v>1860</v>
      </c>
      <c r="AZ1597" s="136">
        <v>1920</v>
      </c>
      <c r="BA1597" s="136">
        <v>1970</v>
      </c>
      <c r="BB1597" s="136">
        <v>1916</v>
      </c>
      <c r="BC1597" s="136">
        <v>1984</v>
      </c>
      <c r="BD1597" s="136">
        <v>2050</v>
      </c>
      <c r="BE1597" s="136">
        <v>2040</v>
      </c>
      <c r="BF1597" s="136">
        <v>2004</v>
      </c>
      <c r="BG1597" s="136">
        <v>1986</v>
      </c>
      <c r="BH1597" s="136">
        <v>2020</v>
      </c>
      <c r="BI1597" s="136">
        <v>2190</v>
      </c>
      <c r="BJ1597" s="136">
        <v>1990</v>
      </c>
      <c r="BK1597" s="136">
        <v>1990</v>
      </c>
      <c r="BL1597" s="136">
        <v>2020</v>
      </c>
    </row>
    <row r="1598" spans="1:64">
      <c r="A1598" s="133">
        <v>43493</v>
      </c>
      <c r="B1598" s="134">
        <v>1820</v>
      </c>
      <c r="D1598" s="134">
        <v>1815</v>
      </c>
      <c r="G1598" s="134">
        <v>1970</v>
      </c>
      <c r="H1598" s="255">
        <v>1970</v>
      </c>
      <c r="I1598" s="255">
        <f t="shared" ref="I1598" si="164">H1598-P1598-B1598-90</f>
        <v>20</v>
      </c>
      <c r="J1598" s="257">
        <v>1980</v>
      </c>
      <c r="K1598" s="257">
        <f t="shared" ref="K1598" si="165">J1598-R1598-B1598-90</f>
        <v>32</v>
      </c>
      <c r="L1598" s="259">
        <v>1970</v>
      </c>
      <c r="M1598" s="259">
        <f t="shared" ref="M1598" si="166">L1598-Q1598-B1598-90</f>
        <v>10</v>
      </c>
      <c r="N1598" s="261">
        <v>1940</v>
      </c>
      <c r="O1598" s="261">
        <f t="shared" ref="O1598" si="167">N1598-S1598-B1598-90</f>
        <v>-7</v>
      </c>
      <c r="P1598" s="135">
        <v>40</v>
      </c>
      <c r="Q1598" s="135">
        <v>50</v>
      </c>
      <c r="R1598" s="135">
        <v>38</v>
      </c>
      <c r="S1598" s="252">
        <v>37</v>
      </c>
      <c r="V1598" s="138">
        <v>1622</v>
      </c>
      <c r="W1598" s="138">
        <v>1650</v>
      </c>
      <c r="X1598" s="138">
        <v>1620</v>
      </c>
      <c r="Y1598" s="136">
        <v>1690</v>
      </c>
      <c r="AA1598" s="138">
        <v>1650</v>
      </c>
      <c r="AB1598" s="138">
        <v>1644</v>
      </c>
      <c r="AC1598" s="138">
        <v>1594</v>
      </c>
      <c r="AD1598" s="138">
        <v>1624</v>
      </c>
      <c r="AE1598" s="138">
        <v>1616</v>
      </c>
      <c r="AH1598" s="138">
        <v>1580</v>
      </c>
      <c r="AI1598" s="136">
        <v>1730</v>
      </c>
      <c r="AK1598" s="138">
        <v>1680</v>
      </c>
      <c r="AN1598" s="138">
        <v>1650</v>
      </c>
      <c r="AO1598" s="138">
        <v>1680</v>
      </c>
      <c r="AP1598" s="138">
        <v>1700</v>
      </c>
      <c r="AQ1598" s="138">
        <v>1650</v>
      </c>
      <c r="AR1598" s="138">
        <v>1680</v>
      </c>
      <c r="AT1598" s="138">
        <v>1760</v>
      </c>
      <c r="AW1598" s="136">
        <v>1740</v>
      </c>
      <c r="AX1598" s="136">
        <v>1680</v>
      </c>
      <c r="AY1598" s="136">
        <v>1840</v>
      </c>
      <c r="AZ1598" s="136">
        <v>1920</v>
      </c>
      <c r="BA1598" s="136">
        <v>1958</v>
      </c>
      <c r="BB1598" s="136">
        <v>1904</v>
      </c>
      <c r="BC1598" s="136">
        <v>1984</v>
      </c>
      <c r="BD1598" s="136">
        <v>2020</v>
      </c>
      <c r="BE1598" s="136">
        <v>2040</v>
      </c>
      <c r="BF1598" s="136">
        <v>2004</v>
      </c>
      <c r="BG1598" s="136">
        <v>1974</v>
      </c>
      <c r="BH1598" s="136">
        <v>2020</v>
      </c>
      <c r="BI1598" s="136">
        <v>2190</v>
      </c>
      <c r="BJ1598" s="136">
        <v>1990</v>
      </c>
      <c r="BK1598" s="136">
        <v>2000</v>
      </c>
      <c r="BL1598" s="136">
        <v>2020</v>
      </c>
    </row>
    <row r="1599" spans="1:64">
      <c r="A1599" s="133">
        <v>43494</v>
      </c>
      <c r="B1599" s="134">
        <v>1820</v>
      </c>
      <c r="D1599" s="134">
        <v>1815</v>
      </c>
      <c r="G1599" s="134">
        <v>1970</v>
      </c>
      <c r="H1599" s="255">
        <v>1970</v>
      </c>
      <c r="I1599" s="255">
        <f t="shared" ref="I1599" si="168">H1599-P1599-B1599-90</f>
        <v>20</v>
      </c>
      <c r="J1599" s="257">
        <v>1980</v>
      </c>
      <c r="K1599" s="257">
        <f t="shared" ref="K1599" si="169">J1599-R1599-B1599-90</f>
        <v>32</v>
      </c>
      <c r="L1599" s="259">
        <v>1970</v>
      </c>
      <c r="M1599" s="259">
        <f t="shared" ref="M1599" si="170">L1599-Q1599-B1599-90</f>
        <v>10</v>
      </c>
      <c r="N1599" s="261">
        <v>1940</v>
      </c>
      <c r="O1599" s="261">
        <f t="shared" ref="O1599" si="171">N1599-S1599-B1599-90</f>
        <v>-7</v>
      </c>
      <c r="P1599" s="135">
        <v>40</v>
      </c>
      <c r="Q1599" s="135">
        <v>50</v>
      </c>
      <c r="R1599" s="135">
        <v>38</v>
      </c>
      <c r="S1599" s="252">
        <v>37</v>
      </c>
      <c r="V1599" s="138">
        <v>1622</v>
      </c>
      <c r="W1599" s="138">
        <v>1650</v>
      </c>
      <c r="X1599" s="138">
        <v>1620</v>
      </c>
      <c r="AA1599" s="138">
        <v>1650</v>
      </c>
      <c r="AB1599" s="138">
        <v>1644</v>
      </c>
      <c r="AC1599" s="138">
        <v>1594</v>
      </c>
      <c r="AD1599" s="138">
        <v>1624</v>
      </c>
      <c r="AE1599" s="138">
        <v>1616</v>
      </c>
      <c r="AH1599" s="138">
        <v>1580</v>
      </c>
      <c r="AK1599" s="138">
        <v>1680</v>
      </c>
      <c r="AN1599" s="138">
        <v>1650</v>
      </c>
      <c r="AO1599" s="138">
        <v>1680</v>
      </c>
      <c r="AP1599" s="138">
        <v>1700</v>
      </c>
      <c r="AQ1599" s="138">
        <v>1650</v>
      </c>
      <c r="AR1599" s="138">
        <v>1680</v>
      </c>
      <c r="AT1599" s="138">
        <v>1760</v>
      </c>
      <c r="AW1599" s="136">
        <v>1740</v>
      </c>
      <c r="AX1599" s="136">
        <v>1670</v>
      </c>
      <c r="AY1599" s="136">
        <v>1840</v>
      </c>
      <c r="AZ1599" s="136">
        <v>1920</v>
      </c>
      <c r="BA1599" s="136">
        <v>1958</v>
      </c>
      <c r="BB1599" s="136">
        <v>1904</v>
      </c>
      <c r="BC1599" s="136">
        <v>2000</v>
      </c>
      <c r="BD1599" s="136">
        <v>2020</v>
      </c>
      <c r="BE1599" s="136">
        <v>2040</v>
      </c>
      <c r="BF1599" s="136">
        <v>2004</v>
      </c>
      <c r="BG1599" s="136">
        <v>1974</v>
      </c>
      <c r="BH1599" s="136">
        <v>2010</v>
      </c>
      <c r="BI1599" s="136">
        <v>2190</v>
      </c>
      <c r="BJ1599" s="136">
        <v>1990</v>
      </c>
      <c r="BK1599" s="136">
        <v>2000</v>
      </c>
      <c r="BL1599" s="136">
        <v>2020</v>
      </c>
    </row>
    <row r="1600" spans="1:64">
      <c r="A1600" s="133">
        <v>43495</v>
      </c>
      <c r="B1600" s="134">
        <v>1820</v>
      </c>
      <c r="D1600" s="134">
        <v>1815</v>
      </c>
      <c r="G1600" s="134">
        <v>1970</v>
      </c>
      <c r="H1600" s="255">
        <v>1970</v>
      </c>
      <c r="I1600" s="255">
        <f t="shared" ref="I1600" si="172">H1600-P1600-B1600-90</f>
        <v>20</v>
      </c>
      <c r="J1600" s="257">
        <v>1980</v>
      </c>
      <c r="K1600" s="257">
        <f t="shared" ref="K1600" si="173">J1600-R1600-B1600-90</f>
        <v>32</v>
      </c>
      <c r="L1600" s="259">
        <v>1970</v>
      </c>
      <c r="M1600" s="259">
        <f t="shared" ref="M1600" si="174">L1600-Q1600-B1600-90</f>
        <v>10</v>
      </c>
      <c r="N1600" s="261">
        <v>1940</v>
      </c>
      <c r="O1600" s="261">
        <f t="shared" ref="O1600" si="175">N1600-S1600-B1600-90</f>
        <v>-7</v>
      </c>
      <c r="P1600" s="135">
        <v>40</v>
      </c>
      <c r="Q1600" s="135">
        <v>50</v>
      </c>
      <c r="R1600" s="135">
        <v>38</v>
      </c>
      <c r="S1600" s="252">
        <v>37</v>
      </c>
      <c r="V1600" s="138">
        <v>1622</v>
      </c>
      <c r="W1600" s="138">
        <v>1650</v>
      </c>
      <c r="X1600" s="138">
        <v>1620</v>
      </c>
      <c r="AA1600" s="138">
        <v>1650</v>
      </c>
      <c r="AB1600" s="138">
        <v>1644</v>
      </c>
      <c r="AC1600" s="138">
        <v>1594</v>
      </c>
      <c r="AD1600" s="138">
        <v>1624</v>
      </c>
      <c r="AE1600" s="138">
        <v>1616</v>
      </c>
      <c r="AH1600" s="138">
        <v>1580</v>
      </c>
      <c r="AK1600" s="138">
        <v>1680</v>
      </c>
      <c r="AN1600" s="138">
        <v>1650</v>
      </c>
      <c r="AO1600" s="138">
        <v>1680</v>
      </c>
      <c r="AP1600" s="138">
        <v>1700</v>
      </c>
      <c r="AQ1600" s="138">
        <v>1650</v>
      </c>
      <c r="AR1600" s="138">
        <v>1680</v>
      </c>
      <c r="AT1600" s="138">
        <v>1760</v>
      </c>
      <c r="AW1600" s="136">
        <v>1740</v>
      </c>
      <c r="AX1600" s="136">
        <v>1670</v>
      </c>
      <c r="AY1600" s="136">
        <v>1840</v>
      </c>
      <c r="AZ1600" s="136">
        <v>1920</v>
      </c>
      <c r="BA1600" s="136">
        <v>1958</v>
      </c>
      <c r="BB1600" s="136">
        <v>1904</v>
      </c>
      <c r="BC1600" s="136">
        <v>2000</v>
      </c>
      <c r="BD1600" s="136">
        <v>2020</v>
      </c>
      <c r="BE1600" s="136">
        <v>2040</v>
      </c>
      <c r="BF1600" s="136">
        <v>2004</v>
      </c>
      <c r="BG1600" s="136">
        <v>1974</v>
      </c>
      <c r="BH1600" s="136">
        <v>2010</v>
      </c>
      <c r="BI1600" s="136">
        <v>2190</v>
      </c>
      <c r="BJ1600" s="136">
        <v>1990</v>
      </c>
      <c r="BK1600" s="136">
        <v>2000</v>
      </c>
      <c r="BL1600" s="136">
        <v>2020</v>
      </c>
    </row>
    <row r="1601" spans="1:64">
      <c r="A1601" s="133">
        <v>43496</v>
      </c>
      <c r="B1601" s="134">
        <v>1820</v>
      </c>
      <c r="D1601" s="134">
        <v>1815</v>
      </c>
      <c r="G1601" s="134">
        <v>1970</v>
      </c>
      <c r="H1601" s="255">
        <v>1970</v>
      </c>
      <c r="I1601" s="255">
        <f t="shared" ref="I1601" si="176">H1601-P1601-B1601-90</f>
        <v>20</v>
      </c>
      <c r="J1601" s="257">
        <v>1980</v>
      </c>
      <c r="K1601" s="257">
        <f t="shared" ref="K1601" si="177">J1601-R1601-B1601-90</f>
        <v>32</v>
      </c>
      <c r="L1601" s="259">
        <v>1970</v>
      </c>
      <c r="M1601" s="259">
        <f t="shared" ref="M1601" si="178">L1601-Q1601-B1601-90</f>
        <v>10</v>
      </c>
      <c r="N1601" s="261">
        <v>1940</v>
      </c>
      <c r="O1601" s="261">
        <f t="shared" ref="O1601" si="179">N1601-S1601-B1601-90</f>
        <v>-7</v>
      </c>
      <c r="P1601" s="135">
        <v>40</v>
      </c>
      <c r="Q1601" s="135">
        <v>50</v>
      </c>
      <c r="R1601" s="135">
        <v>38</v>
      </c>
      <c r="S1601" s="252">
        <v>37</v>
      </c>
      <c r="T1601" s="188">
        <v>1645</v>
      </c>
      <c r="V1601" s="138">
        <v>1622</v>
      </c>
      <c r="W1601" s="138">
        <v>1650</v>
      </c>
      <c r="X1601" s="138">
        <v>1620</v>
      </c>
      <c r="AA1601" s="138">
        <v>1650</v>
      </c>
      <c r="AB1601" s="138">
        <v>1644</v>
      </c>
      <c r="AC1601" s="138">
        <v>1594</v>
      </c>
      <c r="AD1601" s="138">
        <v>1624</v>
      </c>
      <c r="AE1601" s="138">
        <v>1616</v>
      </c>
      <c r="AH1601" s="138">
        <v>1580</v>
      </c>
      <c r="AK1601" s="138">
        <v>1680</v>
      </c>
      <c r="AN1601" s="138">
        <v>1650</v>
      </c>
      <c r="AO1601" s="138">
        <v>1680</v>
      </c>
      <c r="AP1601" s="138">
        <v>1700</v>
      </c>
      <c r="AQ1601" s="138">
        <v>1650</v>
      </c>
      <c r="AR1601" s="138">
        <v>1680</v>
      </c>
      <c r="AT1601" s="138">
        <v>1760</v>
      </c>
      <c r="AW1601" s="136">
        <v>1740</v>
      </c>
      <c r="AX1601" s="136">
        <v>1670</v>
      </c>
      <c r="AY1601" s="136">
        <v>1840</v>
      </c>
      <c r="AZ1601" s="136">
        <v>1920</v>
      </c>
      <c r="BA1601" s="136">
        <v>1958</v>
      </c>
      <c r="BB1601" s="136">
        <v>1904</v>
      </c>
      <c r="BC1601" s="136">
        <v>2000</v>
      </c>
      <c r="BD1601" s="136">
        <v>2020</v>
      </c>
      <c r="BE1601" s="136">
        <v>2040</v>
      </c>
      <c r="BF1601" s="136">
        <v>2004</v>
      </c>
      <c r="BG1601" s="136">
        <v>1974</v>
      </c>
      <c r="BH1601" s="136">
        <v>2010</v>
      </c>
      <c r="BI1601" s="136">
        <v>2190</v>
      </c>
      <c r="BJ1601" s="136">
        <v>1990</v>
      </c>
      <c r="BK1601" s="136">
        <v>2000</v>
      </c>
      <c r="BL1601" s="136">
        <v>2020</v>
      </c>
    </row>
    <row r="1602" spans="1:64">
      <c r="A1602" s="133">
        <v>43497</v>
      </c>
      <c r="B1602" s="134">
        <v>1820</v>
      </c>
      <c r="D1602" s="134">
        <v>1815</v>
      </c>
      <c r="G1602" s="134">
        <v>1970</v>
      </c>
      <c r="H1602" s="255">
        <v>1970</v>
      </c>
      <c r="I1602" s="255">
        <f t="shared" ref="I1602" si="180">H1602-P1602-B1602-90</f>
        <v>20</v>
      </c>
      <c r="J1602" s="257">
        <v>1980</v>
      </c>
      <c r="K1602" s="257">
        <f t="shared" ref="K1602" si="181">J1602-R1602-B1602-90</f>
        <v>32</v>
      </c>
      <c r="L1602" s="259">
        <v>1970</v>
      </c>
      <c r="M1602" s="259">
        <f t="shared" ref="M1602" si="182">L1602-Q1602-B1602-90</f>
        <v>10</v>
      </c>
      <c r="N1602" s="261">
        <v>1940</v>
      </c>
      <c r="O1602" s="261">
        <f t="shared" ref="O1602" si="183">N1602-S1602-B1602-90</f>
        <v>-7</v>
      </c>
      <c r="P1602" s="135">
        <v>40</v>
      </c>
      <c r="Q1602" s="135">
        <v>50</v>
      </c>
      <c r="R1602" s="135">
        <v>38</v>
      </c>
      <c r="S1602" s="252">
        <v>37</v>
      </c>
      <c r="V1602" s="138">
        <v>1622</v>
      </c>
      <c r="W1602" s="138">
        <v>1650</v>
      </c>
      <c r="X1602" s="138">
        <v>1620</v>
      </c>
      <c r="AA1602" s="138">
        <v>1650</v>
      </c>
      <c r="AB1602" s="138">
        <v>1644</v>
      </c>
      <c r="AC1602" s="138">
        <v>1594</v>
      </c>
      <c r="AD1602" s="138">
        <v>1624</v>
      </c>
      <c r="AE1602" s="138">
        <v>1616</v>
      </c>
      <c r="AH1602" s="138">
        <v>1580</v>
      </c>
      <c r="AK1602" s="138">
        <v>1680</v>
      </c>
      <c r="AN1602" s="138">
        <v>1650</v>
      </c>
      <c r="AO1602" s="138">
        <v>1680</v>
      </c>
      <c r="AP1602" s="138">
        <v>1700</v>
      </c>
      <c r="AQ1602" s="138">
        <v>1650</v>
      </c>
      <c r="AR1602" s="138">
        <v>1680</v>
      </c>
      <c r="AT1602" s="138">
        <v>1760</v>
      </c>
      <c r="AW1602" s="136">
        <v>1740</v>
      </c>
      <c r="AX1602" s="136">
        <v>1670</v>
      </c>
      <c r="AY1602" s="136">
        <v>1840</v>
      </c>
      <c r="AZ1602" s="136">
        <v>1920</v>
      </c>
      <c r="BA1602" s="136">
        <v>1958</v>
      </c>
      <c r="BB1602" s="136">
        <v>1904</v>
      </c>
      <c r="BC1602" s="136">
        <v>2000</v>
      </c>
      <c r="BD1602" s="136">
        <v>2020</v>
      </c>
      <c r="BE1602" s="136">
        <v>2040</v>
      </c>
      <c r="BF1602" s="136">
        <v>2004</v>
      </c>
      <c r="BG1602" s="136">
        <v>1974</v>
      </c>
      <c r="BH1602" s="136">
        <v>2010</v>
      </c>
      <c r="BI1602" s="136">
        <v>2190</v>
      </c>
      <c r="BJ1602" s="136">
        <v>1990</v>
      </c>
      <c r="BK1602" s="136">
        <v>2000</v>
      </c>
      <c r="BL1602" s="136">
        <v>2020</v>
      </c>
    </row>
    <row r="1603" spans="1:64">
      <c r="A1603" s="133">
        <v>43508</v>
      </c>
      <c r="B1603" s="134">
        <v>1820</v>
      </c>
      <c r="D1603" s="134">
        <v>1810</v>
      </c>
      <c r="G1603" s="134">
        <v>1970</v>
      </c>
      <c r="H1603" s="255">
        <v>1970</v>
      </c>
      <c r="I1603" s="255">
        <f t="shared" ref="I1603" si="184">H1603-P1603-B1603-90</f>
        <v>20</v>
      </c>
      <c r="J1603" s="257">
        <v>1990</v>
      </c>
      <c r="K1603" s="257">
        <f t="shared" ref="K1603" si="185">J1603-R1603-B1603-90</f>
        <v>42</v>
      </c>
      <c r="L1603" s="259">
        <v>1970</v>
      </c>
      <c r="M1603" s="259">
        <f t="shared" ref="M1603" si="186">L1603-Q1603-B1603-90</f>
        <v>10</v>
      </c>
      <c r="N1603" s="261">
        <v>1940</v>
      </c>
      <c r="O1603" s="261">
        <f t="shared" ref="O1603" si="187">N1603-S1603-B1603-90</f>
        <v>-7</v>
      </c>
      <c r="P1603" s="135">
        <v>40</v>
      </c>
      <c r="Q1603" s="135">
        <v>50</v>
      </c>
      <c r="R1603" s="135">
        <v>38</v>
      </c>
      <c r="S1603" s="252">
        <v>37</v>
      </c>
      <c r="V1603" s="138">
        <v>1622</v>
      </c>
      <c r="W1603" s="138">
        <v>1650</v>
      </c>
      <c r="X1603" s="138">
        <v>1620</v>
      </c>
      <c r="AA1603" s="138">
        <v>1650</v>
      </c>
      <c r="AB1603" s="138">
        <v>1640</v>
      </c>
      <c r="AC1603" s="138">
        <v>1594</v>
      </c>
      <c r="AD1603" s="138">
        <v>1616</v>
      </c>
      <c r="AE1603" s="138">
        <v>1603</v>
      </c>
      <c r="AH1603" s="138">
        <v>1580</v>
      </c>
      <c r="AK1603" s="138">
        <v>1680</v>
      </c>
      <c r="AN1603" s="138">
        <v>1650</v>
      </c>
      <c r="AO1603" s="138">
        <v>1680</v>
      </c>
      <c r="AP1603" s="138">
        <v>1700</v>
      </c>
      <c r="AQ1603" s="138">
        <v>1650</v>
      </c>
      <c r="AR1603" s="138">
        <v>1680</v>
      </c>
      <c r="AT1603" s="138">
        <v>1760</v>
      </c>
      <c r="AW1603" s="136">
        <v>1740</v>
      </c>
      <c r="AX1603" s="136">
        <v>1670</v>
      </c>
      <c r="AY1603" s="136">
        <v>1840</v>
      </c>
      <c r="AZ1603" s="136">
        <v>1920</v>
      </c>
      <c r="BA1603" s="136">
        <v>1970</v>
      </c>
      <c r="BB1603" s="136">
        <v>1914</v>
      </c>
      <c r="BC1603" s="136">
        <v>2000</v>
      </c>
      <c r="BD1603" s="136">
        <v>2020</v>
      </c>
      <c r="BE1603" s="136">
        <v>2040</v>
      </c>
      <c r="BF1603" s="136">
        <v>2004</v>
      </c>
      <c r="BG1603" s="136">
        <v>1974</v>
      </c>
      <c r="BH1603" s="136">
        <v>2010</v>
      </c>
      <c r="BI1603" s="136">
        <v>2190</v>
      </c>
      <c r="BJ1603" s="136">
        <v>1990</v>
      </c>
      <c r="BK1603" s="136">
        <v>2000</v>
      </c>
      <c r="BL1603" s="136">
        <v>2020</v>
      </c>
    </row>
    <row r="1604" spans="1:64">
      <c r="A1604" s="133">
        <v>43509</v>
      </c>
      <c r="B1604" s="134">
        <v>1820</v>
      </c>
      <c r="D1604" s="134">
        <v>1810</v>
      </c>
      <c r="G1604" s="134">
        <v>1970</v>
      </c>
      <c r="H1604" s="255">
        <v>1970</v>
      </c>
      <c r="I1604" s="255">
        <f t="shared" ref="I1604" si="188">H1604-P1604-B1604-90</f>
        <v>20</v>
      </c>
      <c r="J1604" s="257">
        <v>1990</v>
      </c>
      <c r="K1604" s="257">
        <f t="shared" ref="K1604" si="189">J1604-R1604-B1604-90</f>
        <v>42</v>
      </c>
      <c r="L1604" s="259">
        <v>1970</v>
      </c>
      <c r="M1604" s="259">
        <f t="shared" ref="M1604" si="190">L1604-Q1604-B1604-90</f>
        <v>10</v>
      </c>
      <c r="N1604" s="261">
        <v>1940</v>
      </c>
      <c r="O1604" s="261">
        <f t="shared" ref="O1604" si="191">N1604-S1604-B1604-90</f>
        <v>-7</v>
      </c>
      <c r="P1604" s="135">
        <v>40</v>
      </c>
      <c r="Q1604" s="135">
        <v>50</v>
      </c>
      <c r="R1604" s="135">
        <v>38</v>
      </c>
      <c r="S1604" s="252">
        <v>37</v>
      </c>
      <c r="V1604" s="138">
        <v>1650</v>
      </c>
      <c r="W1604" s="138">
        <v>1650</v>
      </c>
      <c r="X1604" s="138">
        <v>1620</v>
      </c>
      <c r="AA1604" s="138">
        <v>1640</v>
      </c>
      <c r="AB1604" s="138">
        <v>1640</v>
      </c>
      <c r="AC1604" s="138">
        <v>1594</v>
      </c>
      <c r="AD1604" s="138">
        <v>1616</v>
      </c>
      <c r="AE1604" s="138">
        <v>1603</v>
      </c>
      <c r="AF1604" s="136">
        <v>1620</v>
      </c>
      <c r="AH1604" s="138">
        <v>1580</v>
      </c>
      <c r="AK1604" s="138">
        <v>1680</v>
      </c>
      <c r="AN1604" s="138">
        <v>1650</v>
      </c>
      <c r="AO1604" s="138">
        <v>1680</v>
      </c>
      <c r="AP1604" s="138">
        <v>1700</v>
      </c>
      <c r="AQ1604" s="138">
        <v>1620</v>
      </c>
      <c r="AR1604" s="138">
        <v>1680</v>
      </c>
      <c r="AT1604" s="138">
        <v>1760</v>
      </c>
      <c r="AV1604" s="136">
        <v>1780</v>
      </c>
      <c r="AW1604" s="136">
        <v>1740</v>
      </c>
      <c r="AX1604" s="136">
        <v>1670</v>
      </c>
      <c r="AY1604" s="136">
        <v>1830</v>
      </c>
      <c r="AZ1604" s="136">
        <v>1920</v>
      </c>
      <c r="BA1604" s="136">
        <v>1970</v>
      </c>
      <c r="BB1604" s="136">
        <v>1914</v>
      </c>
      <c r="BC1604" s="136">
        <v>2000</v>
      </c>
      <c r="BD1604" s="136">
        <v>2010</v>
      </c>
      <c r="BE1604" s="136">
        <v>2040</v>
      </c>
      <c r="BF1604" s="136">
        <v>2004</v>
      </c>
      <c r="BG1604" s="136">
        <v>1974</v>
      </c>
      <c r="BH1604" s="136">
        <v>2010</v>
      </c>
      <c r="BI1604" s="136">
        <v>2190</v>
      </c>
      <c r="BJ1604" s="136">
        <v>1990</v>
      </c>
      <c r="BK1604" s="136">
        <v>2000</v>
      </c>
      <c r="BL1604" s="136">
        <v>2020</v>
      </c>
    </row>
    <row r="1605" spans="1:64">
      <c r="A1605" s="133">
        <v>43510</v>
      </c>
      <c r="B1605" s="134">
        <v>1810</v>
      </c>
      <c r="D1605" s="134">
        <v>1800</v>
      </c>
      <c r="G1605" s="134">
        <v>1970</v>
      </c>
      <c r="H1605" s="255">
        <v>1970</v>
      </c>
      <c r="I1605" s="255">
        <f t="shared" ref="I1605" si="192">H1605-P1605-B1605-90</f>
        <v>30</v>
      </c>
      <c r="J1605" s="257">
        <v>1990</v>
      </c>
      <c r="K1605" s="257">
        <f t="shared" ref="K1605" si="193">J1605-R1605-B1605-90</f>
        <v>52</v>
      </c>
      <c r="L1605" s="259">
        <v>1970</v>
      </c>
      <c r="M1605" s="259">
        <f t="shared" ref="M1605:M1606" si="194">L1605-Q1605-B1605-90</f>
        <v>20</v>
      </c>
      <c r="N1605" s="261">
        <v>1940</v>
      </c>
      <c r="O1605" s="261">
        <f t="shared" ref="O1605" si="195">N1605-S1605-B1605-90</f>
        <v>3</v>
      </c>
      <c r="P1605" s="135">
        <v>40</v>
      </c>
      <c r="Q1605" s="135">
        <v>50</v>
      </c>
      <c r="R1605" s="135">
        <v>38</v>
      </c>
      <c r="S1605" s="252">
        <v>37</v>
      </c>
      <c r="V1605" s="138">
        <v>1650</v>
      </c>
      <c r="W1605" s="138">
        <v>1650</v>
      </c>
      <c r="X1605" s="138">
        <v>1620</v>
      </c>
      <c r="Y1605" s="136">
        <v>1690</v>
      </c>
      <c r="AA1605" s="138">
        <v>1640</v>
      </c>
      <c r="AB1605" s="138">
        <v>1640</v>
      </c>
      <c r="AC1605" s="138">
        <v>1594</v>
      </c>
      <c r="AD1605" s="138">
        <v>1616</v>
      </c>
      <c r="AE1605" s="138">
        <v>1603</v>
      </c>
      <c r="AH1605" s="138">
        <v>1580</v>
      </c>
      <c r="AK1605" s="138">
        <v>1680</v>
      </c>
      <c r="AN1605" s="138">
        <v>1650</v>
      </c>
      <c r="AO1605" s="138">
        <v>1680</v>
      </c>
      <c r="AP1605" s="138">
        <v>1700</v>
      </c>
      <c r="AQ1605" s="138">
        <v>1600</v>
      </c>
      <c r="AR1605" s="138">
        <v>1660</v>
      </c>
      <c r="AT1605" s="138">
        <v>1760</v>
      </c>
      <c r="AW1605" s="136">
        <v>1740</v>
      </c>
      <c r="AX1605" s="136">
        <v>1670</v>
      </c>
      <c r="AY1605" s="136">
        <v>1830</v>
      </c>
      <c r="AZ1605" s="136">
        <v>1920</v>
      </c>
      <c r="BA1605" s="136">
        <v>1970</v>
      </c>
      <c r="BB1605" s="136">
        <v>1914</v>
      </c>
      <c r="BC1605" s="136">
        <v>2000</v>
      </c>
      <c r="BD1605" s="136">
        <v>2010</v>
      </c>
      <c r="BE1605" s="136">
        <v>2040</v>
      </c>
      <c r="BF1605" s="136">
        <v>2004</v>
      </c>
      <c r="BG1605" s="136">
        <v>1974</v>
      </c>
      <c r="BH1605" s="136">
        <v>2010</v>
      </c>
      <c r="BI1605" s="136">
        <v>2190</v>
      </c>
      <c r="BJ1605" s="136">
        <v>1990</v>
      </c>
      <c r="BK1605" s="136">
        <v>2000</v>
      </c>
      <c r="BL1605" s="136">
        <v>2020</v>
      </c>
    </row>
    <row r="1606" spans="1:64">
      <c r="A1606" s="133">
        <v>43511</v>
      </c>
      <c r="B1606" s="134">
        <v>1800</v>
      </c>
      <c r="D1606" s="134">
        <v>1790</v>
      </c>
      <c r="G1606" s="134">
        <v>1960</v>
      </c>
      <c r="H1606" s="255">
        <v>1960</v>
      </c>
      <c r="I1606" s="255">
        <f t="shared" ref="I1606" si="196">H1606-P1606-B1606-90</f>
        <v>30</v>
      </c>
      <c r="J1606" s="257">
        <v>1980</v>
      </c>
      <c r="K1606" s="257">
        <f t="shared" ref="K1606" si="197">J1606-R1606-B1606-90</f>
        <v>52</v>
      </c>
      <c r="L1606" s="259">
        <v>1970</v>
      </c>
      <c r="M1606" s="259">
        <f t="shared" si="194"/>
        <v>30</v>
      </c>
      <c r="N1606" s="261">
        <v>1940</v>
      </c>
      <c r="O1606" s="261">
        <f t="shared" ref="O1606" si="198">N1606-S1606-B1606-90</f>
        <v>13</v>
      </c>
      <c r="P1606" s="135">
        <v>40</v>
      </c>
      <c r="Q1606" s="135">
        <v>50</v>
      </c>
      <c r="R1606" s="135">
        <v>38</v>
      </c>
      <c r="S1606" s="252">
        <v>37</v>
      </c>
      <c r="V1606" s="138">
        <v>1650</v>
      </c>
      <c r="W1606" s="138">
        <v>1650</v>
      </c>
      <c r="X1606" s="138">
        <v>1620</v>
      </c>
      <c r="AA1606" s="138">
        <v>1640</v>
      </c>
      <c r="AB1606" s="138">
        <v>1634</v>
      </c>
      <c r="AC1606" s="138">
        <v>1594</v>
      </c>
      <c r="AD1606" s="138">
        <v>1616</v>
      </c>
      <c r="AE1606" s="138">
        <v>1603</v>
      </c>
      <c r="AH1606" s="138">
        <v>1580</v>
      </c>
      <c r="AK1606" s="138">
        <v>1680</v>
      </c>
      <c r="AN1606" s="138">
        <v>1650</v>
      </c>
      <c r="AO1606" s="138">
        <v>1650</v>
      </c>
      <c r="AP1606" s="138">
        <v>1700</v>
      </c>
      <c r="AQ1606" s="138">
        <v>1600</v>
      </c>
      <c r="AR1606" s="138">
        <v>1660</v>
      </c>
      <c r="AT1606" s="138">
        <v>1760</v>
      </c>
      <c r="AW1606" s="136">
        <v>1740</v>
      </c>
      <c r="AX1606" s="136">
        <v>1670</v>
      </c>
      <c r="AY1606" s="136">
        <v>1810</v>
      </c>
      <c r="AZ1606" s="136">
        <v>1920</v>
      </c>
      <c r="BA1606" s="136">
        <v>1970</v>
      </c>
      <c r="BB1606" s="136">
        <v>1914</v>
      </c>
      <c r="BC1606" s="136">
        <v>2000</v>
      </c>
      <c r="BD1606" s="136">
        <v>2000</v>
      </c>
      <c r="BE1606" s="136">
        <v>2040</v>
      </c>
      <c r="BF1606" s="136">
        <v>1994</v>
      </c>
      <c r="BG1606" s="136">
        <v>1974</v>
      </c>
      <c r="BH1606" s="136">
        <v>2010</v>
      </c>
      <c r="BI1606" s="136">
        <v>2190</v>
      </c>
      <c r="BJ1606" s="136">
        <v>1990</v>
      </c>
      <c r="BK1606" s="136">
        <v>2000</v>
      </c>
      <c r="BL1606" s="136">
        <v>2020</v>
      </c>
    </row>
    <row r="1607" spans="1:64">
      <c r="A1607" s="133">
        <v>43514</v>
      </c>
      <c r="B1607" s="134">
        <v>1790</v>
      </c>
      <c r="D1607" s="134">
        <v>1780</v>
      </c>
      <c r="G1607" s="134">
        <v>1950</v>
      </c>
      <c r="H1607" s="255">
        <v>1950</v>
      </c>
      <c r="I1607" s="255">
        <f t="shared" ref="I1607" si="199">H1607-P1607-B1607-90</f>
        <v>30</v>
      </c>
      <c r="J1607" s="257">
        <v>1970</v>
      </c>
      <c r="K1607" s="257">
        <f t="shared" ref="K1607" si="200">J1607-R1607-B1607-90</f>
        <v>52</v>
      </c>
      <c r="L1607" s="259">
        <v>1950</v>
      </c>
      <c r="M1607" s="259">
        <f t="shared" ref="M1607" si="201">L1607-Q1607-B1607-90</f>
        <v>20</v>
      </c>
      <c r="N1607" s="261">
        <v>1920</v>
      </c>
      <c r="O1607" s="261">
        <f t="shared" ref="O1607" si="202">N1607-S1607-B1607-90</f>
        <v>3</v>
      </c>
      <c r="P1607" s="135">
        <v>40</v>
      </c>
      <c r="Q1607" s="135">
        <v>50</v>
      </c>
      <c r="R1607" s="135">
        <v>38</v>
      </c>
      <c r="S1607" s="252">
        <v>37</v>
      </c>
      <c r="V1607" s="138">
        <v>1650</v>
      </c>
      <c r="W1607" s="138">
        <v>1650</v>
      </c>
      <c r="X1607" s="138">
        <v>1620</v>
      </c>
      <c r="AA1607" s="138">
        <v>1640</v>
      </c>
      <c r="AB1607" s="138">
        <v>1614</v>
      </c>
      <c r="AC1607" s="138">
        <v>1560</v>
      </c>
      <c r="AD1607" s="138">
        <v>1608</v>
      </c>
      <c r="AE1607" s="138">
        <v>1578</v>
      </c>
      <c r="AF1607" s="136">
        <v>1610</v>
      </c>
      <c r="AH1607" s="138">
        <v>1580</v>
      </c>
      <c r="AK1607" s="138">
        <v>1650</v>
      </c>
      <c r="AN1607" s="138">
        <v>1650</v>
      </c>
      <c r="AO1607" s="138">
        <v>1650</v>
      </c>
      <c r="AP1607" s="138">
        <v>1700</v>
      </c>
      <c r="AQ1607" s="138">
        <v>1600</v>
      </c>
      <c r="AR1607" s="138">
        <v>1660</v>
      </c>
      <c r="AT1607" s="138">
        <v>1760</v>
      </c>
      <c r="AW1607" s="136">
        <v>1740</v>
      </c>
      <c r="AX1607" s="136">
        <v>1630</v>
      </c>
      <c r="AY1607" s="136">
        <v>1810</v>
      </c>
      <c r="AZ1607" s="136">
        <v>1920</v>
      </c>
      <c r="BA1607" s="136">
        <v>1940</v>
      </c>
      <c r="BB1607" s="136">
        <v>1914</v>
      </c>
      <c r="BC1607" s="136">
        <v>1980</v>
      </c>
      <c r="BD1607" s="136">
        <v>1994</v>
      </c>
      <c r="BE1607" s="136">
        <v>2020</v>
      </c>
      <c r="BF1607" s="136">
        <v>1968</v>
      </c>
      <c r="BG1607" s="136">
        <v>1960</v>
      </c>
      <c r="BH1607" s="136">
        <v>2010</v>
      </c>
      <c r="BI1607" s="136">
        <v>2190</v>
      </c>
      <c r="BJ1607" s="136">
        <v>1990</v>
      </c>
      <c r="BK1607" s="136">
        <v>2000</v>
      </c>
      <c r="BL1607" s="136">
        <v>2020</v>
      </c>
    </row>
    <row r="1608" spans="1:64">
      <c r="A1608" s="133">
        <v>43515</v>
      </c>
      <c r="B1608" s="134">
        <v>1790</v>
      </c>
      <c r="D1608" s="134">
        <v>1780</v>
      </c>
      <c r="G1608" s="134">
        <v>1940</v>
      </c>
      <c r="H1608" s="255">
        <v>1940</v>
      </c>
      <c r="I1608" s="255">
        <f t="shared" ref="I1608" si="203">H1608-P1608-B1608-90</f>
        <v>20</v>
      </c>
      <c r="J1608" s="257">
        <v>1970</v>
      </c>
      <c r="K1608" s="257">
        <f t="shared" ref="K1608" si="204">J1608-R1608-B1608-90</f>
        <v>52</v>
      </c>
      <c r="L1608" s="259">
        <v>1940</v>
      </c>
      <c r="M1608" s="259">
        <f t="shared" ref="M1608" si="205">L1608-Q1608-B1608-90</f>
        <v>10</v>
      </c>
      <c r="N1608" s="261">
        <v>1920</v>
      </c>
      <c r="O1608" s="261">
        <f t="shared" ref="O1608" si="206">N1608-S1608-B1608-90</f>
        <v>3</v>
      </c>
      <c r="P1608" s="135">
        <v>40</v>
      </c>
      <c r="Q1608" s="135">
        <v>50</v>
      </c>
      <c r="R1608" s="135">
        <v>38</v>
      </c>
      <c r="S1608" s="252">
        <v>37</v>
      </c>
      <c r="U1608" s="137">
        <v>185</v>
      </c>
      <c r="V1608" s="138">
        <v>1610</v>
      </c>
      <c r="W1608" s="138">
        <v>1650</v>
      </c>
      <c r="X1608" s="138">
        <v>1620</v>
      </c>
      <c r="Z1608" s="137">
        <v>135</v>
      </c>
      <c r="AA1608" s="138">
        <v>1610</v>
      </c>
      <c r="AB1608" s="138">
        <v>1614</v>
      </c>
      <c r="AC1608" s="138">
        <v>1560</v>
      </c>
      <c r="AD1608" s="138">
        <v>1592</v>
      </c>
      <c r="AE1608" s="138">
        <v>1578</v>
      </c>
      <c r="AH1608" s="138">
        <v>1580</v>
      </c>
      <c r="AJ1608" s="137">
        <v>130</v>
      </c>
      <c r="AK1608" s="138">
        <v>1650</v>
      </c>
      <c r="AM1608" s="139">
        <v>125</v>
      </c>
      <c r="AN1608" s="138">
        <v>1650</v>
      </c>
      <c r="AO1608" s="138">
        <v>1630</v>
      </c>
      <c r="AP1608" s="138">
        <v>1680</v>
      </c>
      <c r="AQ1608" s="138">
        <v>1600</v>
      </c>
      <c r="AR1608" s="138">
        <v>1660</v>
      </c>
      <c r="AT1608" s="138">
        <v>1760</v>
      </c>
      <c r="AW1608" s="136">
        <v>1740</v>
      </c>
      <c r="AX1608" s="136">
        <v>1620</v>
      </c>
      <c r="AY1608" s="136">
        <v>1760</v>
      </c>
      <c r="AZ1608" s="136">
        <v>1920</v>
      </c>
      <c r="BA1608" s="136">
        <v>1940</v>
      </c>
      <c r="BB1608" s="136">
        <v>1914</v>
      </c>
      <c r="BC1608" s="136">
        <v>1980</v>
      </c>
      <c r="BD1608" s="136">
        <v>1994</v>
      </c>
      <c r="BE1608" s="136">
        <v>2020</v>
      </c>
      <c r="BF1608" s="136">
        <v>1968</v>
      </c>
      <c r="BG1608" s="136">
        <v>1960</v>
      </c>
      <c r="BH1608" s="136">
        <v>2010</v>
      </c>
      <c r="BI1608" s="136">
        <v>2190</v>
      </c>
      <c r="BJ1608" s="136">
        <v>1990</v>
      </c>
      <c r="BK1608" s="136">
        <v>1980</v>
      </c>
      <c r="BL1608" s="136">
        <v>2010</v>
      </c>
    </row>
    <row r="1609" spans="1:64">
      <c r="A1609" s="133">
        <v>43516</v>
      </c>
      <c r="B1609" s="134">
        <v>1780</v>
      </c>
      <c r="D1609" s="134">
        <v>1780</v>
      </c>
      <c r="G1609" s="134">
        <v>1930</v>
      </c>
      <c r="H1609" s="255">
        <v>1930</v>
      </c>
      <c r="I1609" s="255">
        <f t="shared" ref="I1609" si="207">H1609-P1609-B1609-90</f>
        <v>22</v>
      </c>
      <c r="J1609" s="257">
        <v>1960</v>
      </c>
      <c r="K1609" s="257">
        <f t="shared" ref="K1609" si="208">J1609-R1609-B1609-90</f>
        <v>54</v>
      </c>
      <c r="L1609" s="259">
        <v>1940</v>
      </c>
      <c r="M1609" s="259">
        <f t="shared" ref="M1609" si="209">L1609-Q1609-B1609-90</f>
        <v>22</v>
      </c>
      <c r="N1609" s="261">
        <v>1910</v>
      </c>
      <c r="O1609" s="261">
        <f t="shared" ref="O1609" si="210">N1609-S1609-B1609-90</f>
        <v>6</v>
      </c>
      <c r="P1609" s="135">
        <v>38</v>
      </c>
      <c r="Q1609" s="135">
        <v>48</v>
      </c>
      <c r="R1609" s="135">
        <v>36</v>
      </c>
      <c r="S1609" s="252">
        <v>34</v>
      </c>
      <c r="V1609" s="138">
        <v>1610</v>
      </c>
      <c r="W1609" s="138">
        <v>1600</v>
      </c>
      <c r="X1609" s="138">
        <v>1620</v>
      </c>
      <c r="AA1609" s="138">
        <v>1610</v>
      </c>
      <c r="AB1609" s="138">
        <v>1608</v>
      </c>
      <c r="AC1609" s="138">
        <v>1560</v>
      </c>
      <c r="AD1609" s="138">
        <v>1592</v>
      </c>
      <c r="AE1609" s="138">
        <v>1553</v>
      </c>
      <c r="AH1609" s="138">
        <v>1580</v>
      </c>
      <c r="AK1609" s="138">
        <v>1650</v>
      </c>
      <c r="AN1609" s="138">
        <v>1640</v>
      </c>
      <c r="AO1609" s="138">
        <v>1630</v>
      </c>
      <c r="AP1609" s="138">
        <v>1670</v>
      </c>
      <c r="AQ1609" s="138">
        <v>1580</v>
      </c>
      <c r="AR1609" s="138">
        <v>1660</v>
      </c>
      <c r="AT1609" s="138">
        <v>1700</v>
      </c>
      <c r="AW1609" s="136">
        <v>1740</v>
      </c>
      <c r="AX1609" s="136">
        <v>1620</v>
      </c>
      <c r="AY1609" s="136">
        <v>1760</v>
      </c>
      <c r="AZ1609" s="136">
        <v>1920</v>
      </c>
      <c r="BA1609" s="136">
        <v>1960</v>
      </c>
      <c r="BB1609" s="136">
        <v>1914</v>
      </c>
      <c r="BC1609" s="136">
        <v>1980</v>
      </c>
      <c r="BD1609" s="136">
        <v>1994</v>
      </c>
      <c r="BE1609" s="136">
        <v>2020</v>
      </c>
      <c r="BF1609" s="136">
        <v>1968</v>
      </c>
      <c r="BG1609" s="136">
        <v>1960</v>
      </c>
      <c r="BH1609" s="136">
        <v>2010</v>
      </c>
      <c r="BI1609" s="136">
        <v>2190</v>
      </c>
      <c r="BJ1609" s="136">
        <v>1990</v>
      </c>
      <c r="BK1609" s="136">
        <v>1980</v>
      </c>
      <c r="BL1609" s="136">
        <v>2010</v>
      </c>
    </row>
    <row r="1610" spans="1:64">
      <c r="A1610" s="133">
        <v>43517</v>
      </c>
      <c r="B1610" s="134">
        <v>1780</v>
      </c>
      <c r="D1610" s="134">
        <v>1780</v>
      </c>
      <c r="G1610" s="134">
        <v>1920</v>
      </c>
      <c r="H1610" s="255">
        <v>1920</v>
      </c>
      <c r="I1610" s="255">
        <f t="shared" ref="I1610" si="211">H1610-P1610-B1610-90</f>
        <v>12</v>
      </c>
      <c r="J1610" s="257">
        <v>1950</v>
      </c>
      <c r="K1610" s="257">
        <f t="shared" ref="K1610" si="212">J1610-R1610-B1610-90</f>
        <v>44</v>
      </c>
      <c r="L1610" s="259">
        <v>1930</v>
      </c>
      <c r="M1610" s="259">
        <f t="shared" ref="M1610" si="213">L1610-Q1610-B1610-90</f>
        <v>12</v>
      </c>
      <c r="N1610" s="261">
        <v>1910</v>
      </c>
      <c r="O1610" s="261">
        <f t="shared" ref="O1610" si="214">N1610-S1610-B1610-90</f>
        <v>6</v>
      </c>
      <c r="P1610" s="135">
        <v>38</v>
      </c>
      <c r="Q1610" s="135">
        <v>48</v>
      </c>
      <c r="R1610" s="135">
        <v>36</v>
      </c>
      <c r="S1610" s="252">
        <v>34</v>
      </c>
      <c r="V1610" s="138">
        <v>1610</v>
      </c>
      <c r="W1610" s="138">
        <v>1600</v>
      </c>
      <c r="X1610" s="138">
        <v>1620</v>
      </c>
      <c r="AA1610" s="138">
        <v>1610</v>
      </c>
      <c r="AB1610" s="138">
        <v>1600</v>
      </c>
      <c r="AC1610" s="138">
        <v>1560</v>
      </c>
      <c r="AD1610" s="138">
        <v>1584</v>
      </c>
      <c r="AE1610" s="138">
        <v>1553</v>
      </c>
      <c r="AH1610" s="138">
        <v>1580</v>
      </c>
      <c r="AI1610" s="136">
        <v>1690</v>
      </c>
      <c r="AK1610" s="138">
        <v>1640</v>
      </c>
      <c r="AL1610" s="136">
        <v>1700</v>
      </c>
      <c r="AN1610" s="138">
        <v>1640</v>
      </c>
      <c r="AO1610" s="138">
        <v>1620</v>
      </c>
      <c r="AP1610" s="138">
        <v>1670</v>
      </c>
      <c r="AQ1610" s="138">
        <v>1560</v>
      </c>
      <c r="AR1610" s="138">
        <v>1660</v>
      </c>
      <c r="AS1610" s="136">
        <v>1770</v>
      </c>
      <c r="AT1610" s="138">
        <v>1700</v>
      </c>
      <c r="AV1610" s="136">
        <v>1740</v>
      </c>
      <c r="AW1610" s="136">
        <v>1700</v>
      </c>
      <c r="AX1610" s="136">
        <v>1610</v>
      </c>
      <c r="AY1610" s="136">
        <v>1760</v>
      </c>
      <c r="AZ1610" s="136">
        <v>1920</v>
      </c>
      <c r="BA1610" s="136">
        <v>1960</v>
      </c>
      <c r="BB1610" s="136">
        <v>1914</v>
      </c>
      <c r="BC1610" s="136">
        <v>1970</v>
      </c>
      <c r="BD1610" s="136">
        <v>1994</v>
      </c>
      <c r="BE1610" s="136">
        <v>2020</v>
      </c>
      <c r="BF1610" s="136">
        <v>1968</v>
      </c>
      <c r="BG1610" s="136">
        <v>1960</v>
      </c>
      <c r="BH1610" s="136">
        <v>2010</v>
      </c>
      <c r="BI1610" s="136">
        <v>2190</v>
      </c>
      <c r="BJ1610" s="136">
        <v>1980</v>
      </c>
      <c r="BK1610" s="136">
        <v>1960</v>
      </c>
      <c r="BL1610" s="136">
        <v>1990</v>
      </c>
    </row>
    <row r="1611" spans="1:64">
      <c r="A1611" s="133">
        <v>43518</v>
      </c>
      <c r="B1611" s="134">
        <v>1780</v>
      </c>
      <c r="D1611" s="134">
        <v>1780</v>
      </c>
      <c r="G1611" s="134">
        <v>1920</v>
      </c>
      <c r="H1611" s="255">
        <v>1920</v>
      </c>
      <c r="I1611" s="255">
        <f t="shared" ref="I1611" si="215">H1611-P1611-B1611-90</f>
        <v>12</v>
      </c>
      <c r="J1611" s="257">
        <v>1950</v>
      </c>
      <c r="K1611" s="257">
        <f t="shared" ref="K1611" si="216">J1611-R1611-B1611-90</f>
        <v>44</v>
      </c>
      <c r="L1611" s="259">
        <v>1930</v>
      </c>
      <c r="M1611" s="259">
        <f t="shared" ref="M1611" si="217">L1611-Q1611-B1611-90</f>
        <v>12</v>
      </c>
      <c r="N1611" s="261">
        <v>1890</v>
      </c>
      <c r="O1611" s="261">
        <f t="shared" ref="O1611" si="218">N1611-S1611-B1611-90</f>
        <v>-14</v>
      </c>
      <c r="P1611" s="135">
        <v>38</v>
      </c>
      <c r="Q1611" s="135">
        <v>48</v>
      </c>
      <c r="R1611" s="135">
        <v>36</v>
      </c>
      <c r="S1611" s="252">
        <v>34</v>
      </c>
      <c r="V1611" s="138">
        <v>1610</v>
      </c>
      <c r="W1611" s="138">
        <v>1600</v>
      </c>
      <c r="X1611" s="138">
        <v>1620</v>
      </c>
      <c r="AA1611" s="138">
        <v>1610</v>
      </c>
      <c r="AB1611" s="138">
        <v>1580</v>
      </c>
      <c r="AC1611" s="138">
        <v>1560</v>
      </c>
      <c r="AD1611" s="138">
        <v>1584</v>
      </c>
      <c r="AE1611" s="138">
        <v>1553</v>
      </c>
      <c r="AH1611" s="138">
        <v>1580</v>
      </c>
      <c r="AK1611" s="138">
        <v>1630</v>
      </c>
      <c r="AN1611" s="138">
        <v>1640</v>
      </c>
      <c r="AO1611" s="138">
        <v>1610</v>
      </c>
      <c r="AP1611" s="138">
        <v>1670</v>
      </c>
      <c r="AQ1611" s="138">
        <v>1560</v>
      </c>
      <c r="AR1611" s="138">
        <v>1660</v>
      </c>
      <c r="AT1611" s="138">
        <v>1700</v>
      </c>
      <c r="AW1611" s="136">
        <v>1700</v>
      </c>
      <c r="AX1611" s="136">
        <v>1610</v>
      </c>
      <c r="AY1611" s="136">
        <v>1760</v>
      </c>
      <c r="AZ1611" s="136">
        <v>1920</v>
      </c>
      <c r="BA1611" s="136">
        <v>1960</v>
      </c>
      <c r="BB1611" s="136">
        <v>1910</v>
      </c>
      <c r="BC1611" s="136">
        <v>1970</v>
      </c>
      <c r="BD1611" s="136">
        <v>1994</v>
      </c>
      <c r="BE1611" s="136">
        <v>2020</v>
      </c>
      <c r="BF1611" s="136">
        <v>1968</v>
      </c>
      <c r="BG1611" s="136">
        <v>1960</v>
      </c>
      <c r="BH1611" s="136">
        <v>2010</v>
      </c>
      <c r="BI1611" s="136">
        <v>2190</v>
      </c>
      <c r="BJ1611" s="136">
        <v>1980</v>
      </c>
      <c r="BK1611" s="136">
        <v>1950</v>
      </c>
      <c r="BL1611" s="136">
        <v>1980</v>
      </c>
    </row>
    <row r="1612" spans="1:64">
      <c r="A1612" s="133">
        <v>43521</v>
      </c>
      <c r="B1612" s="134">
        <v>1750</v>
      </c>
      <c r="D1612" s="134">
        <v>1730</v>
      </c>
      <c r="G1612" s="134">
        <v>1890</v>
      </c>
      <c r="H1612" s="255">
        <v>1890</v>
      </c>
      <c r="I1612" s="255">
        <f t="shared" ref="I1612" si="219">H1612-P1612-B1612-90</f>
        <v>12</v>
      </c>
      <c r="J1612" s="257">
        <v>1920</v>
      </c>
      <c r="K1612" s="257">
        <f t="shared" ref="K1612" si="220">J1612-R1612-B1612-90</f>
        <v>44</v>
      </c>
      <c r="L1612" s="259">
        <v>1910</v>
      </c>
      <c r="M1612" s="259">
        <f t="shared" ref="M1612" si="221">L1612-Q1612-B1612-90</f>
        <v>22</v>
      </c>
      <c r="N1612" s="261">
        <v>1870</v>
      </c>
      <c r="O1612" s="261">
        <f t="shared" ref="O1612" si="222">N1612-S1612-B1612-90</f>
        <v>-4</v>
      </c>
      <c r="P1612" s="135">
        <v>38</v>
      </c>
      <c r="Q1612" s="135">
        <v>48</v>
      </c>
      <c r="R1612" s="135">
        <v>36</v>
      </c>
      <c r="S1612" s="252">
        <v>34</v>
      </c>
      <c r="V1612" s="138">
        <v>1610</v>
      </c>
      <c r="W1612" s="138">
        <v>1580</v>
      </c>
      <c r="X1612" s="138">
        <v>1620</v>
      </c>
      <c r="AA1612" s="138">
        <v>1610</v>
      </c>
      <c r="AB1612" s="138">
        <v>1574</v>
      </c>
      <c r="AC1612" s="138">
        <v>1560</v>
      </c>
      <c r="AD1612" s="138">
        <v>1560</v>
      </c>
      <c r="AE1612" s="138">
        <v>1540</v>
      </c>
      <c r="AH1612" s="138">
        <v>1580</v>
      </c>
      <c r="AK1612" s="138">
        <v>1620</v>
      </c>
      <c r="AN1612" s="138">
        <v>1640</v>
      </c>
      <c r="AO1612" s="138">
        <v>1610</v>
      </c>
      <c r="AP1612" s="138">
        <v>1660</v>
      </c>
      <c r="AQ1612" s="138">
        <v>1560</v>
      </c>
      <c r="AR1612" s="138">
        <v>1660</v>
      </c>
      <c r="AT1612" s="138">
        <v>1690</v>
      </c>
      <c r="AW1612" s="136">
        <v>1700</v>
      </c>
      <c r="AX1612" s="136">
        <v>1590</v>
      </c>
      <c r="AY1612" s="136">
        <v>1720</v>
      </c>
      <c r="AZ1612" s="136">
        <v>1920</v>
      </c>
      <c r="BA1612" s="136">
        <v>1924</v>
      </c>
      <c r="BB1612" s="136">
        <v>1900</v>
      </c>
      <c r="BC1612" s="136">
        <v>1900</v>
      </c>
      <c r="BD1612" s="136">
        <v>1950</v>
      </c>
      <c r="BE1612" s="136">
        <v>1980</v>
      </c>
      <c r="BF1612" s="136">
        <v>1940</v>
      </c>
      <c r="BG1612" s="136">
        <v>1900</v>
      </c>
      <c r="BH1612" s="136">
        <v>2000</v>
      </c>
      <c r="BI1612" s="136">
        <v>2120</v>
      </c>
      <c r="BJ1612" s="136">
        <v>1960</v>
      </c>
      <c r="BK1612" s="136">
        <v>1930</v>
      </c>
      <c r="BL1612" s="136">
        <v>1960</v>
      </c>
    </row>
    <row r="1613" spans="1:64">
      <c r="A1613" s="133">
        <v>43522</v>
      </c>
      <c r="B1613" s="134">
        <v>1740</v>
      </c>
      <c r="D1613" s="134">
        <v>1720</v>
      </c>
      <c r="G1613" s="134">
        <v>1880</v>
      </c>
      <c r="H1613" s="255">
        <v>1880</v>
      </c>
      <c r="I1613" s="255">
        <f t="shared" ref="I1613" si="223">H1613-P1613-B1613-90</f>
        <v>12</v>
      </c>
      <c r="J1613" s="257">
        <v>1910</v>
      </c>
      <c r="K1613" s="257">
        <f t="shared" ref="K1613" si="224">J1613-R1613-B1613-90</f>
        <v>44</v>
      </c>
      <c r="L1613" s="259">
        <v>1890</v>
      </c>
      <c r="M1613" s="259">
        <f t="shared" ref="M1613" si="225">L1613-Q1613-B1613-90</f>
        <v>12</v>
      </c>
      <c r="N1613" s="261">
        <v>1870</v>
      </c>
      <c r="O1613" s="261">
        <f t="shared" ref="O1613" si="226">N1613-S1613-B1613-90</f>
        <v>6</v>
      </c>
      <c r="P1613" s="135">
        <v>38</v>
      </c>
      <c r="Q1613" s="135">
        <v>48</v>
      </c>
      <c r="R1613" s="135">
        <v>36</v>
      </c>
      <c r="S1613" s="252">
        <v>34</v>
      </c>
      <c r="V1613" s="138">
        <v>1610</v>
      </c>
      <c r="W1613" s="138">
        <v>1560</v>
      </c>
      <c r="X1613" s="138">
        <v>1620</v>
      </c>
      <c r="AA1613" s="138">
        <v>1610</v>
      </c>
      <c r="AB1613" s="138">
        <v>1574</v>
      </c>
      <c r="AC1613" s="138">
        <v>1560</v>
      </c>
      <c r="AD1613" s="138">
        <v>1560</v>
      </c>
      <c r="AE1613" s="138">
        <v>1528</v>
      </c>
      <c r="AH1613" s="138">
        <v>1580</v>
      </c>
      <c r="AK1613" s="138">
        <v>1620</v>
      </c>
      <c r="AN1613" s="138">
        <v>1640</v>
      </c>
      <c r="AO1613" s="138">
        <v>1580</v>
      </c>
      <c r="AP1613" s="138">
        <v>1640</v>
      </c>
      <c r="AQ1613" s="138">
        <v>1560</v>
      </c>
      <c r="AR1613" s="138">
        <v>1660</v>
      </c>
      <c r="AT1613" s="138">
        <v>1680</v>
      </c>
      <c r="AW1613" s="136">
        <v>1700</v>
      </c>
      <c r="AX1613" s="136">
        <v>1590</v>
      </c>
      <c r="AY1613" s="136">
        <v>1720</v>
      </c>
      <c r="AZ1613" s="136">
        <v>1900</v>
      </c>
      <c r="BA1613" s="136">
        <v>1924</v>
      </c>
      <c r="BB1613" s="136">
        <v>1896</v>
      </c>
      <c r="BC1613" s="136">
        <v>1880</v>
      </c>
      <c r="BD1613" s="136">
        <v>1920</v>
      </c>
      <c r="BE1613" s="136">
        <v>1980</v>
      </c>
      <c r="BF1613" s="136">
        <v>1920</v>
      </c>
      <c r="BG1613" s="136">
        <v>1900</v>
      </c>
      <c r="BH1613" s="136">
        <v>1990</v>
      </c>
      <c r="BI1613" s="136">
        <v>2120</v>
      </c>
      <c r="BJ1613" s="136">
        <v>1950</v>
      </c>
      <c r="BK1613" s="136">
        <v>1910</v>
      </c>
      <c r="BL1613" s="136">
        <v>1960</v>
      </c>
    </row>
    <row r="1614" spans="1:64">
      <c r="A1614" s="133">
        <v>43523</v>
      </c>
      <c r="B1614" s="134">
        <v>1740</v>
      </c>
      <c r="D1614" s="134">
        <v>1720</v>
      </c>
      <c r="G1614" s="134">
        <v>1870</v>
      </c>
      <c r="H1614" s="255">
        <v>1870</v>
      </c>
      <c r="I1614" s="255">
        <f t="shared" ref="I1614" si="227">H1614-P1614-B1614-90</f>
        <v>2</v>
      </c>
      <c r="J1614" s="257">
        <v>1910</v>
      </c>
      <c r="K1614" s="257">
        <f t="shared" ref="K1614" si="228">J1614-R1614-B1614-90</f>
        <v>44</v>
      </c>
      <c r="L1614" s="259">
        <v>1870</v>
      </c>
      <c r="M1614" s="259">
        <f t="shared" ref="M1614" si="229">L1614-Q1614-B1614-90</f>
        <v>-8</v>
      </c>
      <c r="N1614" s="261">
        <v>1860</v>
      </c>
      <c r="O1614" s="261">
        <f t="shared" ref="O1614" si="230">N1614-S1614-B1614-90</f>
        <v>-4</v>
      </c>
      <c r="P1614" s="135">
        <v>38</v>
      </c>
      <c r="Q1614" s="135">
        <v>48</v>
      </c>
      <c r="R1614" s="135">
        <v>36</v>
      </c>
      <c r="S1614" s="252">
        <v>34</v>
      </c>
      <c r="V1614" s="138">
        <v>1610</v>
      </c>
      <c r="W1614" s="138">
        <v>1560</v>
      </c>
      <c r="X1614" s="138">
        <v>1620</v>
      </c>
      <c r="AA1614" s="138">
        <v>1610</v>
      </c>
      <c r="AB1614" s="138">
        <v>1574</v>
      </c>
      <c r="AC1614" s="138">
        <v>1560</v>
      </c>
      <c r="AD1614" s="138">
        <v>1560</v>
      </c>
      <c r="AE1614" s="138">
        <v>1515</v>
      </c>
      <c r="AH1614" s="138">
        <v>1580</v>
      </c>
      <c r="AK1614" s="138">
        <v>1610</v>
      </c>
      <c r="AN1614" s="138">
        <v>1640</v>
      </c>
      <c r="AO1614" s="138">
        <v>1580</v>
      </c>
      <c r="AP1614" s="138">
        <v>1640</v>
      </c>
      <c r="AQ1614" s="138">
        <v>1560</v>
      </c>
      <c r="AR1614" s="138">
        <v>1640</v>
      </c>
      <c r="AT1614" s="138">
        <v>1680</v>
      </c>
      <c r="AW1614" s="136">
        <v>1700</v>
      </c>
      <c r="AX1614" s="136">
        <v>1590</v>
      </c>
      <c r="AY1614" s="136">
        <v>1720</v>
      </c>
      <c r="AZ1614" s="136">
        <v>1900</v>
      </c>
      <c r="BA1614" s="136">
        <v>1924</v>
      </c>
      <c r="BB1614" s="136">
        <v>1890</v>
      </c>
      <c r="BC1614" s="136">
        <v>1880</v>
      </c>
      <c r="BD1614" s="136">
        <v>1890</v>
      </c>
      <c r="BE1614" s="136">
        <v>1960</v>
      </c>
      <c r="BF1614" s="136">
        <v>1910</v>
      </c>
      <c r="BG1614" s="136">
        <v>1870</v>
      </c>
      <c r="BH1614" s="136">
        <v>1980</v>
      </c>
      <c r="BI1614" s="136">
        <v>2120</v>
      </c>
      <c r="BJ1614" s="136">
        <v>1950</v>
      </c>
      <c r="BK1614" s="136">
        <v>1910</v>
      </c>
      <c r="BL1614" s="136">
        <v>1960</v>
      </c>
    </row>
    <row r="1615" spans="1:64">
      <c r="A1615" s="133">
        <v>43524</v>
      </c>
      <c r="B1615" s="134">
        <v>1740</v>
      </c>
      <c r="D1615" s="134">
        <v>1720</v>
      </c>
      <c r="G1615" s="134">
        <v>1870</v>
      </c>
      <c r="H1615" s="255">
        <v>1870</v>
      </c>
      <c r="I1615" s="255">
        <f t="shared" ref="I1615" si="231">H1615-P1615-B1615-90</f>
        <v>2</v>
      </c>
      <c r="J1615" s="257">
        <v>1900</v>
      </c>
      <c r="K1615" s="257">
        <f t="shared" ref="K1615" si="232">J1615-R1615-B1615-90</f>
        <v>34</v>
      </c>
      <c r="L1615" s="259">
        <v>1870</v>
      </c>
      <c r="M1615" s="259">
        <f t="shared" ref="M1615" si="233">L1615-Q1615-B1615-90</f>
        <v>-8</v>
      </c>
      <c r="N1615" s="261">
        <v>1860</v>
      </c>
      <c r="O1615" s="261">
        <f t="shared" ref="O1615" si="234">N1615-S1615-B1615-90</f>
        <v>-4</v>
      </c>
      <c r="P1615" s="135">
        <v>38</v>
      </c>
      <c r="Q1615" s="135">
        <v>48</v>
      </c>
      <c r="R1615" s="135">
        <v>36</v>
      </c>
      <c r="S1615" s="252">
        <v>34</v>
      </c>
      <c r="T1615" s="188">
        <v>1620</v>
      </c>
      <c r="U1615" s="137">
        <v>180</v>
      </c>
      <c r="V1615" s="138">
        <v>1610</v>
      </c>
      <c r="W1615" s="138">
        <v>1550</v>
      </c>
      <c r="X1615" s="138">
        <v>1620</v>
      </c>
      <c r="Y1615" s="136">
        <v>1590</v>
      </c>
      <c r="Z1615" s="137">
        <v>130</v>
      </c>
      <c r="AA1615" s="138">
        <v>1580</v>
      </c>
      <c r="AB1615" s="138">
        <v>1550</v>
      </c>
      <c r="AC1615" s="138">
        <v>1560</v>
      </c>
      <c r="AD1615" s="138">
        <v>1540</v>
      </c>
      <c r="AE1615" s="138">
        <v>1515</v>
      </c>
      <c r="AF1615" s="136">
        <v>1540</v>
      </c>
      <c r="AH1615" s="138">
        <v>1580</v>
      </c>
      <c r="AI1615" s="136">
        <v>1670</v>
      </c>
      <c r="AJ1615" s="137">
        <v>130</v>
      </c>
      <c r="AK1615" s="138">
        <v>1600</v>
      </c>
      <c r="AL1615" s="136">
        <v>1660</v>
      </c>
      <c r="AM1615" s="139">
        <v>125</v>
      </c>
      <c r="AN1615" s="138">
        <v>1640</v>
      </c>
      <c r="AO1615" s="138">
        <v>1580</v>
      </c>
      <c r="AP1615" s="138">
        <v>1630</v>
      </c>
      <c r="AQ1615" s="138">
        <v>1550</v>
      </c>
      <c r="AR1615" s="138">
        <v>1640</v>
      </c>
      <c r="AT1615" s="138">
        <v>1680</v>
      </c>
      <c r="AW1615" s="136">
        <v>1700</v>
      </c>
      <c r="AX1615" s="136">
        <v>1590</v>
      </c>
      <c r="AY1615" s="136">
        <v>1720</v>
      </c>
      <c r="AZ1615" s="136">
        <v>1900</v>
      </c>
      <c r="BA1615" s="136">
        <v>1924</v>
      </c>
      <c r="BB1615" s="136">
        <v>1870</v>
      </c>
      <c r="BC1615" s="136">
        <v>1880</v>
      </c>
      <c r="BD1615" s="136">
        <v>1890</v>
      </c>
      <c r="BE1615" s="136">
        <v>1960</v>
      </c>
      <c r="BF1615" s="136">
        <v>1910</v>
      </c>
      <c r="BG1615" s="136">
        <v>1870</v>
      </c>
      <c r="BH1615" s="136">
        <v>1970</v>
      </c>
      <c r="BI1615" s="136">
        <v>2120</v>
      </c>
      <c r="BJ1615" s="136">
        <v>1950</v>
      </c>
      <c r="BK1615" s="136">
        <v>1900</v>
      </c>
      <c r="BL1615" s="136">
        <v>1960</v>
      </c>
    </row>
    <row r="1616" spans="1:64">
      <c r="A1616" s="133">
        <v>43525</v>
      </c>
      <c r="B1616" s="134">
        <v>1740</v>
      </c>
      <c r="D1616" s="134">
        <v>1730</v>
      </c>
      <c r="G1616" s="134">
        <v>1870</v>
      </c>
      <c r="H1616" s="255">
        <v>1870</v>
      </c>
      <c r="I1616" s="255">
        <f t="shared" ref="I1616" si="235">H1616-P1616-B1616-90</f>
        <v>2</v>
      </c>
      <c r="J1616" s="257">
        <v>1890</v>
      </c>
      <c r="K1616" s="257">
        <f t="shared" ref="K1616" si="236">J1616-R1616-B1616-90</f>
        <v>24</v>
      </c>
      <c r="L1616" s="259">
        <v>1860</v>
      </c>
      <c r="M1616" s="259">
        <f t="shared" ref="M1616" si="237">L1616-Q1616-B1616-90</f>
        <v>-18</v>
      </c>
      <c r="N1616" s="261">
        <v>1860</v>
      </c>
      <c r="O1616" s="261">
        <f t="shared" ref="O1616" si="238">N1616-S1616-B1616-90</f>
        <v>-4</v>
      </c>
      <c r="P1616" s="135">
        <v>38</v>
      </c>
      <c r="Q1616" s="135">
        <v>48</v>
      </c>
      <c r="R1616" s="135">
        <v>36</v>
      </c>
      <c r="S1616" s="252">
        <v>34</v>
      </c>
      <c r="V1616" s="138">
        <v>1610</v>
      </c>
      <c r="W1616" s="138">
        <v>1550</v>
      </c>
      <c r="X1616" s="138">
        <v>1620</v>
      </c>
      <c r="AA1616" s="138">
        <v>1580</v>
      </c>
      <c r="AB1616" s="138">
        <v>1550</v>
      </c>
      <c r="AC1616" s="138">
        <v>1560</v>
      </c>
      <c r="AD1616" s="138">
        <v>1540</v>
      </c>
      <c r="AE1616" s="138">
        <v>1540</v>
      </c>
      <c r="AH1616" s="138">
        <v>1580</v>
      </c>
      <c r="AK1616" s="138">
        <v>1600</v>
      </c>
      <c r="AN1616" s="138">
        <v>1640</v>
      </c>
      <c r="AO1616" s="138">
        <v>1580</v>
      </c>
      <c r="AP1616" s="138">
        <v>1630</v>
      </c>
      <c r="AQ1616" s="138">
        <v>1550</v>
      </c>
      <c r="AR1616" s="138">
        <v>1630</v>
      </c>
      <c r="AT1616" s="138">
        <v>1680</v>
      </c>
      <c r="AW1616" s="136">
        <v>1700</v>
      </c>
      <c r="AX1616" s="136">
        <v>1590</v>
      </c>
      <c r="AY1616" s="136">
        <v>1720</v>
      </c>
      <c r="AZ1616" s="136">
        <v>1900</v>
      </c>
      <c r="BA1616" s="136">
        <v>1914</v>
      </c>
      <c r="BB1616" s="136">
        <v>1890</v>
      </c>
      <c r="BC1616" s="136">
        <v>1880</v>
      </c>
      <c r="BD1616" s="136">
        <v>1890</v>
      </c>
      <c r="BE1616" s="136">
        <v>1960</v>
      </c>
      <c r="BF1616" s="136">
        <v>1910</v>
      </c>
      <c r="BG1616" s="136">
        <v>1894</v>
      </c>
      <c r="BH1616" s="136">
        <v>1980</v>
      </c>
      <c r="BI1616" s="136">
        <v>2120</v>
      </c>
      <c r="BJ1616" s="136">
        <v>1950</v>
      </c>
      <c r="BK1616" s="136">
        <v>1900</v>
      </c>
      <c r="BL1616" s="136">
        <v>1960</v>
      </c>
    </row>
    <row r="1617" spans="1:64">
      <c r="A1617" s="133">
        <v>43528</v>
      </c>
      <c r="B1617" s="134">
        <v>1750</v>
      </c>
      <c r="D1617" s="134">
        <v>1750</v>
      </c>
      <c r="G1617" s="134">
        <v>1880</v>
      </c>
      <c r="H1617" s="255">
        <v>1880</v>
      </c>
      <c r="I1617" s="255">
        <f t="shared" ref="I1617" si="239">H1617-P1617-B1617-90</f>
        <v>2</v>
      </c>
      <c r="J1617" s="257">
        <v>1900</v>
      </c>
      <c r="K1617" s="257">
        <f t="shared" ref="K1617" si="240">J1617-R1617-B1617-90</f>
        <v>24</v>
      </c>
      <c r="L1617" s="259">
        <v>1870</v>
      </c>
      <c r="M1617" s="259">
        <f t="shared" ref="M1617" si="241">L1617-Q1617-B1617-90</f>
        <v>-18</v>
      </c>
      <c r="N1617" s="261">
        <v>1860</v>
      </c>
      <c r="O1617" s="261">
        <f t="shared" ref="O1617" si="242">N1617-S1617-B1617-90</f>
        <v>-14</v>
      </c>
      <c r="P1617" s="135">
        <v>38</v>
      </c>
      <c r="Q1617" s="135">
        <v>48</v>
      </c>
      <c r="R1617" s="135">
        <v>36</v>
      </c>
      <c r="S1617" s="252">
        <v>34</v>
      </c>
      <c r="V1617" s="138">
        <v>1610</v>
      </c>
      <c r="W1617" s="138">
        <v>1550</v>
      </c>
      <c r="X1617" s="138">
        <v>1620</v>
      </c>
      <c r="AA1617" s="138">
        <v>1580</v>
      </c>
      <c r="AB1617" s="138">
        <v>1580</v>
      </c>
      <c r="AC1617" s="138">
        <v>1550</v>
      </c>
      <c r="AD1617" s="138">
        <v>1570</v>
      </c>
      <c r="AE1617" s="138" t="s">
        <v>1442</v>
      </c>
      <c r="AH1617" s="138">
        <v>1580</v>
      </c>
      <c r="AK1617" s="138">
        <v>1600</v>
      </c>
      <c r="AN1617" s="138">
        <v>1640</v>
      </c>
      <c r="AO1617" s="138">
        <v>1580</v>
      </c>
      <c r="AP1617" s="138">
        <v>1640</v>
      </c>
      <c r="AQ1617" s="138">
        <v>1550</v>
      </c>
      <c r="AR1617" s="138">
        <v>1630</v>
      </c>
      <c r="AT1617" s="138">
        <v>1680</v>
      </c>
      <c r="AW1617" s="136">
        <v>1700</v>
      </c>
      <c r="AX1617" s="136">
        <v>1580</v>
      </c>
      <c r="AY1617" s="136">
        <v>1720</v>
      </c>
      <c r="AZ1617" s="136">
        <v>1890</v>
      </c>
      <c r="BA1617" s="136">
        <v>1914</v>
      </c>
      <c r="BB1617" s="136">
        <v>1890</v>
      </c>
      <c r="BC1617" s="136">
        <v>1906</v>
      </c>
      <c r="BD1617" s="136">
        <v>1940</v>
      </c>
      <c r="BE1617" s="136">
        <v>1960</v>
      </c>
      <c r="BF1617" s="136">
        <v>1930</v>
      </c>
      <c r="BG1617" s="136">
        <v>1934</v>
      </c>
      <c r="BH1617" s="136">
        <v>1980</v>
      </c>
      <c r="BI1617" s="136">
        <v>2120</v>
      </c>
      <c r="BJ1617" s="136">
        <v>1950</v>
      </c>
      <c r="BK1617" s="136">
        <v>1920</v>
      </c>
      <c r="BL1617" s="136">
        <v>1960</v>
      </c>
    </row>
    <row r="1618" spans="1:64">
      <c r="A1618" s="133">
        <v>43529</v>
      </c>
      <c r="B1618" s="134">
        <v>1750</v>
      </c>
      <c r="D1618" s="134">
        <v>1750</v>
      </c>
      <c r="G1618" s="134">
        <v>1880</v>
      </c>
      <c r="H1618" s="255">
        <v>1880</v>
      </c>
      <c r="I1618" s="255">
        <f t="shared" ref="I1618" si="243">H1618-P1618-B1618-90</f>
        <v>2</v>
      </c>
      <c r="J1618" s="257">
        <v>1900</v>
      </c>
      <c r="K1618" s="257">
        <f t="shared" ref="K1618" si="244">J1618-R1618-B1618-90</f>
        <v>24</v>
      </c>
      <c r="L1618" s="259">
        <v>1880</v>
      </c>
      <c r="M1618" s="259">
        <f t="shared" ref="M1618" si="245">L1618-Q1618-B1618-90</f>
        <v>-8</v>
      </c>
      <c r="N1618" s="261">
        <v>1860</v>
      </c>
      <c r="O1618" s="261">
        <f t="shared" ref="O1618" si="246">N1618-S1618-B1618-90</f>
        <v>-14</v>
      </c>
      <c r="P1618" s="135">
        <v>38</v>
      </c>
      <c r="Q1618" s="135">
        <v>48</v>
      </c>
      <c r="R1618" s="135">
        <v>36</v>
      </c>
      <c r="S1618" s="252">
        <v>34</v>
      </c>
      <c r="V1618" s="138">
        <v>1610</v>
      </c>
      <c r="W1618" s="138">
        <v>1550</v>
      </c>
      <c r="X1618" s="138">
        <v>1620</v>
      </c>
      <c r="AA1618" s="138">
        <v>1580</v>
      </c>
      <c r="AB1618" s="138">
        <v>1580</v>
      </c>
      <c r="AC1618" s="138">
        <v>1550</v>
      </c>
      <c r="AD1618" s="138">
        <v>1570</v>
      </c>
      <c r="AH1618" s="138">
        <v>1580</v>
      </c>
      <c r="AK1618" s="138">
        <v>1600</v>
      </c>
      <c r="AN1618" s="138">
        <v>1640</v>
      </c>
      <c r="AO1618" s="138">
        <v>1580</v>
      </c>
      <c r="AP1618" s="138">
        <v>1650</v>
      </c>
      <c r="AQ1618" s="138">
        <v>1550</v>
      </c>
      <c r="AR1618" s="138">
        <v>1630</v>
      </c>
      <c r="AT1618" s="138">
        <v>1680</v>
      </c>
      <c r="AW1618" s="136">
        <v>1700</v>
      </c>
      <c r="AX1618" s="136">
        <v>1580</v>
      </c>
      <c r="AY1618" s="136">
        <v>1710</v>
      </c>
      <c r="AZ1618" s="136">
        <v>1890</v>
      </c>
      <c r="BA1618" s="136">
        <v>1914</v>
      </c>
      <c r="BB1618" s="136">
        <v>1890</v>
      </c>
      <c r="BC1618" s="136">
        <v>1910</v>
      </c>
      <c r="BD1618" s="136">
        <v>1940</v>
      </c>
      <c r="BE1618" s="136">
        <v>1960</v>
      </c>
      <c r="BF1618" s="136">
        <v>1930</v>
      </c>
      <c r="BG1618" s="136">
        <v>1934</v>
      </c>
      <c r="BH1618" s="136">
        <v>1990</v>
      </c>
      <c r="BI1618" s="136">
        <v>2120</v>
      </c>
      <c r="BJ1618" s="136">
        <v>1950</v>
      </c>
      <c r="BK1618" s="136">
        <v>1920</v>
      </c>
      <c r="BL1618" s="136">
        <v>1960</v>
      </c>
    </row>
    <row r="1619" spans="1:64">
      <c r="A1619" s="133">
        <v>43530</v>
      </c>
      <c r="B1619" s="134">
        <v>1740</v>
      </c>
      <c r="D1619" s="134">
        <v>1740</v>
      </c>
      <c r="G1619" s="134">
        <v>1880</v>
      </c>
      <c r="H1619" s="255">
        <v>1880</v>
      </c>
      <c r="I1619" s="255">
        <f t="shared" ref="I1619" si="247">H1619-P1619-B1619-90</f>
        <v>12</v>
      </c>
      <c r="J1619" s="257">
        <v>1900</v>
      </c>
      <c r="K1619" s="257">
        <f t="shared" ref="K1619" si="248">J1619-R1619-B1619-90</f>
        <v>34</v>
      </c>
      <c r="L1619" s="259">
        <v>1880</v>
      </c>
      <c r="M1619" s="259">
        <f t="shared" ref="M1619" si="249">L1619-Q1619-B1619-90</f>
        <v>2</v>
      </c>
      <c r="N1619" s="261">
        <v>1860</v>
      </c>
      <c r="O1619" s="261">
        <f t="shared" ref="O1619" si="250">N1619-S1619-B1619-90</f>
        <v>-4</v>
      </c>
      <c r="P1619" s="135">
        <v>38</v>
      </c>
      <c r="Q1619" s="135">
        <v>48</v>
      </c>
      <c r="R1619" s="135">
        <v>36</v>
      </c>
      <c r="S1619" s="252">
        <v>34</v>
      </c>
      <c r="V1619" s="138">
        <v>1610</v>
      </c>
      <c r="W1619" s="138">
        <v>1550</v>
      </c>
      <c r="X1619" s="138">
        <v>1620</v>
      </c>
      <c r="AA1619" s="138">
        <v>1580</v>
      </c>
      <c r="AB1619" s="138">
        <v>1580</v>
      </c>
      <c r="AC1619" s="138">
        <v>1550</v>
      </c>
      <c r="AD1619" s="138">
        <v>1570</v>
      </c>
      <c r="AH1619" s="138">
        <v>1580</v>
      </c>
      <c r="AK1619" s="138">
        <v>1600</v>
      </c>
      <c r="AN1619" s="138">
        <v>1640</v>
      </c>
      <c r="AO1619" s="138">
        <v>1580</v>
      </c>
      <c r="AP1619" s="138">
        <v>1650</v>
      </c>
      <c r="AQ1619" s="138">
        <v>1550</v>
      </c>
      <c r="AR1619" s="138">
        <v>1630</v>
      </c>
      <c r="AT1619" s="138">
        <v>1680</v>
      </c>
      <c r="AW1619" s="136">
        <v>1700</v>
      </c>
      <c r="AX1619" s="136">
        <v>1600</v>
      </c>
      <c r="AY1619" s="136">
        <v>1710</v>
      </c>
      <c r="AZ1619" s="136">
        <v>1920</v>
      </c>
      <c r="BA1619" s="136">
        <v>1914</v>
      </c>
      <c r="BB1619" s="136">
        <v>1900</v>
      </c>
      <c r="BC1619" s="136">
        <v>1910</v>
      </c>
      <c r="BD1619" s="136">
        <v>1940</v>
      </c>
      <c r="BE1619" s="136">
        <v>1960</v>
      </c>
      <c r="BF1619" s="136">
        <v>1930</v>
      </c>
      <c r="BG1619" s="136">
        <v>1934</v>
      </c>
      <c r="BH1619" s="136">
        <v>2000</v>
      </c>
      <c r="BI1619" s="136">
        <v>2120</v>
      </c>
      <c r="BJ1619" s="136">
        <v>1950</v>
      </c>
      <c r="BK1619" s="136">
        <v>1920</v>
      </c>
      <c r="BL1619" s="136">
        <v>1960</v>
      </c>
    </row>
    <row r="1620" spans="1:64">
      <c r="A1620" s="133">
        <v>43531</v>
      </c>
      <c r="B1620" s="134">
        <v>1740</v>
      </c>
      <c r="D1620" s="134">
        <v>1735</v>
      </c>
      <c r="G1620" s="134">
        <v>1870</v>
      </c>
      <c r="H1620" s="255">
        <v>1870</v>
      </c>
      <c r="I1620" s="255">
        <f t="shared" ref="I1620" si="251">H1620-P1620-B1620-90</f>
        <v>1</v>
      </c>
      <c r="J1620" s="257">
        <v>1890</v>
      </c>
      <c r="K1620" s="257">
        <f t="shared" ref="K1620" si="252">J1620-R1620-B1620-90</f>
        <v>23</v>
      </c>
      <c r="L1620" s="259">
        <v>1880</v>
      </c>
      <c r="M1620" s="259">
        <f t="shared" ref="M1620" si="253">L1620-Q1620-B1620-90</f>
        <v>1</v>
      </c>
      <c r="N1620" s="261">
        <v>1860</v>
      </c>
      <c r="O1620" s="261">
        <f t="shared" ref="O1620" si="254">N1620-S1620-B1620-90</f>
        <v>-5</v>
      </c>
      <c r="P1620" s="135">
        <v>39</v>
      </c>
      <c r="Q1620" s="135">
        <v>49</v>
      </c>
      <c r="R1620" s="135">
        <v>37</v>
      </c>
      <c r="S1620" s="252">
        <v>35</v>
      </c>
      <c r="T1620" s="188">
        <v>1600</v>
      </c>
      <c r="U1620" s="137">
        <v>175</v>
      </c>
      <c r="V1620" s="138">
        <v>1610</v>
      </c>
      <c r="W1620" s="138">
        <v>1550</v>
      </c>
      <c r="X1620" s="138">
        <v>1620</v>
      </c>
      <c r="Z1620" s="137">
        <v>130</v>
      </c>
      <c r="AA1620" s="138">
        <v>1580</v>
      </c>
      <c r="AB1620" s="138">
        <v>1580</v>
      </c>
      <c r="AC1620" s="138">
        <v>1550</v>
      </c>
      <c r="AD1620" s="138">
        <v>1570</v>
      </c>
      <c r="AH1620" s="138">
        <v>1580</v>
      </c>
      <c r="AI1620" s="136">
        <v>1670</v>
      </c>
      <c r="AJ1620" s="137">
        <v>130</v>
      </c>
      <c r="AK1620" s="138">
        <v>1600</v>
      </c>
      <c r="AM1620" s="139">
        <v>125</v>
      </c>
      <c r="AN1620" s="138">
        <v>1640</v>
      </c>
      <c r="AO1620" s="138">
        <v>1580</v>
      </c>
      <c r="AP1620" s="138">
        <v>1650</v>
      </c>
      <c r="AQ1620" s="138">
        <v>1550</v>
      </c>
      <c r="AR1620" s="138">
        <v>1630</v>
      </c>
      <c r="AT1620" s="138">
        <v>1680</v>
      </c>
      <c r="AW1620" s="136">
        <v>1720</v>
      </c>
      <c r="AX1620" s="136">
        <v>1600</v>
      </c>
      <c r="AY1620" s="136">
        <v>1710</v>
      </c>
      <c r="AZ1620" s="136">
        <v>1920</v>
      </c>
      <c r="BA1620" s="136">
        <v>1914</v>
      </c>
      <c r="BB1620" s="136">
        <v>1900</v>
      </c>
      <c r="BC1620" s="136">
        <v>1930</v>
      </c>
      <c r="BD1620" s="136">
        <v>1950</v>
      </c>
      <c r="BE1620" s="136">
        <v>1960</v>
      </c>
      <c r="BF1620" s="136">
        <v>1930</v>
      </c>
      <c r="BG1620" s="136">
        <v>1934</v>
      </c>
      <c r="BH1620" s="136">
        <v>2000</v>
      </c>
      <c r="BI1620" s="136">
        <v>2120</v>
      </c>
      <c r="BJ1620" s="136">
        <v>1950</v>
      </c>
      <c r="BK1620" s="136">
        <v>1920</v>
      </c>
      <c r="BL1620" s="136">
        <v>1960</v>
      </c>
    </row>
    <row r="1621" spans="1:64">
      <c r="A1621" s="133">
        <v>43532</v>
      </c>
      <c r="B1621" s="134">
        <v>1740</v>
      </c>
      <c r="D1621" s="134">
        <v>1735</v>
      </c>
      <c r="G1621" s="134">
        <v>1870</v>
      </c>
      <c r="H1621" s="255">
        <v>1870</v>
      </c>
      <c r="I1621" s="255">
        <f t="shared" ref="I1621" si="255">H1621-P1621-B1621-90</f>
        <v>1</v>
      </c>
      <c r="J1621" s="257">
        <v>1890</v>
      </c>
      <c r="K1621" s="257">
        <f t="shared" ref="K1621" si="256">J1621-R1621-B1621-90</f>
        <v>23</v>
      </c>
      <c r="L1621" s="259">
        <v>1870</v>
      </c>
      <c r="M1621" s="259">
        <f t="shared" ref="M1621" si="257">L1621-Q1621-B1621-90</f>
        <v>-9</v>
      </c>
      <c r="N1621" s="261">
        <v>1860</v>
      </c>
      <c r="O1621" s="261">
        <f t="shared" ref="O1621" si="258">N1621-S1621-B1621-90</f>
        <v>-5</v>
      </c>
      <c r="P1621" s="135">
        <v>39</v>
      </c>
      <c r="Q1621" s="135">
        <v>49</v>
      </c>
      <c r="R1621" s="135">
        <v>37</v>
      </c>
      <c r="S1621" s="252">
        <v>35</v>
      </c>
      <c r="V1621" s="138">
        <v>1610</v>
      </c>
      <c r="W1621" s="138">
        <v>1550</v>
      </c>
      <c r="X1621" s="138">
        <v>1620</v>
      </c>
      <c r="AA1621" s="138">
        <v>1580</v>
      </c>
      <c r="AB1621" s="138">
        <v>1580</v>
      </c>
      <c r="AC1621" s="138">
        <v>1550</v>
      </c>
      <c r="AD1621" s="138">
        <v>1570</v>
      </c>
      <c r="AH1621" s="138">
        <v>1580</v>
      </c>
      <c r="AK1621" s="138">
        <v>1600</v>
      </c>
      <c r="AN1621" s="138">
        <v>1640</v>
      </c>
      <c r="AO1621" s="138">
        <v>1580</v>
      </c>
      <c r="AP1621" s="138">
        <v>1650</v>
      </c>
      <c r="AQ1621" s="138">
        <v>1550</v>
      </c>
      <c r="AR1621" s="138">
        <v>1630</v>
      </c>
      <c r="AT1621" s="138">
        <v>1680</v>
      </c>
      <c r="AW1621" s="136">
        <v>1720</v>
      </c>
      <c r="AX1621" s="136">
        <v>1600</v>
      </c>
      <c r="AY1621" s="136">
        <v>1710</v>
      </c>
      <c r="AZ1621" s="136">
        <v>1920</v>
      </c>
      <c r="BA1621" s="136">
        <v>1904</v>
      </c>
      <c r="BB1621" s="136">
        <v>1900</v>
      </c>
      <c r="BC1621" s="136">
        <v>1930</v>
      </c>
      <c r="BD1621" s="136">
        <v>1950</v>
      </c>
      <c r="BE1621" s="136">
        <v>1960</v>
      </c>
      <c r="BF1621" s="136">
        <v>1930</v>
      </c>
      <c r="BG1621" s="136">
        <v>1914</v>
      </c>
      <c r="BH1621" s="136">
        <v>2000</v>
      </c>
      <c r="BI1621" s="136">
        <v>2120</v>
      </c>
      <c r="BJ1621" s="136">
        <v>1930</v>
      </c>
      <c r="BK1621" s="136">
        <v>1910</v>
      </c>
      <c r="BL1621" s="136">
        <v>1950</v>
      </c>
    </row>
    <row r="1622" spans="1:64">
      <c r="A1622" s="133">
        <v>43535</v>
      </c>
      <c r="B1622" s="134">
        <v>1740</v>
      </c>
      <c r="D1622" s="134">
        <v>1740</v>
      </c>
      <c r="G1622" s="134">
        <v>1860</v>
      </c>
      <c r="H1622" s="255">
        <v>1860</v>
      </c>
      <c r="I1622" s="255">
        <f t="shared" ref="I1622" si="259">H1622-P1622-B1622-90</f>
        <v>-9</v>
      </c>
      <c r="J1622" s="257">
        <v>1890</v>
      </c>
      <c r="K1622" s="257">
        <f t="shared" ref="K1622" si="260">J1622-R1622-B1622-90</f>
        <v>23</v>
      </c>
      <c r="L1622" s="259">
        <v>1870</v>
      </c>
      <c r="M1622" s="259">
        <f t="shared" ref="M1622" si="261">L1622-Q1622-B1622-90</f>
        <v>-9</v>
      </c>
      <c r="N1622" s="261">
        <v>1860</v>
      </c>
      <c r="O1622" s="261">
        <f t="shared" ref="O1622" si="262">N1622-S1622-B1622-90</f>
        <v>-5</v>
      </c>
      <c r="P1622" s="135">
        <v>39</v>
      </c>
      <c r="Q1622" s="135">
        <v>49</v>
      </c>
      <c r="R1622" s="135">
        <v>37</v>
      </c>
      <c r="S1622" s="252">
        <v>35</v>
      </c>
      <c r="V1622" s="138">
        <v>1610</v>
      </c>
      <c r="W1622" s="138">
        <v>1550</v>
      </c>
      <c r="X1622" s="138">
        <v>1620</v>
      </c>
      <c r="AA1622" s="138">
        <v>1580</v>
      </c>
      <c r="AB1622" s="138">
        <v>1590</v>
      </c>
      <c r="AC1622" s="138">
        <v>1550</v>
      </c>
      <c r="AD1622" s="138">
        <v>1570</v>
      </c>
      <c r="AH1622" s="138">
        <v>1580</v>
      </c>
      <c r="AK1622" s="138">
        <v>1600</v>
      </c>
      <c r="AN1622" s="138">
        <v>1640</v>
      </c>
      <c r="AO1622" s="138">
        <v>1580</v>
      </c>
      <c r="AP1622" s="138">
        <v>1660</v>
      </c>
      <c r="AQ1622" s="138">
        <v>1570</v>
      </c>
      <c r="AR1622" s="138">
        <v>1630</v>
      </c>
      <c r="AT1622" s="138">
        <v>1680</v>
      </c>
      <c r="AW1622" s="136">
        <v>1730</v>
      </c>
      <c r="AX1622" s="136">
        <v>1600</v>
      </c>
      <c r="AY1622" s="136">
        <v>1710</v>
      </c>
      <c r="AZ1622" s="136">
        <v>1920</v>
      </c>
      <c r="BA1622" s="136">
        <v>1860</v>
      </c>
      <c r="BB1622" s="136">
        <v>1854</v>
      </c>
      <c r="BC1622" s="136">
        <v>1930</v>
      </c>
      <c r="BD1622" s="136">
        <v>1950</v>
      </c>
      <c r="BE1622" s="136">
        <v>1940</v>
      </c>
      <c r="BF1622" s="136">
        <v>1910</v>
      </c>
      <c r="BG1622" s="136">
        <v>1880</v>
      </c>
      <c r="BH1622" s="136">
        <v>2000</v>
      </c>
      <c r="BI1622" s="136">
        <v>2120</v>
      </c>
      <c r="BJ1622" s="136">
        <v>1910</v>
      </c>
      <c r="BK1622" s="136">
        <v>1910</v>
      </c>
      <c r="BL1622" s="136">
        <v>1950</v>
      </c>
    </row>
    <row r="1623" spans="1:64">
      <c r="A1623" s="133">
        <v>43536</v>
      </c>
      <c r="B1623" s="134">
        <v>1740</v>
      </c>
      <c r="D1623" s="134">
        <v>1740</v>
      </c>
      <c r="G1623" s="134">
        <v>1870</v>
      </c>
      <c r="H1623" s="255">
        <v>1870</v>
      </c>
      <c r="I1623" s="255">
        <f t="shared" ref="I1623" si="263">H1623-P1623-B1623-90</f>
        <v>1</v>
      </c>
      <c r="J1623" s="257">
        <v>1890</v>
      </c>
      <c r="K1623" s="257">
        <f t="shared" ref="K1623" si="264">J1623-R1623-B1623-90</f>
        <v>23</v>
      </c>
      <c r="L1623" s="259">
        <v>1870</v>
      </c>
      <c r="M1623" s="259">
        <f t="shared" ref="M1623" si="265">L1623-Q1623-B1623-90</f>
        <v>-9</v>
      </c>
      <c r="N1623" s="261">
        <v>1860</v>
      </c>
      <c r="O1623" s="261">
        <f t="shared" ref="O1623" si="266">N1623-S1623-B1623-90</f>
        <v>-5</v>
      </c>
      <c r="P1623" s="135">
        <v>39</v>
      </c>
      <c r="Q1623" s="135">
        <v>49</v>
      </c>
      <c r="R1623" s="135">
        <v>37</v>
      </c>
      <c r="S1623" s="252">
        <v>35</v>
      </c>
      <c r="V1623" s="138">
        <v>1610</v>
      </c>
      <c r="W1623" s="138">
        <v>1550</v>
      </c>
      <c r="X1623" s="138">
        <v>1620</v>
      </c>
      <c r="AA1623" s="138">
        <v>1580</v>
      </c>
      <c r="AB1623" s="138">
        <v>1580</v>
      </c>
      <c r="AC1623" s="138">
        <v>1538</v>
      </c>
      <c r="AD1623" s="138">
        <v>1564</v>
      </c>
      <c r="AH1623" s="138">
        <v>1580</v>
      </c>
      <c r="AK1623" s="138">
        <v>1600</v>
      </c>
      <c r="AL1623" s="136">
        <v>1640</v>
      </c>
      <c r="AN1623" s="138">
        <v>1640</v>
      </c>
      <c r="AO1623" s="138">
        <v>1580</v>
      </c>
      <c r="AP1623" s="138">
        <v>1670</v>
      </c>
      <c r="AQ1623" s="138">
        <v>1580</v>
      </c>
      <c r="AR1623" s="138">
        <v>1630</v>
      </c>
      <c r="AT1623" s="138">
        <v>1680</v>
      </c>
      <c r="AW1623" s="136">
        <v>1730</v>
      </c>
      <c r="AX1623" s="136">
        <v>1600</v>
      </c>
      <c r="AY1623" s="136">
        <v>1710</v>
      </c>
      <c r="AZ1623" s="136">
        <v>1850</v>
      </c>
      <c r="BA1623" s="136">
        <v>1860</v>
      </c>
      <c r="BB1623" s="136">
        <v>1854</v>
      </c>
      <c r="BC1623" s="136">
        <v>1930</v>
      </c>
      <c r="BD1623" s="136">
        <v>1950</v>
      </c>
      <c r="BE1623" s="136">
        <v>1940</v>
      </c>
      <c r="BF1623" s="136">
        <v>1904</v>
      </c>
      <c r="BG1623" s="136">
        <v>1880</v>
      </c>
      <c r="BH1623" s="136">
        <v>1990</v>
      </c>
      <c r="BI1623" s="136">
        <v>2120</v>
      </c>
      <c r="BJ1623" s="136">
        <v>1910</v>
      </c>
      <c r="BK1623" s="136">
        <v>1910</v>
      </c>
      <c r="BL1623" s="136">
        <v>1950</v>
      </c>
    </row>
    <row r="1624" spans="1:64">
      <c r="A1624" s="133">
        <v>43537</v>
      </c>
      <c r="B1624" s="134">
        <v>1745</v>
      </c>
      <c r="D1624" s="134">
        <v>1745</v>
      </c>
      <c r="G1624" s="134">
        <v>1870</v>
      </c>
      <c r="H1624" s="255">
        <v>1870</v>
      </c>
      <c r="I1624" s="255">
        <f t="shared" ref="I1624" si="267">H1624-P1624-B1624-90</f>
        <v>-4</v>
      </c>
      <c r="J1624" s="257">
        <v>1890</v>
      </c>
      <c r="K1624" s="257">
        <f t="shared" ref="K1624" si="268">J1624-R1624-B1624-90</f>
        <v>18</v>
      </c>
      <c r="L1624" s="259">
        <v>1870</v>
      </c>
      <c r="M1624" s="259">
        <f t="shared" ref="M1624" si="269">L1624-Q1624-B1624-90</f>
        <v>-14</v>
      </c>
      <c r="N1624" s="261">
        <v>1860</v>
      </c>
      <c r="O1624" s="261">
        <f t="shared" ref="O1624" si="270">N1624-S1624-B1624-90</f>
        <v>-10</v>
      </c>
      <c r="P1624" s="135">
        <v>39</v>
      </c>
      <c r="Q1624" s="135">
        <v>49</v>
      </c>
      <c r="R1624" s="135">
        <v>37</v>
      </c>
      <c r="S1624" s="252">
        <v>35</v>
      </c>
      <c r="T1624" s="188">
        <v>1580</v>
      </c>
      <c r="V1624" s="138">
        <v>1610</v>
      </c>
      <c r="W1624" s="138">
        <v>1550</v>
      </c>
      <c r="X1624" s="138">
        <v>1620</v>
      </c>
      <c r="AA1624" s="138">
        <v>1580</v>
      </c>
      <c r="AB1624" s="138">
        <v>1580</v>
      </c>
      <c r="AC1624" s="138">
        <v>1538</v>
      </c>
      <c r="AD1624" s="138">
        <v>1564</v>
      </c>
      <c r="AH1624" s="138">
        <v>1580</v>
      </c>
      <c r="AK1624" s="138">
        <v>1600</v>
      </c>
      <c r="AN1624" s="138">
        <v>1580</v>
      </c>
      <c r="AO1624" s="138">
        <v>1580</v>
      </c>
      <c r="AP1624" s="138">
        <v>1670</v>
      </c>
      <c r="AQ1624" s="138">
        <v>1580</v>
      </c>
      <c r="AR1624" s="138">
        <v>1630</v>
      </c>
      <c r="AT1624" s="138">
        <v>1680</v>
      </c>
      <c r="AW1624" s="136">
        <v>1730</v>
      </c>
      <c r="AX1624" s="136">
        <v>1600</v>
      </c>
      <c r="AY1624" s="136">
        <v>1710</v>
      </c>
      <c r="AZ1624" s="136">
        <v>1850</v>
      </c>
      <c r="BA1624" s="136">
        <v>1870</v>
      </c>
      <c r="BB1624" s="136">
        <v>1864</v>
      </c>
      <c r="BC1624" s="136">
        <v>1930</v>
      </c>
      <c r="BD1624" s="136">
        <v>1950</v>
      </c>
      <c r="BE1624" s="136">
        <v>1940</v>
      </c>
      <c r="BF1624" s="136">
        <v>1904</v>
      </c>
      <c r="BG1624" s="136">
        <v>1880</v>
      </c>
      <c r="BH1624" s="136">
        <v>1990</v>
      </c>
      <c r="BI1624" s="136">
        <v>2120</v>
      </c>
      <c r="BJ1624" s="136">
        <v>1910</v>
      </c>
      <c r="BK1624" s="136">
        <v>1910</v>
      </c>
      <c r="BL1624" s="136">
        <v>1950</v>
      </c>
    </row>
    <row r="1625" spans="1:64">
      <c r="A1625" s="133">
        <v>43538</v>
      </c>
      <c r="B1625" s="134">
        <v>1745</v>
      </c>
      <c r="D1625" s="134">
        <v>1745</v>
      </c>
      <c r="G1625" s="134">
        <v>1880</v>
      </c>
      <c r="H1625" s="255">
        <v>1880</v>
      </c>
      <c r="I1625" s="255">
        <f t="shared" ref="I1625" si="271">H1625-P1625-B1625-90</f>
        <v>6</v>
      </c>
      <c r="J1625" s="257">
        <v>1890</v>
      </c>
      <c r="K1625" s="257">
        <f t="shared" ref="K1625" si="272">J1625-R1625-B1625-90</f>
        <v>18</v>
      </c>
      <c r="L1625" s="259">
        <v>1880</v>
      </c>
      <c r="M1625" s="259">
        <f t="shared" ref="M1625" si="273">L1625-Q1625-B1625-90</f>
        <v>-5</v>
      </c>
      <c r="N1625" s="261">
        <v>1860</v>
      </c>
      <c r="O1625" s="261">
        <f t="shared" ref="O1625" si="274">N1625-S1625-B1625-90</f>
        <v>-10</v>
      </c>
      <c r="P1625" s="135">
        <v>39</v>
      </c>
      <c r="Q1625" s="135">
        <v>50</v>
      </c>
      <c r="R1625" s="135">
        <v>37</v>
      </c>
      <c r="S1625" s="252">
        <v>35</v>
      </c>
      <c r="U1625" s="137">
        <v>175</v>
      </c>
      <c r="V1625" s="138">
        <v>1610</v>
      </c>
      <c r="W1625" s="138">
        <v>1550</v>
      </c>
      <c r="X1625" s="138">
        <v>1620</v>
      </c>
      <c r="Z1625" s="137">
        <v>130</v>
      </c>
      <c r="AA1625" s="138">
        <v>1580</v>
      </c>
      <c r="AB1625" s="138">
        <v>1580</v>
      </c>
      <c r="AC1625" s="138">
        <v>1538</v>
      </c>
      <c r="AD1625" s="138">
        <v>1564</v>
      </c>
      <c r="AF1625" s="136">
        <v>1550</v>
      </c>
      <c r="AH1625" s="138">
        <v>1580</v>
      </c>
      <c r="AJ1625" s="137">
        <v>130</v>
      </c>
      <c r="AK1625" s="138">
        <v>1600</v>
      </c>
      <c r="AM1625" s="139">
        <v>125</v>
      </c>
      <c r="AN1625" s="138">
        <v>1610</v>
      </c>
      <c r="AO1625" s="138">
        <v>1600</v>
      </c>
      <c r="AP1625" s="138">
        <v>1680</v>
      </c>
      <c r="AQ1625" s="138">
        <v>1580</v>
      </c>
      <c r="AR1625" s="138">
        <v>1630</v>
      </c>
      <c r="AT1625" s="138">
        <v>1690</v>
      </c>
      <c r="AW1625" s="136">
        <v>1730</v>
      </c>
      <c r="AX1625" s="136">
        <v>1600</v>
      </c>
      <c r="AY1625" s="136">
        <v>1710</v>
      </c>
      <c r="AZ1625" s="136">
        <v>1850</v>
      </c>
      <c r="BA1625" s="136">
        <v>1870</v>
      </c>
      <c r="BB1625" s="136">
        <v>1864</v>
      </c>
      <c r="BC1625" s="136">
        <v>1930</v>
      </c>
      <c r="BD1625" s="136">
        <v>1950</v>
      </c>
      <c r="BE1625" s="136">
        <v>1940</v>
      </c>
      <c r="BF1625" s="136">
        <v>1904</v>
      </c>
      <c r="BG1625" s="136">
        <v>1880</v>
      </c>
      <c r="BH1625" s="136">
        <v>1990</v>
      </c>
      <c r="BI1625" s="136">
        <v>2120</v>
      </c>
      <c r="BJ1625" s="136">
        <v>1920</v>
      </c>
      <c r="BK1625" s="136">
        <v>1920</v>
      </c>
      <c r="BL1625" s="136">
        <v>1940</v>
      </c>
    </row>
    <row r="1626" spans="1:64">
      <c r="A1626" s="133">
        <v>43539</v>
      </c>
      <c r="B1626" s="134">
        <v>1750</v>
      </c>
      <c r="D1626" s="134">
        <v>1745</v>
      </c>
      <c r="G1626" s="134">
        <v>1880</v>
      </c>
      <c r="H1626" s="255">
        <v>1880</v>
      </c>
      <c r="I1626" s="255">
        <f t="shared" ref="I1626" si="275">H1626-P1626-B1626-90</f>
        <v>1</v>
      </c>
      <c r="J1626" s="257">
        <v>1890</v>
      </c>
      <c r="K1626" s="257">
        <f t="shared" ref="K1626" si="276">J1626-R1626-B1626-90</f>
        <v>13</v>
      </c>
      <c r="L1626" s="259">
        <v>1880</v>
      </c>
      <c r="M1626" s="259">
        <f t="shared" ref="M1626" si="277">L1626-Q1626-B1626-90</f>
        <v>-10</v>
      </c>
      <c r="N1626" s="261">
        <v>1860</v>
      </c>
      <c r="O1626" s="261">
        <f t="shared" ref="O1626" si="278">N1626-S1626-B1626-90</f>
        <v>-15</v>
      </c>
      <c r="P1626" s="135">
        <v>39</v>
      </c>
      <c r="Q1626" s="135">
        <v>50</v>
      </c>
      <c r="R1626" s="135">
        <v>37</v>
      </c>
      <c r="S1626" s="252">
        <v>35</v>
      </c>
      <c r="V1626" s="138">
        <v>1610</v>
      </c>
      <c r="W1626" s="138">
        <v>1550</v>
      </c>
      <c r="X1626" s="138">
        <v>1620</v>
      </c>
      <c r="AA1626" s="138">
        <v>1580</v>
      </c>
      <c r="AB1626" s="138">
        <v>1580</v>
      </c>
      <c r="AC1626" s="138">
        <v>1538</v>
      </c>
      <c r="AD1626" s="138">
        <v>1564</v>
      </c>
      <c r="AH1626" s="138">
        <v>1580</v>
      </c>
      <c r="AK1626" s="138">
        <v>1620</v>
      </c>
      <c r="AN1626" s="138">
        <v>1610</v>
      </c>
      <c r="AO1626" s="138">
        <v>1600</v>
      </c>
      <c r="AP1626" s="138">
        <v>1680</v>
      </c>
      <c r="AQ1626" s="138">
        <v>1580</v>
      </c>
      <c r="AR1626" s="138">
        <v>1630</v>
      </c>
      <c r="AT1626" s="138">
        <v>1700</v>
      </c>
      <c r="AW1626" s="136">
        <v>1730</v>
      </c>
      <c r="AX1626" s="136">
        <v>1600</v>
      </c>
      <c r="AY1626" s="136">
        <v>1710</v>
      </c>
      <c r="AZ1626" s="136">
        <v>1850</v>
      </c>
      <c r="BA1626" s="136">
        <v>1890</v>
      </c>
      <c r="BB1626" s="136">
        <v>1870</v>
      </c>
      <c r="BC1626" s="136">
        <v>1930</v>
      </c>
      <c r="BD1626" s="136">
        <v>1950</v>
      </c>
      <c r="BE1626" s="136">
        <v>1940</v>
      </c>
      <c r="BF1626" s="136">
        <v>1904</v>
      </c>
      <c r="BG1626" s="136">
        <v>1880</v>
      </c>
      <c r="BH1626" s="136">
        <v>1990</v>
      </c>
      <c r="BI1626" s="136">
        <v>2120</v>
      </c>
      <c r="BJ1626" s="136">
        <v>1920</v>
      </c>
      <c r="BK1626" s="136">
        <v>1910</v>
      </c>
      <c r="BL1626" s="136">
        <v>1940</v>
      </c>
    </row>
    <row r="1627" spans="1:64">
      <c r="A1627" s="133">
        <v>43542</v>
      </c>
      <c r="B1627" s="134">
        <v>1750</v>
      </c>
      <c r="D1627" s="134">
        <v>1745</v>
      </c>
      <c r="G1627" s="134">
        <v>1880</v>
      </c>
      <c r="H1627" s="255">
        <v>1880</v>
      </c>
      <c r="I1627" s="255">
        <f t="shared" ref="I1627" si="279">H1627-P1627-B1627-90</f>
        <v>1</v>
      </c>
      <c r="J1627" s="257">
        <v>1900</v>
      </c>
      <c r="K1627" s="257">
        <f t="shared" ref="K1627" si="280">J1627-R1627-B1627-90</f>
        <v>23</v>
      </c>
      <c r="L1627" s="259">
        <v>1880</v>
      </c>
      <c r="M1627" s="259">
        <f t="shared" ref="M1627" si="281">L1627-Q1627-B1627-90</f>
        <v>-10</v>
      </c>
      <c r="N1627" s="261">
        <v>1870</v>
      </c>
      <c r="O1627" s="261">
        <f t="shared" ref="O1627" si="282">N1627-S1627-B1627-90</f>
        <v>-5</v>
      </c>
      <c r="P1627" s="135">
        <v>39</v>
      </c>
      <c r="Q1627" s="135">
        <v>50</v>
      </c>
      <c r="R1627" s="135">
        <v>37</v>
      </c>
      <c r="S1627" s="252">
        <v>35</v>
      </c>
      <c r="V1627" s="138">
        <v>1610</v>
      </c>
      <c r="W1627" s="138">
        <v>1550</v>
      </c>
      <c r="X1627" s="138">
        <v>1620</v>
      </c>
      <c r="AA1627" s="138">
        <v>1580</v>
      </c>
      <c r="AB1627" s="138">
        <v>1580</v>
      </c>
      <c r="AC1627" s="138">
        <v>1538</v>
      </c>
      <c r="AD1627" s="138">
        <v>1564</v>
      </c>
      <c r="AH1627" s="138" t="s">
        <v>1442</v>
      </c>
      <c r="AK1627" s="138">
        <v>1620</v>
      </c>
      <c r="AN1627" s="138">
        <v>1610</v>
      </c>
      <c r="AO1627" s="138">
        <v>1600</v>
      </c>
      <c r="AP1627" s="138">
        <v>1700</v>
      </c>
      <c r="AQ1627" s="138">
        <v>1600</v>
      </c>
      <c r="AR1627" s="138">
        <v>1680</v>
      </c>
      <c r="AT1627" s="138">
        <v>1710</v>
      </c>
      <c r="AW1627" s="136">
        <v>1730</v>
      </c>
      <c r="AX1627" s="136">
        <v>1600</v>
      </c>
      <c r="AY1627" s="136">
        <v>1770</v>
      </c>
      <c r="AZ1627" s="136">
        <v>1850</v>
      </c>
      <c r="BA1627" s="136">
        <v>1886</v>
      </c>
      <c r="BB1627" s="136">
        <v>1860</v>
      </c>
      <c r="BC1627" s="136">
        <v>1930</v>
      </c>
      <c r="BD1627" s="136">
        <v>1960</v>
      </c>
      <c r="BE1627" s="136">
        <v>1940</v>
      </c>
      <c r="BF1627" s="136">
        <v>1904</v>
      </c>
      <c r="BG1627" s="136">
        <v>1900</v>
      </c>
      <c r="BH1627" s="136">
        <v>1990</v>
      </c>
      <c r="BI1627" s="136">
        <v>2100</v>
      </c>
      <c r="BJ1627" s="136">
        <v>1920</v>
      </c>
      <c r="BK1627" s="136">
        <v>1910</v>
      </c>
      <c r="BL1627" s="136">
        <v>1940</v>
      </c>
    </row>
    <row r="1628" spans="1:64">
      <c r="A1628" s="133">
        <v>43543</v>
      </c>
      <c r="B1628" s="134">
        <v>1755</v>
      </c>
      <c r="D1628" s="134">
        <v>1750</v>
      </c>
      <c r="G1628" s="134">
        <v>1880</v>
      </c>
      <c r="H1628" s="255">
        <v>1880</v>
      </c>
      <c r="I1628" s="255">
        <f t="shared" ref="I1628" si="283">H1628-P1628-B1628-90</f>
        <v>-4</v>
      </c>
      <c r="J1628" s="257">
        <v>1900</v>
      </c>
      <c r="K1628" s="257">
        <f t="shared" ref="K1628" si="284">J1628-R1628-B1628-90</f>
        <v>18</v>
      </c>
      <c r="L1628" s="259">
        <v>1880</v>
      </c>
      <c r="M1628" s="259">
        <f t="shared" ref="M1628" si="285">L1628-Q1628-B1628-90</f>
        <v>-15</v>
      </c>
      <c r="N1628" s="261">
        <v>1870</v>
      </c>
      <c r="O1628" s="261">
        <f t="shared" ref="O1628" si="286">N1628-S1628-B1628-90</f>
        <v>-10</v>
      </c>
      <c r="P1628" s="135">
        <v>39</v>
      </c>
      <c r="Q1628" s="135">
        <v>50</v>
      </c>
      <c r="R1628" s="135">
        <v>37</v>
      </c>
      <c r="S1628" s="252">
        <v>35</v>
      </c>
      <c r="V1628" s="138">
        <v>1610</v>
      </c>
      <c r="W1628" s="138">
        <v>1620</v>
      </c>
      <c r="X1628" s="138">
        <v>1620</v>
      </c>
      <c r="AA1628" s="138">
        <v>1580</v>
      </c>
      <c r="AB1628" s="138">
        <v>1580</v>
      </c>
      <c r="AC1628" s="138">
        <v>1538</v>
      </c>
      <c r="AD1628" s="138">
        <v>1564</v>
      </c>
      <c r="AK1628" s="138">
        <v>1620</v>
      </c>
      <c r="AN1628" s="138">
        <v>1610</v>
      </c>
      <c r="AO1628" s="138">
        <v>1620</v>
      </c>
      <c r="AP1628" s="138">
        <v>1700</v>
      </c>
      <c r="AQ1628" s="138">
        <v>1600</v>
      </c>
      <c r="AR1628" s="138">
        <v>1680</v>
      </c>
      <c r="AT1628" s="138">
        <v>1710</v>
      </c>
      <c r="AW1628" s="136">
        <v>1730</v>
      </c>
      <c r="AX1628" s="136">
        <v>1620</v>
      </c>
      <c r="AY1628" s="136">
        <v>1770</v>
      </c>
      <c r="AZ1628" s="136">
        <v>1850</v>
      </c>
      <c r="BA1628" s="136">
        <v>1880</v>
      </c>
      <c r="BB1628" s="136">
        <v>1860</v>
      </c>
      <c r="BC1628" s="136">
        <v>1930</v>
      </c>
      <c r="BD1628" s="136">
        <v>1960</v>
      </c>
      <c r="BE1628" s="136">
        <v>1940</v>
      </c>
      <c r="BF1628" s="136">
        <v>1904</v>
      </c>
      <c r="BG1628" s="136">
        <v>1900</v>
      </c>
      <c r="BH1628" s="136">
        <v>1970</v>
      </c>
      <c r="BI1628" s="136">
        <v>2100</v>
      </c>
      <c r="BJ1628" s="136">
        <v>1920</v>
      </c>
      <c r="BK1628" s="136">
        <v>1920</v>
      </c>
      <c r="BL1628" s="136">
        <v>1940</v>
      </c>
    </row>
    <row r="1629" spans="1:64">
      <c r="A1629" s="133">
        <v>43544</v>
      </c>
      <c r="B1629" s="134">
        <v>1755</v>
      </c>
      <c r="D1629" s="134">
        <v>1750</v>
      </c>
      <c r="G1629" s="134">
        <v>1890</v>
      </c>
      <c r="H1629" s="255">
        <v>1890</v>
      </c>
      <c r="I1629" s="255">
        <f t="shared" ref="I1629" si="287">H1629-P1629-B1629-90</f>
        <v>6</v>
      </c>
      <c r="J1629" s="257">
        <v>1900</v>
      </c>
      <c r="K1629" s="257">
        <f t="shared" ref="K1629" si="288">J1629-R1629-B1629-90</f>
        <v>18</v>
      </c>
      <c r="L1629" s="259">
        <v>1870</v>
      </c>
      <c r="M1629" s="259">
        <f t="shared" ref="M1629" si="289">L1629-Q1629-B1629-90</f>
        <v>-25</v>
      </c>
      <c r="N1629" s="261">
        <v>1870</v>
      </c>
      <c r="O1629" s="261">
        <f t="shared" ref="O1629" si="290">N1629-S1629-B1629-90</f>
        <v>-10</v>
      </c>
      <c r="P1629" s="135">
        <v>39</v>
      </c>
      <c r="Q1629" s="135">
        <v>50</v>
      </c>
      <c r="R1629" s="135">
        <v>37</v>
      </c>
      <c r="S1629" s="252">
        <v>35</v>
      </c>
      <c r="V1629" s="138">
        <v>1610</v>
      </c>
      <c r="W1629" s="138">
        <v>1620</v>
      </c>
      <c r="X1629" s="138">
        <v>1620</v>
      </c>
      <c r="AA1629" s="138">
        <v>1580</v>
      </c>
      <c r="AB1629" s="138">
        <v>1590</v>
      </c>
      <c r="AC1629" s="138">
        <v>1560</v>
      </c>
      <c r="AD1629" s="138">
        <v>1580</v>
      </c>
      <c r="AK1629" s="138">
        <v>1620</v>
      </c>
      <c r="AN1629" s="138">
        <v>1610</v>
      </c>
      <c r="AO1629" s="138">
        <v>1620</v>
      </c>
      <c r="AP1629" s="138">
        <v>1700</v>
      </c>
      <c r="AQ1629" s="138">
        <v>1600</v>
      </c>
      <c r="AR1629" s="138">
        <v>1680</v>
      </c>
      <c r="AT1629" s="138">
        <v>1710</v>
      </c>
      <c r="AW1629" s="136">
        <v>1730</v>
      </c>
      <c r="AX1629" s="136">
        <v>1620</v>
      </c>
      <c r="AY1629" s="136">
        <v>1790</v>
      </c>
      <c r="AZ1629" s="136">
        <v>1850</v>
      </c>
      <c r="BA1629" s="136">
        <v>1880</v>
      </c>
      <c r="BB1629" s="136">
        <v>1854</v>
      </c>
      <c r="BC1629" s="136">
        <v>1930</v>
      </c>
      <c r="BD1629" s="136">
        <v>1960</v>
      </c>
      <c r="BE1629" s="136">
        <v>1940</v>
      </c>
      <c r="BF1629" s="136">
        <v>1904</v>
      </c>
      <c r="BG1629" s="136">
        <v>1900</v>
      </c>
      <c r="BH1629" s="136">
        <v>1960</v>
      </c>
      <c r="BI1629" s="136">
        <v>2100</v>
      </c>
      <c r="BJ1629" s="136">
        <v>1920</v>
      </c>
      <c r="BK1629" s="136">
        <v>1920</v>
      </c>
      <c r="BL1629" s="136">
        <v>1940</v>
      </c>
    </row>
    <row r="1630" spans="1:64">
      <c r="A1630" s="133">
        <v>43545</v>
      </c>
      <c r="B1630" s="134">
        <v>1755</v>
      </c>
      <c r="D1630" s="134">
        <v>1750</v>
      </c>
      <c r="G1630" s="134">
        <v>1890</v>
      </c>
      <c r="H1630" s="255">
        <v>1890</v>
      </c>
      <c r="I1630" s="255">
        <f t="shared" ref="I1630" si="291">H1630-P1630-B1630-90</f>
        <v>5</v>
      </c>
      <c r="J1630" s="257">
        <v>1900</v>
      </c>
      <c r="K1630" s="257">
        <f t="shared" ref="K1630" si="292">J1630-R1630-B1630-90</f>
        <v>17</v>
      </c>
      <c r="L1630" s="259">
        <v>1870</v>
      </c>
      <c r="M1630" s="259">
        <f t="shared" ref="M1630" si="293">L1630-Q1630-B1630-90</f>
        <v>-25</v>
      </c>
      <c r="N1630" s="261">
        <v>1870</v>
      </c>
      <c r="O1630" s="261">
        <f t="shared" ref="O1630" si="294">N1630-S1630-B1630-90</f>
        <v>-10</v>
      </c>
      <c r="P1630" s="135">
        <v>40</v>
      </c>
      <c r="Q1630" s="135">
        <v>50</v>
      </c>
      <c r="R1630" s="135">
        <v>38</v>
      </c>
      <c r="S1630" s="252">
        <v>35</v>
      </c>
      <c r="T1630" s="188">
        <v>1630</v>
      </c>
      <c r="U1630" s="137">
        <v>175</v>
      </c>
      <c r="V1630" s="138">
        <v>1610</v>
      </c>
      <c r="W1630" s="138">
        <v>1620</v>
      </c>
      <c r="X1630" s="138">
        <v>1620</v>
      </c>
      <c r="Z1630" s="137">
        <v>130</v>
      </c>
      <c r="AA1630" s="138">
        <v>1580</v>
      </c>
      <c r="AB1630" s="138">
        <v>1590</v>
      </c>
      <c r="AC1630" s="138">
        <v>1560</v>
      </c>
      <c r="AD1630" s="138">
        <v>1580</v>
      </c>
      <c r="AF1630" s="136">
        <v>1575</v>
      </c>
      <c r="AJ1630" s="137">
        <v>130</v>
      </c>
      <c r="AK1630" s="138">
        <v>1620</v>
      </c>
      <c r="AM1630" s="139">
        <v>125</v>
      </c>
      <c r="AN1630" s="138">
        <v>1610</v>
      </c>
      <c r="AO1630" s="138">
        <v>1620</v>
      </c>
      <c r="AP1630" s="138">
        <v>1700</v>
      </c>
      <c r="AQ1630" s="138">
        <v>1600</v>
      </c>
      <c r="AR1630" s="138">
        <v>1680</v>
      </c>
      <c r="AT1630" s="138">
        <v>1710</v>
      </c>
      <c r="AW1630" s="136">
        <v>1730</v>
      </c>
      <c r="AX1630" s="136">
        <v>1600</v>
      </c>
      <c r="AY1630" s="136">
        <v>1790</v>
      </c>
      <c r="AZ1630" s="136">
        <v>1850</v>
      </c>
      <c r="BA1630" s="136">
        <v>1880</v>
      </c>
      <c r="BB1630" s="136">
        <v>1854</v>
      </c>
      <c r="BC1630" s="136">
        <v>1930</v>
      </c>
      <c r="BD1630" s="136">
        <v>1960</v>
      </c>
      <c r="BE1630" s="136">
        <v>1940</v>
      </c>
      <c r="BF1630" s="136">
        <v>1904</v>
      </c>
      <c r="BG1630" s="136">
        <v>1910</v>
      </c>
      <c r="BH1630" s="136">
        <v>1960</v>
      </c>
      <c r="BI1630" s="136">
        <v>2100</v>
      </c>
      <c r="BJ1630" s="136">
        <v>1920</v>
      </c>
      <c r="BK1630" s="136">
        <v>1920</v>
      </c>
      <c r="BL1630" s="136">
        <v>1940</v>
      </c>
    </row>
    <row r="1631" spans="1:64">
      <c r="A1631" s="133">
        <v>43546</v>
      </c>
      <c r="B1631" s="134">
        <v>1755</v>
      </c>
      <c r="D1631" s="134">
        <v>1750</v>
      </c>
      <c r="G1631" s="134">
        <v>1880</v>
      </c>
      <c r="H1631" s="255">
        <v>1880</v>
      </c>
      <c r="I1631" s="255">
        <f t="shared" ref="I1631" si="295">H1631-P1631-B1631-90</f>
        <v>-5</v>
      </c>
      <c r="J1631" s="257">
        <v>1900</v>
      </c>
      <c r="K1631" s="257">
        <f t="shared" ref="K1631" si="296">J1631-R1631-B1631-90</f>
        <v>17</v>
      </c>
      <c r="L1631" s="259">
        <v>1870</v>
      </c>
      <c r="M1631" s="259">
        <f t="shared" ref="M1631" si="297">L1631-Q1631-B1631-90</f>
        <v>-25</v>
      </c>
      <c r="N1631" s="261">
        <v>1870</v>
      </c>
      <c r="O1631" s="261">
        <f t="shared" ref="O1631" si="298">N1631-S1631-B1631-90</f>
        <v>-10</v>
      </c>
      <c r="P1631" s="135">
        <v>40</v>
      </c>
      <c r="Q1631" s="135">
        <v>50</v>
      </c>
      <c r="R1631" s="135">
        <v>38</v>
      </c>
      <c r="S1631" s="252">
        <v>35</v>
      </c>
      <c r="V1631" s="138">
        <v>1610</v>
      </c>
      <c r="W1631" s="138">
        <v>1620</v>
      </c>
      <c r="X1631" s="138">
        <v>1620</v>
      </c>
      <c r="AA1631" s="138">
        <v>1580</v>
      </c>
      <c r="AB1631" s="138">
        <v>1590</v>
      </c>
      <c r="AC1631" s="138">
        <v>1560</v>
      </c>
      <c r="AD1631" s="138">
        <v>1580</v>
      </c>
      <c r="AK1631" s="138">
        <v>1620</v>
      </c>
      <c r="AN1631" s="138">
        <v>1610</v>
      </c>
      <c r="AO1631" s="138">
        <v>1620</v>
      </c>
      <c r="AP1631" s="138">
        <v>1700</v>
      </c>
      <c r="AQ1631" s="138">
        <v>1630</v>
      </c>
      <c r="AR1631" s="138">
        <v>1680</v>
      </c>
      <c r="AT1631" s="138">
        <v>1710</v>
      </c>
      <c r="AW1631" s="136">
        <v>1730</v>
      </c>
      <c r="AX1631" s="136">
        <v>1600</v>
      </c>
      <c r="AY1631" s="136">
        <v>1790</v>
      </c>
      <c r="AZ1631" s="136">
        <v>1850</v>
      </c>
      <c r="BA1631" s="136">
        <v>1880</v>
      </c>
      <c r="BB1631" s="136">
        <v>1854</v>
      </c>
      <c r="BC1631" s="136">
        <v>1930</v>
      </c>
      <c r="BD1631" s="136">
        <v>1960</v>
      </c>
      <c r="BE1631" s="136">
        <v>1940</v>
      </c>
      <c r="BF1631" s="136">
        <v>1904</v>
      </c>
      <c r="BG1631" s="136">
        <v>1910</v>
      </c>
      <c r="BH1631" s="136">
        <v>1960</v>
      </c>
      <c r="BI1631" s="136">
        <v>2100</v>
      </c>
      <c r="BJ1631" s="136">
        <v>1920</v>
      </c>
      <c r="BK1631" s="136">
        <v>1920</v>
      </c>
      <c r="BL1631" s="136">
        <v>1940</v>
      </c>
    </row>
    <row r="1632" spans="1:64">
      <c r="A1632" s="133">
        <v>43549</v>
      </c>
      <c r="B1632" s="134">
        <v>1750</v>
      </c>
      <c r="D1632" s="134">
        <v>1740</v>
      </c>
      <c r="G1632" s="134">
        <v>1880</v>
      </c>
      <c r="H1632" s="255">
        <v>1880</v>
      </c>
      <c r="I1632" s="255">
        <f t="shared" ref="I1632" si="299">H1632-P1632-B1632-90</f>
        <v>0</v>
      </c>
      <c r="J1632" s="257">
        <v>1890</v>
      </c>
      <c r="K1632" s="257">
        <f t="shared" ref="K1632" si="300">J1632-R1632-B1632-90</f>
        <v>12</v>
      </c>
      <c r="L1632" s="259">
        <v>1870</v>
      </c>
      <c r="M1632" s="259">
        <f t="shared" ref="M1632" si="301">L1632-Q1632-B1632-90</f>
        <v>-20</v>
      </c>
      <c r="N1632" s="261">
        <v>1860</v>
      </c>
      <c r="O1632" s="261">
        <f t="shared" ref="O1632" si="302">N1632-S1632-B1632-90</f>
        <v>-15</v>
      </c>
      <c r="P1632" s="135">
        <v>40</v>
      </c>
      <c r="Q1632" s="135">
        <v>50</v>
      </c>
      <c r="R1632" s="135">
        <v>38</v>
      </c>
      <c r="S1632" s="252">
        <v>35</v>
      </c>
      <c r="V1632" s="138">
        <v>1610</v>
      </c>
      <c r="W1632" s="138">
        <v>1620</v>
      </c>
      <c r="X1632" s="138">
        <v>1620</v>
      </c>
      <c r="Y1632" s="136">
        <v>1580</v>
      </c>
      <c r="AA1632" s="138">
        <v>1580</v>
      </c>
      <c r="AB1632" s="138">
        <v>1596</v>
      </c>
      <c r="AC1632" s="138">
        <v>1560</v>
      </c>
      <c r="AD1632" s="138">
        <v>1580</v>
      </c>
      <c r="AK1632" s="138">
        <v>1620</v>
      </c>
      <c r="AN1632" s="138">
        <v>1610</v>
      </c>
      <c r="AO1632" s="138">
        <v>1620</v>
      </c>
      <c r="AP1632" s="138">
        <v>1700</v>
      </c>
      <c r="AQ1632" s="138">
        <v>1630</v>
      </c>
      <c r="AR1632" s="138">
        <v>1680</v>
      </c>
      <c r="AT1632" s="138">
        <v>1710</v>
      </c>
      <c r="AV1632" s="136">
        <v>1710</v>
      </c>
      <c r="AW1632" s="136">
        <v>1730</v>
      </c>
      <c r="AX1632" s="136">
        <v>1620</v>
      </c>
      <c r="AY1632" s="136">
        <v>1790</v>
      </c>
      <c r="AZ1632" s="136">
        <v>1850</v>
      </c>
      <c r="BA1632" s="136">
        <v>1860</v>
      </c>
      <c r="BB1632" s="136">
        <v>1840</v>
      </c>
      <c r="BC1632" s="136">
        <v>1930</v>
      </c>
      <c r="BD1632" s="136">
        <v>1950</v>
      </c>
      <c r="BE1632" s="136">
        <v>1940</v>
      </c>
      <c r="BF1632" s="136">
        <v>1904</v>
      </c>
      <c r="BG1632" s="136">
        <v>1900</v>
      </c>
      <c r="BH1632" s="136">
        <v>1950</v>
      </c>
      <c r="BI1632" s="136">
        <v>2090</v>
      </c>
      <c r="BJ1632" s="136">
        <v>1920</v>
      </c>
      <c r="BK1632" s="136">
        <v>1920</v>
      </c>
      <c r="BL1632" s="136">
        <v>1940</v>
      </c>
    </row>
    <row r="1633" spans="1:64">
      <c r="A1633" s="133">
        <v>43550</v>
      </c>
      <c r="B1633" s="134">
        <v>1745</v>
      </c>
      <c r="D1633" s="134">
        <v>1735</v>
      </c>
      <c r="G1633" s="134">
        <v>1870</v>
      </c>
      <c r="H1633" s="255">
        <v>1870</v>
      </c>
      <c r="I1633" s="255">
        <f t="shared" ref="I1633" si="303">H1633-P1633-B1633-90</f>
        <v>-5</v>
      </c>
      <c r="J1633" s="257">
        <v>1890</v>
      </c>
      <c r="K1633" s="257">
        <f t="shared" ref="K1633" si="304">J1633-R1633-B1633-90</f>
        <v>17</v>
      </c>
      <c r="L1633" s="259">
        <v>1870</v>
      </c>
      <c r="M1633" s="259">
        <f t="shared" ref="M1633" si="305">L1633-Q1633-B1633-90</f>
        <v>-15</v>
      </c>
      <c r="N1633" s="261">
        <v>1860</v>
      </c>
      <c r="O1633" s="261">
        <f t="shared" ref="O1633" si="306">N1633-S1633-B1633-90</f>
        <v>-10</v>
      </c>
      <c r="P1633" s="135">
        <v>40</v>
      </c>
      <c r="Q1633" s="135">
        <v>50</v>
      </c>
      <c r="R1633" s="135">
        <v>38</v>
      </c>
      <c r="S1633" s="252">
        <v>35</v>
      </c>
      <c r="V1633" s="138">
        <v>1610</v>
      </c>
      <c r="W1633" s="138">
        <v>1620</v>
      </c>
      <c r="X1633" s="138">
        <v>1620</v>
      </c>
      <c r="AA1633" s="138">
        <v>1580</v>
      </c>
      <c r="AB1633" s="138">
        <v>1596</v>
      </c>
      <c r="AC1633" s="138">
        <v>1560</v>
      </c>
      <c r="AD1633" s="138">
        <v>1580</v>
      </c>
      <c r="AK1633" s="138">
        <v>1620</v>
      </c>
      <c r="AN1633" s="138">
        <v>1610</v>
      </c>
      <c r="AO1633" s="138">
        <v>1620</v>
      </c>
      <c r="AP1633" s="138">
        <v>1700</v>
      </c>
      <c r="AQ1633" s="138">
        <v>1630</v>
      </c>
      <c r="AR1633" s="138">
        <v>1680</v>
      </c>
      <c r="AT1633" s="138">
        <v>1710</v>
      </c>
      <c r="AW1633" s="136">
        <v>1730</v>
      </c>
      <c r="AX1633" s="136">
        <v>1620</v>
      </c>
      <c r="AY1633" s="136">
        <v>1790</v>
      </c>
      <c r="AZ1633" s="136">
        <v>1830</v>
      </c>
      <c r="BA1633" s="136">
        <v>1856</v>
      </c>
      <c r="BB1633" s="136">
        <v>1824</v>
      </c>
      <c r="BC1633" s="136">
        <v>1930</v>
      </c>
      <c r="BD1633" s="136">
        <v>1940</v>
      </c>
      <c r="BE1633" s="136">
        <v>1940</v>
      </c>
      <c r="BF1633" s="136">
        <v>1904</v>
      </c>
      <c r="BG1633" s="136">
        <v>1890</v>
      </c>
      <c r="BH1633" s="136">
        <v>1940</v>
      </c>
      <c r="BI1633" s="136">
        <v>2090</v>
      </c>
      <c r="BJ1633" s="136">
        <v>1920</v>
      </c>
      <c r="BK1633" s="136">
        <v>1920</v>
      </c>
      <c r="BL1633" s="136">
        <v>1940</v>
      </c>
    </row>
    <row r="1634" spans="1:64">
      <c r="A1634" s="133">
        <v>43551</v>
      </c>
      <c r="B1634" s="134">
        <v>1745</v>
      </c>
      <c r="D1634" s="134">
        <v>1730</v>
      </c>
      <c r="G1634" s="134">
        <v>1870</v>
      </c>
      <c r="H1634" s="255">
        <v>1870</v>
      </c>
      <c r="I1634" s="255">
        <f t="shared" ref="I1634" si="307">H1634-P1634-B1634-90</f>
        <v>-5</v>
      </c>
      <c r="J1634" s="257">
        <v>1890</v>
      </c>
      <c r="K1634" s="257">
        <f t="shared" ref="K1634" si="308">J1634-R1634-B1634-90</f>
        <v>17</v>
      </c>
      <c r="L1634" s="259">
        <v>1870</v>
      </c>
      <c r="M1634" s="259">
        <f t="shared" ref="M1634" si="309">L1634-Q1634-B1634-90</f>
        <v>-15</v>
      </c>
      <c r="N1634" s="261">
        <v>1860</v>
      </c>
      <c r="O1634" s="261">
        <f t="shared" ref="O1634" si="310">N1634-S1634-B1634-90</f>
        <v>-10</v>
      </c>
      <c r="P1634" s="135">
        <v>40</v>
      </c>
      <c r="Q1634" s="135">
        <v>50</v>
      </c>
      <c r="R1634" s="135">
        <v>38</v>
      </c>
      <c r="S1634" s="252">
        <v>35</v>
      </c>
      <c r="V1634" s="138">
        <v>1610</v>
      </c>
      <c r="W1634" s="138">
        <v>1620</v>
      </c>
      <c r="X1634" s="138">
        <v>1620</v>
      </c>
      <c r="AA1634" s="138">
        <v>1580</v>
      </c>
      <c r="AB1634" s="138">
        <v>1596</v>
      </c>
      <c r="AC1634" s="138">
        <v>1560</v>
      </c>
      <c r="AD1634" s="138">
        <v>1580</v>
      </c>
      <c r="AK1634" s="138">
        <v>1620</v>
      </c>
      <c r="AN1634" s="138">
        <v>1610</v>
      </c>
      <c r="AO1634" s="138">
        <v>1620</v>
      </c>
      <c r="AP1634" s="138">
        <v>1700</v>
      </c>
      <c r="AQ1634" s="138">
        <v>1630</v>
      </c>
      <c r="AR1634" s="138">
        <v>1680</v>
      </c>
      <c r="AT1634" s="138">
        <v>1710</v>
      </c>
      <c r="AW1634" s="136">
        <v>1730</v>
      </c>
      <c r="AX1634" s="136">
        <v>1620</v>
      </c>
      <c r="AY1634" s="136">
        <v>1790</v>
      </c>
      <c r="AZ1634" s="136">
        <v>1820</v>
      </c>
      <c r="BA1634" s="136">
        <v>1856</v>
      </c>
      <c r="BB1634" s="136">
        <v>1814</v>
      </c>
      <c r="BC1634" s="136">
        <v>1930</v>
      </c>
      <c r="BD1634" s="136">
        <v>1930</v>
      </c>
      <c r="BE1634" s="136">
        <v>1940</v>
      </c>
      <c r="BF1634" s="136">
        <v>1904</v>
      </c>
      <c r="BG1634" s="136">
        <v>1890</v>
      </c>
      <c r="BH1634" s="136">
        <v>1940</v>
      </c>
      <c r="BI1634" s="136">
        <v>2090</v>
      </c>
      <c r="BJ1634" s="136">
        <v>1920</v>
      </c>
      <c r="BK1634" s="136">
        <v>1920</v>
      </c>
      <c r="BL1634" s="136">
        <v>1940</v>
      </c>
    </row>
    <row r="1635" spans="1:64">
      <c r="A1635" s="133">
        <v>43552</v>
      </c>
      <c r="B1635" s="134">
        <v>1745</v>
      </c>
      <c r="D1635" s="134">
        <v>1730</v>
      </c>
      <c r="G1635" s="134">
        <v>1870</v>
      </c>
      <c r="H1635" s="255">
        <v>1870</v>
      </c>
      <c r="I1635" s="255">
        <f t="shared" ref="I1635" si="311">H1635-P1635-B1635-90</f>
        <v>-5</v>
      </c>
      <c r="J1635" s="257">
        <v>1880</v>
      </c>
      <c r="K1635" s="257">
        <f t="shared" ref="K1635" si="312">J1635-R1635-B1635-90</f>
        <v>7</v>
      </c>
      <c r="L1635" s="259">
        <v>1870</v>
      </c>
      <c r="M1635" s="259">
        <f t="shared" ref="M1635" si="313">L1635-Q1635-B1635-90</f>
        <v>-15</v>
      </c>
      <c r="N1635" s="261">
        <v>1860</v>
      </c>
      <c r="O1635" s="261">
        <f t="shared" ref="O1635" si="314">N1635-S1635-B1635-90</f>
        <v>-10</v>
      </c>
      <c r="P1635" s="135">
        <v>40</v>
      </c>
      <c r="Q1635" s="135">
        <v>50</v>
      </c>
      <c r="R1635" s="135">
        <v>38</v>
      </c>
      <c r="S1635" s="252">
        <v>35</v>
      </c>
      <c r="U1635" s="137">
        <v>175</v>
      </c>
      <c r="V1635" s="138">
        <v>1610</v>
      </c>
      <c r="W1635" s="138">
        <v>1620</v>
      </c>
      <c r="X1635" s="138">
        <v>1620</v>
      </c>
      <c r="Z1635" s="137">
        <v>130</v>
      </c>
      <c r="AA1635" s="138">
        <v>1580</v>
      </c>
      <c r="AB1635" s="138">
        <v>1596</v>
      </c>
      <c r="AC1635" s="138">
        <v>1560</v>
      </c>
      <c r="AD1635" s="138">
        <v>1580</v>
      </c>
      <c r="AJ1635" s="137">
        <v>130</v>
      </c>
      <c r="AK1635" s="138">
        <v>1620</v>
      </c>
      <c r="AM1635" s="139">
        <v>125</v>
      </c>
      <c r="AN1635" s="138">
        <v>1680</v>
      </c>
      <c r="AO1635" s="138">
        <v>1620</v>
      </c>
      <c r="AP1635" s="138">
        <v>1700</v>
      </c>
      <c r="AQ1635" s="138">
        <v>1630</v>
      </c>
      <c r="AR1635" s="138">
        <v>1680</v>
      </c>
      <c r="AT1635" s="138">
        <v>1710</v>
      </c>
      <c r="AW1635" s="136">
        <v>1730</v>
      </c>
      <c r="AX1635" s="136">
        <v>1620</v>
      </c>
      <c r="AY1635" s="136">
        <v>1790</v>
      </c>
      <c r="AZ1635" s="136">
        <v>1820</v>
      </c>
      <c r="BA1635" s="136">
        <v>1850</v>
      </c>
      <c r="BB1635" s="136">
        <v>1814</v>
      </c>
      <c r="BC1635" s="136">
        <v>1930</v>
      </c>
      <c r="BD1635" s="136">
        <v>1920</v>
      </c>
      <c r="BE1635" s="136">
        <v>1940</v>
      </c>
      <c r="BF1635" s="136">
        <v>1904</v>
      </c>
      <c r="BG1635" s="136">
        <v>1884</v>
      </c>
      <c r="BH1635" s="136">
        <v>1920</v>
      </c>
      <c r="BI1635" s="136">
        <v>2090</v>
      </c>
      <c r="BJ1635" s="136">
        <v>1920</v>
      </c>
      <c r="BK1635" s="136">
        <v>1930</v>
      </c>
      <c r="BL1635" s="136">
        <v>1940</v>
      </c>
    </row>
    <row r="1636" spans="1:64">
      <c r="A1636" s="133">
        <v>43553</v>
      </c>
      <c r="B1636" s="134">
        <v>1745</v>
      </c>
      <c r="D1636" s="134">
        <v>1730</v>
      </c>
      <c r="G1636" s="134">
        <v>1860</v>
      </c>
      <c r="H1636" s="255">
        <v>1860</v>
      </c>
      <c r="I1636" s="255">
        <f t="shared" ref="I1636" si="315">H1636-P1636-B1636-90</f>
        <v>-15</v>
      </c>
      <c r="J1636" s="257">
        <v>1870</v>
      </c>
      <c r="K1636" s="257">
        <f t="shared" ref="K1636" si="316">J1636-R1636-B1636-90</f>
        <v>-3</v>
      </c>
      <c r="L1636" s="259">
        <v>1870</v>
      </c>
      <c r="M1636" s="259">
        <f t="shared" ref="M1636" si="317">L1636-Q1636-B1636-90</f>
        <v>-15</v>
      </c>
      <c r="N1636" s="261">
        <v>1860</v>
      </c>
      <c r="O1636" s="261">
        <f t="shared" ref="O1636" si="318">N1636-S1636-B1636-90</f>
        <v>-10</v>
      </c>
      <c r="P1636" s="135">
        <v>40</v>
      </c>
      <c r="Q1636" s="135">
        <v>50</v>
      </c>
      <c r="R1636" s="135">
        <v>38</v>
      </c>
      <c r="S1636" s="252">
        <v>35</v>
      </c>
      <c r="V1636" s="138">
        <v>1610</v>
      </c>
      <c r="W1636" s="138">
        <v>1620</v>
      </c>
      <c r="X1636" s="138">
        <v>1620</v>
      </c>
      <c r="AA1636" s="138">
        <v>1580</v>
      </c>
      <c r="AB1636" s="138">
        <v>1596</v>
      </c>
      <c r="AC1636" s="138">
        <v>1560</v>
      </c>
      <c r="AD1636" s="138">
        <v>1580</v>
      </c>
      <c r="AK1636" s="138">
        <v>1620</v>
      </c>
      <c r="AN1636" s="138">
        <v>1680</v>
      </c>
      <c r="AO1636" s="138">
        <v>1620</v>
      </c>
      <c r="AP1636" s="138">
        <v>1700</v>
      </c>
      <c r="AQ1636" s="138">
        <v>1630</v>
      </c>
      <c r="AR1636" s="138">
        <v>1680</v>
      </c>
      <c r="AT1636" s="138">
        <v>1710</v>
      </c>
      <c r="AW1636" s="136">
        <v>1730</v>
      </c>
      <c r="AX1636" s="136">
        <v>1620</v>
      </c>
      <c r="AY1636" s="136">
        <v>1790</v>
      </c>
      <c r="AZ1636" s="136">
        <v>1820</v>
      </c>
      <c r="BA1636" s="136">
        <v>1844</v>
      </c>
      <c r="BB1636" s="136">
        <v>1814</v>
      </c>
      <c r="BC1636" s="136">
        <v>1930</v>
      </c>
      <c r="BD1636" s="136">
        <v>1920</v>
      </c>
      <c r="BE1636" s="136">
        <v>1940</v>
      </c>
      <c r="BF1636" s="136">
        <v>1904</v>
      </c>
      <c r="BG1636" s="136">
        <v>1864</v>
      </c>
      <c r="BH1636" s="136">
        <v>1920</v>
      </c>
      <c r="BI1636" s="136">
        <v>2090</v>
      </c>
      <c r="BJ1636" s="136">
        <v>1920</v>
      </c>
      <c r="BK1636" s="136">
        <v>1930</v>
      </c>
      <c r="BL1636" s="136">
        <v>1940</v>
      </c>
    </row>
    <row r="1637" spans="1:64">
      <c r="A1637" s="133">
        <v>43556</v>
      </c>
      <c r="B1637" s="134">
        <v>1735</v>
      </c>
      <c r="D1637" s="134">
        <v>1730</v>
      </c>
      <c r="G1637" s="134">
        <v>1860</v>
      </c>
      <c r="H1637" s="255">
        <v>1860</v>
      </c>
      <c r="I1637" s="255">
        <f t="shared" ref="I1637" si="319">H1637-P1637-B1637-90</f>
        <v>-5</v>
      </c>
      <c r="J1637" s="257">
        <v>1870</v>
      </c>
      <c r="K1637" s="257">
        <f t="shared" ref="K1637" si="320">J1637-R1637-B1637-90</f>
        <v>7</v>
      </c>
      <c r="L1637" s="259">
        <v>1870</v>
      </c>
      <c r="M1637" s="259">
        <f t="shared" ref="M1637" si="321">L1637-Q1637-B1637-90</f>
        <v>-5</v>
      </c>
      <c r="N1637" s="261">
        <v>1850</v>
      </c>
      <c r="O1637" s="261">
        <f t="shared" ref="O1637" si="322">N1637-S1637-B1637-90</f>
        <v>-10</v>
      </c>
      <c r="P1637" s="135">
        <v>40</v>
      </c>
      <c r="Q1637" s="135">
        <v>50</v>
      </c>
      <c r="R1637" s="135">
        <v>38</v>
      </c>
      <c r="S1637" s="252">
        <v>35</v>
      </c>
      <c r="V1637" s="138">
        <v>1610</v>
      </c>
      <c r="W1637" s="138">
        <v>1620</v>
      </c>
      <c r="X1637" s="138">
        <v>1620</v>
      </c>
      <c r="AA1637" s="138">
        <v>1580</v>
      </c>
      <c r="AB1637" s="138">
        <v>1596</v>
      </c>
      <c r="AC1637" s="138">
        <v>1560</v>
      </c>
      <c r="AD1637" s="138">
        <v>1580</v>
      </c>
      <c r="AK1637" s="138">
        <v>1620</v>
      </c>
      <c r="AN1637" s="138">
        <v>1680</v>
      </c>
      <c r="AO1637" s="138">
        <v>1620</v>
      </c>
      <c r="AP1637" s="138">
        <v>1700</v>
      </c>
      <c r="AQ1637" s="138">
        <v>1630</v>
      </c>
      <c r="AR1637" s="138">
        <v>1680</v>
      </c>
      <c r="AT1637" s="138">
        <v>1710</v>
      </c>
      <c r="AW1637" s="136">
        <v>1730</v>
      </c>
      <c r="AX1637" s="136">
        <v>1620</v>
      </c>
      <c r="AY1637" s="136">
        <v>1770</v>
      </c>
      <c r="AZ1637" s="136">
        <v>1800</v>
      </c>
      <c r="BA1637" s="136">
        <v>1840</v>
      </c>
      <c r="BB1637" s="136">
        <v>1814</v>
      </c>
      <c r="BC1637" s="136">
        <v>1930</v>
      </c>
      <c r="BD1637" s="136">
        <v>1940</v>
      </c>
      <c r="BE1637" s="136">
        <v>1940</v>
      </c>
      <c r="BF1637" s="136">
        <v>1904</v>
      </c>
      <c r="BG1637" s="136">
        <v>1860</v>
      </c>
      <c r="BH1637" s="136">
        <v>1920</v>
      </c>
      <c r="BI1637" s="136">
        <v>2090</v>
      </c>
      <c r="BJ1637" s="136">
        <v>1920</v>
      </c>
      <c r="BK1637" s="136">
        <v>1920</v>
      </c>
      <c r="BL1637" s="136">
        <v>1940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90"/>
  <sheetViews>
    <sheetView workbookViewId="0">
      <pane xSplit="1" ySplit="2" topLeftCell="B78" activePane="bottomRight" state="frozen"/>
      <selection pane="topRight" activeCell="B1" sqref="B1"/>
      <selection pane="bottomLeft" activeCell="A3" sqref="A3"/>
      <selection pane="bottomRight" activeCell="N90" sqref="N90:O90"/>
    </sheetView>
  </sheetViews>
  <sheetFormatPr defaultRowHeight="13.5"/>
  <cols>
    <col min="1" max="1" width="11.625" style="80" bestFit="1" customWidth="1"/>
    <col min="2" max="2" width="9" style="4"/>
    <col min="3" max="4" width="9" style="5"/>
    <col min="5" max="5" width="9" style="6"/>
    <col min="6" max="6" width="9" style="10"/>
    <col min="7" max="9" width="9" style="11"/>
    <col min="10" max="10" width="9" style="12"/>
    <col min="11" max="11" width="9" style="16"/>
    <col min="12" max="12" width="9" style="17"/>
    <col min="13" max="13" width="9" style="18"/>
    <col min="14" max="14" width="9" style="22"/>
    <col min="15" max="16" width="9" style="23"/>
    <col min="17" max="17" width="9" style="24"/>
    <col min="34" max="34" width="9" style="25"/>
  </cols>
  <sheetData>
    <row r="1" spans="1:34">
      <c r="B1" s="642" t="s">
        <v>30</v>
      </c>
      <c r="C1" s="643"/>
      <c r="D1" s="643"/>
      <c r="E1" s="644"/>
      <c r="F1" s="615" t="s">
        <v>26</v>
      </c>
      <c r="G1" s="616"/>
      <c r="H1" s="616"/>
      <c r="I1" s="616"/>
      <c r="J1" s="617"/>
      <c r="K1" s="645" t="s">
        <v>386</v>
      </c>
      <c r="L1" s="646"/>
      <c r="M1" s="647"/>
      <c r="N1" s="648" t="s">
        <v>27</v>
      </c>
      <c r="O1" s="649"/>
      <c r="P1" s="649"/>
      <c r="Q1" s="650"/>
      <c r="R1" s="613" t="s">
        <v>31</v>
      </c>
      <c r="S1" s="614"/>
      <c r="T1" s="614"/>
      <c r="U1" s="614"/>
      <c r="V1" s="614"/>
      <c r="W1" s="614"/>
      <c r="X1" s="614"/>
      <c r="Y1" s="614"/>
      <c r="Z1" s="614"/>
      <c r="AA1" s="614"/>
      <c r="AB1" s="614"/>
      <c r="AC1" s="614"/>
      <c r="AD1" s="614"/>
      <c r="AE1" s="614"/>
      <c r="AF1" s="614"/>
      <c r="AG1" s="614"/>
      <c r="AH1" s="614"/>
    </row>
    <row r="2" spans="1:34">
      <c r="B2" s="1" t="s">
        <v>13</v>
      </c>
      <c r="C2" s="2" t="s">
        <v>14</v>
      </c>
      <c r="D2" s="2" t="s">
        <v>15</v>
      </c>
      <c r="E2" s="3" t="s">
        <v>16</v>
      </c>
      <c r="F2" s="7" t="s">
        <v>17</v>
      </c>
      <c r="G2" s="8" t="s">
        <v>18</v>
      </c>
      <c r="H2" s="8" t="s">
        <v>19</v>
      </c>
      <c r="I2" s="8" t="s">
        <v>20</v>
      </c>
      <c r="J2" s="9" t="s">
        <v>21</v>
      </c>
      <c r="K2" s="13" t="s">
        <v>22</v>
      </c>
      <c r="L2" s="14" t="s">
        <v>23</v>
      </c>
      <c r="M2" s="15" t="s">
        <v>25</v>
      </c>
      <c r="N2" s="19" t="s">
        <v>28</v>
      </c>
      <c r="O2" s="20" t="s">
        <v>29</v>
      </c>
      <c r="P2" s="20" t="s">
        <v>16</v>
      </c>
      <c r="Q2" s="21" t="s">
        <v>24</v>
      </c>
      <c r="R2" t="s">
        <v>48</v>
      </c>
      <c r="S2" t="s">
        <v>32</v>
      </c>
      <c r="T2" t="s">
        <v>33</v>
      </c>
      <c r="U2" t="s">
        <v>34</v>
      </c>
      <c r="V2" t="s">
        <v>35</v>
      </c>
      <c r="W2" t="s">
        <v>36</v>
      </c>
      <c r="X2" t="s">
        <v>37</v>
      </c>
      <c r="Y2" t="s">
        <v>38</v>
      </c>
      <c r="Z2" t="s">
        <v>39</v>
      </c>
      <c r="AA2" t="s">
        <v>40</v>
      </c>
      <c r="AB2" t="s">
        <v>41</v>
      </c>
      <c r="AC2" t="s">
        <v>42</v>
      </c>
      <c r="AD2" t="s">
        <v>43</v>
      </c>
      <c r="AE2" t="s">
        <v>44</v>
      </c>
      <c r="AF2" t="s">
        <v>45</v>
      </c>
      <c r="AG2" t="s">
        <v>140</v>
      </c>
      <c r="AH2" s="25" t="s">
        <v>47</v>
      </c>
    </row>
    <row r="3" spans="1:34" s="55" customFormat="1">
      <c r="A3" s="81">
        <v>42930</v>
      </c>
      <c r="B3" s="82">
        <v>74.34</v>
      </c>
      <c r="C3" s="83">
        <v>86.02</v>
      </c>
      <c r="D3" s="83">
        <v>73.89</v>
      </c>
      <c r="E3" s="84">
        <v>76.48</v>
      </c>
      <c r="F3" s="74">
        <v>178</v>
      </c>
      <c r="G3" s="75">
        <v>58</v>
      </c>
      <c r="H3" s="75">
        <v>3</v>
      </c>
      <c r="I3" s="75">
        <v>-4</v>
      </c>
      <c r="J3" s="76">
        <v>-44</v>
      </c>
      <c r="K3" s="85">
        <v>44.79</v>
      </c>
      <c r="L3" s="86">
        <v>35.19</v>
      </c>
      <c r="M3" s="87">
        <v>44.6</v>
      </c>
      <c r="N3" s="88">
        <v>172</v>
      </c>
      <c r="O3" s="89">
        <v>305</v>
      </c>
      <c r="P3" s="89"/>
      <c r="Q3" s="90"/>
      <c r="R3" s="55">
        <v>15</v>
      </c>
      <c r="S3" s="55">
        <v>4</v>
      </c>
      <c r="T3" s="55">
        <v>13</v>
      </c>
      <c r="U3" s="55">
        <v>13</v>
      </c>
      <c r="V3" s="55">
        <v>4.2</v>
      </c>
      <c r="W3" s="55">
        <v>0</v>
      </c>
      <c r="X3" s="55">
        <v>6</v>
      </c>
      <c r="Y3" s="55">
        <v>7.5</v>
      </c>
      <c r="Z3" s="55">
        <v>3</v>
      </c>
      <c r="AA3" s="55">
        <v>1.4</v>
      </c>
      <c r="AB3" s="55">
        <v>4</v>
      </c>
      <c r="AC3" s="55">
        <v>3.8</v>
      </c>
      <c r="AD3" s="55">
        <v>5.4</v>
      </c>
      <c r="AE3" s="55">
        <v>4.4000000000000004</v>
      </c>
      <c r="AF3" s="55">
        <v>15</v>
      </c>
      <c r="AG3" s="55">
        <v>10</v>
      </c>
      <c r="AH3" s="91">
        <f>AVERAGE(R3:AG3)</f>
        <v>6.8562500000000011</v>
      </c>
    </row>
    <row r="4" spans="1:34" s="55" customFormat="1">
      <c r="A4" s="81">
        <v>42937</v>
      </c>
      <c r="B4" s="82">
        <v>74.489999999999995</v>
      </c>
      <c r="C4" s="83">
        <v>88.92</v>
      </c>
      <c r="D4" s="83">
        <v>72.400000000000006</v>
      </c>
      <c r="E4" s="84">
        <v>76.48</v>
      </c>
      <c r="F4" s="74">
        <v>174</v>
      </c>
      <c r="G4" s="75">
        <v>54</v>
      </c>
      <c r="H4" s="75">
        <v>13</v>
      </c>
      <c r="I4" s="75">
        <v>-12</v>
      </c>
      <c r="J4" s="76">
        <v>-42</v>
      </c>
      <c r="K4" s="85">
        <v>38.97</v>
      </c>
      <c r="L4" s="86">
        <v>27.25</v>
      </c>
      <c r="M4" s="87">
        <v>35.4</v>
      </c>
      <c r="N4" s="88">
        <v>172</v>
      </c>
      <c r="O4" s="89">
        <v>305</v>
      </c>
      <c r="P4" s="89"/>
      <c r="Q4" s="90"/>
      <c r="R4" s="55">
        <v>14</v>
      </c>
      <c r="S4" s="55">
        <v>4</v>
      </c>
      <c r="T4" s="55">
        <v>15.5</v>
      </c>
      <c r="U4" s="55">
        <v>13</v>
      </c>
      <c r="V4" s="55">
        <v>5</v>
      </c>
      <c r="W4" s="55">
        <v>0</v>
      </c>
      <c r="X4" s="55">
        <v>5</v>
      </c>
      <c r="Y4" s="55">
        <v>5</v>
      </c>
      <c r="Z4" s="55">
        <v>3.2</v>
      </c>
      <c r="AA4" s="55">
        <v>2</v>
      </c>
      <c r="AB4" s="55">
        <v>4.5</v>
      </c>
      <c r="AC4" s="55">
        <v>6</v>
      </c>
      <c r="AD4" s="55">
        <v>5.7</v>
      </c>
      <c r="AE4" s="55">
        <v>4.4000000000000004</v>
      </c>
      <c r="AF4" s="55">
        <v>13</v>
      </c>
      <c r="AG4" s="55">
        <v>10</v>
      </c>
      <c r="AH4" s="91">
        <f t="shared" ref="AH4:AH60" si="0">AVERAGE(R4:AG4)</f>
        <v>6.8937500000000007</v>
      </c>
    </row>
    <row r="5" spans="1:34" s="55" customFormat="1">
      <c r="A5" s="81">
        <v>42944</v>
      </c>
      <c r="B5" s="82">
        <v>73.069999999999993</v>
      </c>
      <c r="C5" s="83">
        <v>88.13</v>
      </c>
      <c r="D5" s="83">
        <v>72.44</v>
      </c>
      <c r="E5" s="84">
        <v>67.790000000000006</v>
      </c>
      <c r="F5" s="74">
        <v>171</v>
      </c>
      <c r="G5" s="75">
        <v>31</v>
      </c>
      <c r="H5" s="75">
        <v>3</v>
      </c>
      <c r="I5" s="75">
        <v>-44</v>
      </c>
      <c r="J5" s="76">
        <v>-74</v>
      </c>
      <c r="K5" s="85">
        <v>41.12</v>
      </c>
      <c r="L5" s="86">
        <v>37.07</v>
      </c>
      <c r="M5" s="87">
        <v>26.3</v>
      </c>
      <c r="N5" s="88">
        <v>272</v>
      </c>
      <c r="O5" s="89">
        <v>405</v>
      </c>
      <c r="P5" s="89"/>
      <c r="Q5" s="90"/>
      <c r="R5" s="55">
        <v>14</v>
      </c>
      <c r="S5" s="55">
        <v>5</v>
      </c>
      <c r="T5" s="55">
        <v>14</v>
      </c>
      <c r="U5" s="55">
        <v>12</v>
      </c>
      <c r="V5" s="55">
        <v>5</v>
      </c>
      <c r="W5" s="55">
        <v>6</v>
      </c>
      <c r="X5" s="55">
        <v>6</v>
      </c>
      <c r="Y5" s="55">
        <v>6</v>
      </c>
      <c r="Z5" s="55">
        <v>3.5</v>
      </c>
      <c r="AA5" s="55">
        <v>2.7</v>
      </c>
      <c r="AB5" s="55">
        <v>5</v>
      </c>
      <c r="AC5" s="55">
        <v>6.5</v>
      </c>
      <c r="AD5" s="55">
        <v>6.5</v>
      </c>
      <c r="AE5" s="55">
        <v>3.8</v>
      </c>
      <c r="AF5" s="55">
        <v>13</v>
      </c>
      <c r="AG5" s="55">
        <v>7</v>
      </c>
      <c r="AH5" s="91">
        <f t="shared" si="0"/>
        <v>7.25</v>
      </c>
    </row>
    <row r="6" spans="1:34" s="55" customFormat="1">
      <c r="A6" s="81">
        <v>42951</v>
      </c>
      <c r="B6" s="82">
        <v>72.19</v>
      </c>
      <c r="C6" s="83">
        <v>79.86</v>
      </c>
      <c r="D6" s="83">
        <v>74</v>
      </c>
      <c r="E6" s="84">
        <v>72.260000000000005</v>
      </c>
      <c r="F6" s="74">
        <v>152</v>
      </c>
      <c r="G6" s="75">
        <v>12</v>
      </c>
      <c r="H6" s="75">
        <v>11</v>
      </c>
      <c r="I6" s="75">
        <v>-62.2</v>
      </c>
      <c r="J6" s="76">
        <v>-92.2</v>
      </c>
      <c r="K6" s="85">
        <v>42.26</v>
      </c>
      <c r="L6" s="86">
        <v>44.07</v>
      </c>
      <c r="M6" s="87">
        <v>20.7</v>
      </c>
      <c r="N6" s="88">
        <v>272</v>
      </c>
      <c r="O6" s="89">
        <v>422</v>
      </c>
      <c r="P6" s="89"/>
      <c r="Q6" s="90"/>
      <c r="R6" s="55">
        <v>14</v>
      </c>
      <c r="S6" s="55">
        <v>5</v>
      </c>
      <c r="T6" s="55">
        <v>14</v>
      </c>
      <c r="U6" s="55">
        <v>13</v>
      </c>
      <c r="V6" s="55">
        <v>5</v>
      </c>
      <c r="W6" s="55">
        <v>5.5</v>
      </c>
      <c r="X6" s="55">
        <v>5</v>
      </c>
      <c r="Y6" s="55">
        <v>5</v>
      </c>
      <c r="Z6" s="55">
        <v>4.0999999999999996</v>
      </c>
      <c r="AA6" s="55">
        <v>3.4</v>
      </c>
      <c r="AB6" s="55">
        <v>5</v>
      </c>
      <c r="AC6" s="55">
        <v>6</v>
      </c>
      <c r="AD6" s="55">
        <v>7</v>
      </c>
      <c r="AE6" s="55">
        <v>3</v>
      </c>
      <c r="AF6" s="55">
        <v>14</v>
      </c>
      <c r="AG6" s="55">
        <v>6</v>
      </c>
      <c r="AH6" s="91">
        <f t="shared" si="0"/>
        <v>7.1875</v>
      </c>
    </row>
    <row r="7" spans="1:34" s="55" customFormat="1">
      <c r="A7" s="81">
        <v>42958</v>
      </c>
      <c r="B7" s="82">
        <v>72.03</v>
      </c>
      <c r="C7" s="83">
        <v>75.77</v>
      </c>
      <c r="D7" s="83">
        <v>75.38</v>
      </c>
      <c r="E7" s="84">
        <v>72.260000000000005</v>
      </c>
      <c r="F7" s="74">
        <v>57</v>
      </c>
      <c r="G7" s="75">
        <v>-2</v>
      </c>
      <c r="H7" s="75">
        <v>-3</v>
      </c>
      <c r="I7" s="75">
        <v>-70.2</v>
      </c>
      <c r="J7" s="76">
        <v>-99.2</v>
      </c>
      <c r="K7" s="85">
        <v>46.97</v>
      </c>
      <c r="L7" s="86">
        <v>55.14</v>
      </c>
      <c r="M7" s="87">
        <v>18</v>
      </c>
      <c r="N7" s="88">
        <v>272</v>
      </c>
      <c r="O7" s="89">
        <v>242</v>
      </c>
      <c r="P7" s="89"/>
      <c r="Q7" s="90"/>
      <c r="R7" s="55">
        <v>12</v>
      </c>
      <c r="S7" s="55">
        <v>5</v>
      </c>
      <c r="T7" s="55">
        <v>12.8</v>
      </c>
      <c r="U7" s="55">
        <v>9</v>
      </c>
      <c r="V7" s="55">
        <v>4</v>
      </c>
      <c r="W7" s="55">
        <v>7</v>
      </c>
      <c r="X7" s="55">
        <v>5</v>
      </c>
      <c r="Y7" s="55">
        <v>8</v>
      </c>
      <c r="Z7" s="55">
        <v>3.6</v>
      </c>
      <c r="AA7" s="55">
        <v>3</v>
      </c>
      <c r="AB7" s="55">
        <v>4</v>
      </c>
      <c r="AC7" s="55">
        <v>5</v>
      </c>
      <c r="AD7" s="55">
        <v>6.5</v>
      </c>
      <c r="AE7" s="55">
        <v>2.8</v>
      </c>
      <c r="AF7" s="55">
        <v>14</v>
      </c>
      <c r="AG7" s="55">
        <v>7</v>
      </c>
      <c r="AH7" s="91">
        <f t="shared" si="0"/>
        <v>6.7937499999999993</v>
      </c>
    </row>
    <row r="8" spans="1:34" s="55" customFormat="1">
      <c r="A8" s="81">
        <v>42965</v>
      </c>
      <c r="B8" s="82">
        <v>68.38</v>
      </c>
      <c r="C8" s="83">
        <v>72.12</v>
      </c>
      <c r="D8" s="83">
        <v>71.08</v>
      </c>
      <c r="E8" s="84">
        <v>67.72</v>
      </c>
      <c r="F8" s="74">
        <v>57</v>
      </c>
      <c r="G8" s="75">
        <v>-2</v>
      </c>
      <c r="H8" s="75">
        <v>-3</v>
      </c>
      <c r="I8" s="75">
        <v>11</v>
      </c>
      <c r="J8" s="76">
        <v>43</v>
      </c>
      <c r="K8" s="85">
        <v>47.99</v>
      </c>
      <c r="L8" s="86">
        <v>49.85</v>
      </c>
      <c r="M8" s="87">
        <v>26.3</v>
      </c>
      <c r="N8" s="88">
        <v>572</v>
      </c>
      <c r="O8" s="89">
        <v>392</v>
      </c>
      <c r="P8" s="89"/>
      <c r="Q8" s="90"/>
      <c r="R8" s="55">
        <v>11</v>
      </c>
      <c r="S8" s="55">
        <v>5</v>
      </c>
      <c r="T8" s="55">
        <v>11</v>
      </c>
      <c r="U8" s="55">
        <v>9</v>
      </c>
      <c r="V8" s="55">
        <v>4</v>
      </c>
      <c r="W8" s="55">
        <v>12.5</v>
      </c>
      <c r="X8" s="55">
        <v>5</v>
      </c>
      <c r="Y8" s="55">
        <v>6</v>
      </c>
      <c r="Z8" s="55">
        <v>2</v>
      </c>
      <c r="AA8" s="55">
        <v>3.3</v>
      </c>
      <c r="AB8" s="55">
        <v>4.5</v>
      </c>
      <c r="AC8" s="55">
        <v>6</v>
      </c>
      <c r="AD8" s="55">
        <v>6.5</v>
      </c>
      <c r="AE8" s="55">
        <v>2.8</v>
      </c>
      <c r="AF8" s="55">
        <v>17</v>
      </c>
      <c r="AG8" s="55">
        <v>7</v>
      </c>
      <c r="AH8" s="91">
        <f t="shared" si="0"/>
        <v>7.0374999999999996</v>
      </c>
    </row>
    <row r="9" spans="1:34" s="55" customFormat="1">
      <c r="A9" s="81">
        <v>42972</v>
      </c>
      <c r="B9" s="82">
        <v>57.67</v>
      </c>
      <c r="C9" s="83">
        <v>64.099999999999994</v>
      </c>
      <c r="D9" s="83">
        <v>51.98</v>
      </c>
      <c r="E9" s="84">
        <v>67.72</v>
      </c>
      <c r="F9" s="74">
        <v>80</v>
      </c>
      <c r="G9" s="75">
        <v>4</v>
      </c>
      <c r="H9" s="75">
        <v>-11</v>
      </c>
      <c r="I9" s="75">
        <v>53</v>
      </c>
      <c r="J9" s="76">
        <v>81</v>
      </c>
      <c r="K9" s="85">
        <v>55.6</v>
      </c>
      <c r="L9" s="86">
        <v>61.19</v>
      </c>
      <c r="M9" s="87">
        <v>33.799999999999997</v>
      </c>
      <c r="N9" s="88">
        <v>875</v>
      </c>
      <c r="O9" s="89">
        <v>642</v>
      </c>
      <c r="P9" s="89"/>
      <c r="Q9" s="90"/>
      <c r="R9" s="55">
        <v>12.5</v>
      </c>
      <c r="S9" s="55">
        <v>5</v>
      </c>
      <c r="T9" s="55">
        <v>8.5</v>
      </c>
      <c r="U9" s="55">
        <v>9</v>
      </c>
      <c r="V9" s="55">
        <v>3</v>
      </c>
      <c r="W9" s="55">
        <v>13.5</v>
      </c>
      <c r="X9" s="55">
        <v>6</v>
      </c>
      <c r="Y9" s="55">
        <v>4</v>
      </c>
      <c r="Z9" s="55">
        <v>1</v>
      </c>
      <c r="AA9" s="55">
        <v>2.6</v>
      </c>
      <c r="AB9" s="55">
        <v>4</v>
      </c>
      <c r="AC9" s="55">
        <v>6</v>
      </c>
      <c r="AD9" s="55">
        <v>5.5</v>
      </c>
      <c r="AE9" s="55">
        <v>2.8</v>
      </c>
      <c r="AF9" s="55">
        <v>16.5</v>
      </c>
      <c r="AG9" s="55">
        <v>5</v>
      </c>
      <c r="AH9" s="91">
        <f t="shared" si="0"/>
        <v>6.5562499999999995</v>
      </c>
    </row>
    <row r="10" spans="1:34" s="55" customFormat="1">
      <c r="A10" s="81">
        <v>42979</v>
      </c>
      <c r="B10" s="82">
        <v>58.07</v>
      </c>
      <c r="C10" s="83">
        <v>75.290000000000006</v>
      </c>
      <c r="D10" s="83">
        <v>47.12</v>
      </c>
      <c r="E10" s="84">
        <v>64.69</v>
      </c>
      <c r="F10" s="74">
        <v>56</v>
      </c>
      <c r="G10" s="75">
        <v>0</v>
      </c>
      <c r="H10" s="75">
        <v>-10</v>
      </c>
      <c r="I10" s="75">
        <v>57</v>
      </c>
      <c r="J10" s="76">
        <v>88</v>
      </c>
      <c r="K10" s="85">
        <v>57.34</v>
      </c>
      <c r="L10" s="86">
        <v>55.5</v>
      </c>
      <c r="M10" s="87">
        <v>45.1</v>
      </c>
      <c r="N10" s="88">
        <v>915</v>
      </c>
      <c r="O10" s="89">
        <v>785</v>
      </c>
      <c r="P10" s="89"/>
      <c r="Q10" s="90"/>
      <c r="R10" s="55">
        <v>11</v>
      </c>
      <c r="S10" s="55">
        <v>5</v>
      </c>
      <c r="T10" s="55">
        <v>6.2</v>
      </c>
      <c r="U10" s="55">
        <v>13</v>
      </c>
      <c r="V10" s="55">
        <v>3</v>
      </c>
      <c r="W10" s="55">
        <v>10</v>
      </c>
      <c r="X10" s="55">
        <v>6</v>
      </c>
      <c r="Y10" s="55">
        <v>2</v>
      </c>
      <c r="Z10" s="55">
        <v>2</v>
      </c>
      <c r="AA10" s="55">
        <v>2.5</v>
      </c>
      <c r="AB10" s="55">
        <v>2.5</v>
      </c>
      <c r="AC10" s="55">
        <v>4.5</v>
      </c>
      <c r="AD10" s="55">
        <v>5</v>
      </c>
      <c r="AE10" s="55">
        <v>5</v>
      </c>
      <c r="AF10" s="55">
        <v>12</v>
      </c>
      <c r="AG10" s="55">
        <v>6</v>
      </c>
      <c r="AH10" s="91">
        <f t="shared" si="0"/>
        <v>5.9812500000000002</v>
      </c>
    </row>
    <row r="11" spans="1:34" s="55" customFormat="1">
      <c r="A11" s="81">
        <v>42986</v>
      </c>
      <c r="B11" s="82">
        <v>66.72</v>
      </c>
      <c r="C11" s="83">
        <v>80.78</v>
      </c>
      <c r="D11" s="83">
        <v>56.12</v>
      </c>
      <c r="E11" s="84">
        <v>66.81</v>
      </c>
      <c r="F11" s="74">
        <v>32</v>
      </c>
      <c r="G11" s="75">
        <v>11</v>
      </c>
      <c r="H11" s="75">
        <v>21</v>
      </c>
      <c r="I11" s="75">
        <v>-3</v>
      </c>
      <c r="J11" s="76">
        <v>-1</v>
      </c>
      <c r="K11" s="85">
        <v>61.08</v>
      </c>
      <c r="L11" s="86">
        <v>56.22</v>
      </c>
      <c r="M11" s="87">
        <v>60.2</v>
      </c>
      <c r="N11" s="88">
        <v>915</v>
      </c>
      <c r="O11" s="89">
        <v>785</v>
      </c>
      <c r="P11" s="89"/>
      <c r="Q11" s="90"/>
      <c r="R11" s="55">
        <v>7</v>
      </c>
      <c r="S11" s="55">
        <v>5</v>
      </c>
      <c r="T11" s="55">
        <v>4.7</v>
      </c>
      <c r="U11" s="55">
        <v>11</v>
      </c>
      <c r="V11" s="55">
        <v>3</v>
      </c>
      <c r="W11" s="55">
        <v>10.199999999999999</v>
      </c>
      <c r="X11" s="55">
        <v>4.5</v>
      </c>
      <c r="Y11" s="55">
        <v>0.5</v>
      </c>
      <c r="Z11" s="55">
        <v>2.2999999999999998</v>
      </c>
      <c r="AA11" s="55">
        <v>2.6</v>
      </c>
      <c r="AB11" s="55">
        <v>1.5</v>
      </c>
      <c r="AC11" s="55">
        <v>3.8</v>
      </c>
      <c r="AD11" s="55">
        <v>4.2</v>
      </c>
      <c r="AE11" s="55">
        <v>5</v>
      </c>
      <c r="AF11" s="55">
        <v>8</v>
      </c>
      <c r="AG11" s="55">
        <v>4</v>
      </c>
      <c r="AH11" s="91">
        <f t="shared" si="0"/>
        <v>4.8312499999999998</v>
      </c>
    </row>
    <row r="12" spans="1:34" s="55" customFormat="1">
      <c r="A12" s="81">
        <v>42993</v>
      </c>
      <c r="B12" s="82">
        <v>67.540000000000006</v>
      </c>
      <c r="C12" s="83">
        <v>81.569999999999993</v>
      </c>
      <c r="D12" s="83">
        <v>68.7</v>
      </c>
      <c r="E12" s="84">
        <v>66.81</v>
      </c>
      <c r="F12" s="74">
        <v>23</v>
      </c>
      <c r="G12" s="75">
        <v>7</v>
      </c>
      <c r="H12" s="75">
        <v>-23</v>
      </c>
      <c r="I12" s="75">
        <v>20.8</v>
      </c>
      <c r="J12" s="76">
        <v>27.8</v>
      </c>
      <c r="K12" s="85">
        <v>63</v>
      </c>
      <c r="L12" s="86">
        <v>59.92</v>
      </c>
      <c r="M12" s="87">
        <v>60.2</v>
      </c>
      <c r="N12" s="88">
        <v>915</v>
      </c>
      <c r="O12" s="89">
        <v>785</v>
      </c>
      <c r="P12" s="89"/>
      <c r="Q12" s="90"/>
      <c r="R12" s="55">
        <v>6</v>
      </c>
      <c r="S12" s="55">
        <v>4</v>
      </c>
      <c r="T12" s="55">
        <v>3.2</v>
      </c>
      <c r="U12" s="55">
        <v>10</v>
      </c>
      <c r="V12" s="55">
        <v>3</v>
      </c>
      <c r="W12" s="55">
        <v>11</v>
      </c>
      <c r="X12" s="55">
        <v>3.5</v>
      </c>
      <c r="Y12" s="55">
        <v>3.5</v>
      </c>
      <c r="Z12" s="55">
        <v>1.6</v>
      </c>
      <c r="AA12" s="55">
        <v>2.5</v>
      </c>
      <c r="AB12" s="55">
        <v>2</v>
      </c>
      <c r="AC12" s="55">
        <v>4</v>
      </c>
      <c r="AD12" s="55">
        <v>4</v>
      </c>
      <c r="AE12" s="55">
        <v>5</v>
      </c>
      <c r="AF12" s="55">
        <v>7</v>
      </c>
      <c r="AG12" s="55">
        <v>3</v>
      </c>
      <c r="AH12" s="91">
        <f t="shared" si="0"/>
        <v>4.5812500000000007</v>
      </c>
    </row>
    <row r="13" spans="1:34" s="55" customFormat="1">
      <c r="A13" s="81">
        <v>43000</v>
      </c>
      <c r="B13" s="82">
        <v>70.040000000000006</v>
      </c>
      <c r="C13" s="83">
        <v>83.42</v>
      </c>
      <c r="D13" s="83">
        <v>76.69</v>
      </c>
      <c r="E13" s="84">
        <v>63.1</v>
      </c>
      <c r="F13" s="74">
        <v>27.2</v>
      </c>
      <c r="G13" s="75">
        <v>10</v>
      </c>
      <c r="H13" s="75">
        <v>-20</v>
      </c>
      <c r="I13" s="75">
        <v>38.799999999999997</v>
      </c>
      <c r="J13" s="76">
        <v>55.8</v>
      </c>
      <c r="K13" s="85">
        <v>69.13</v>
      </c>
      <c r="L13" s="86">
        <v>70.37</v>
      </c>
      <c r="M13" s="87">
        <v>64.2</v>
      </c>
      <c r="N13" s="88">
        <v>855</v>
      </c>
      <c r="O13" s="89">
        <v>645</v>
      </c>
      <c r="P13" s="89"/>
      <c r="Q13" s="90"/>
      <c r="R13" s="55">
        <v>8</v>
      </c>
      <c r="S13" s="55">
        <v>2.2000000000000002</v>
      </c>
      <c r="T13" s="55">
        <v>1.5</v>
      </c>
      <c r="U13" s="55">
        <v>9</v>
      </c>
      <c r="V13" s="55">
        <v>4</v>
      </c>
      <c r="W13" s="55">
        <v>9.5</v>
      </c>
      <c r="X13" s="55">
        <v>4</v>
      </c>
      <c r="Y13" s="55">
        <v>3</v>
      </c>
      <c r="Z13" s="55">
        <v>1.5</v>
      </c>
      <c r="AA13" s="55">
        <v>2</v>
      </c>
      <c r="AB13" s="55">
        <v>2</v>
      </c>
      <c r="AC13" s="55">
        <v>3.7</v>
      </c>
      <c r="AD13" s="55">
        <v>4</v>
      </c>
      <c r="AE13" s="55">
        <v>4</v>
      </c>
      <c r="AF13" s="55">
        <v>8</v>
      </c>
      <c r="AG13" s="55">
        <v>5</v>
      </c>
      <c r="AH13" s="91">
        <f t="shared" si="0"/>
        <v>4.4625000000000004</v>
      </c>
    </row>
    <row r="14" spans="1:34" s="55" customFormat="1">
      <c r="A14" s="81">
        <v>43007</v>
      </c>
      <c r="B14" s="82">
        <v>73.66</v>
      </c>
      <c r="C14" s="83">
        <v>83.42</v>
      </c>
      <c r="D14" s="83">
        <v>79.3</v>
      </c>
      <c r="E14" s="84">
        <v>67.87</v>
      </c>
      <c r="F14" s="74">
        <v>15.2</v>
      </c>
      <c r="G14" s="75">
        <v>10</v>
      </c>
      <c r="H14" s="75">
        <v>-20</v>
      </c>
      <c r="I14" s="75">
        <v>114.8</v>
      </c>
      <c r="J14" s="76">
        <v>74.8</v>
      </c>
      <c r="K14" s="85">
        <v>74.650000000000006</v>
      </c>
      <c r="L14" s="86">
        <v>81.05</v>
      </c>
      <c r="M14" s="87">
        <v>64.2</v>
      </c>
      <c r="N14" s="88">
        <v>897</v>
      </c>
      <c r="O14" s="89">
        <v>645</v>
      </c>
      <c r="P14" s="89"/>
      <c r="Q14" s="90"/>
      <c r="R14" s="55">
        <v>7.5</v>
      </c>
      <c r="S14" s="55">
        <v>1.2</v>
      </c>
      <c r="T14" s="55">
        <v>0.5</v>
      </c>
      <c r="U14" s="55">
        <v>8</v>
      </c>
      <c r="V14" s="55">
        <v>4.5</v>
      </c>
      <c r="W14" s="55">
        <v>10.4</v>
      </c>
      <c r="X14" s="55">
        <v>4</v>
      </c>
      <c r="Y14" s="55">
        <v>3</v>
      </c>
      <c r="Z14" s="55">
        <v>2</v>
      </c>
      <c r="AA14" s="55">
        <v>1.5</v>
      </c>
      <c r="AB14" s="55">
        <v>2.5</v>
      </c>
      <c r="AC14" s="55">
        <v>2.8</v>
      </c>
      <c r="AD14" s="55">
        <v>3.8</v>
      </c>
      <c r="AE14" s="55">
        <v>3</v>
      </c>
      <c r="AF14" s="55">
        <v>9</v>
      </c>
      <c r="AG14" s="55">
        <v>4</v>
      </c>
      <c r="AH14" s="91">
        <f t="shared" si="0"/>
        <v>4.2312499999999993</v>
      </c>
    </row>
    <row r="15" spans="1:34" s="55" customFormat="1">
      <c r="A15" s="81">
        <v>43014</v>
      </c>
      <c r="B15" s="82">
        <v>72.69</v>
      </c>
      <c r="C15" s="83">
        <v>75.510000000000005</v>
      </c>
      <c r="D15" s="83">
        <v>77.56</v>
      </c>
      <c r="E15" s="84">
        <v>84.51</v>
      </c>
      <c r="F15" s="74">
        <v>7</v>
      </c>
      <c r="G15" s="75">
        <v>-8</v>
      </c>
      <c r="H15" s="75">
        <v>-8</v>
      </c>
      <c r="I15" s="75">
        <v>-8</v>
      </c>
      <c r="J15" s="76">
        <v>-8</v>
      </c>
      <c r="K15" s="85">
        <v>74.319999999999993</v>
      </c>
      <c r="L15" s="86">
        <v>82.67</v>
      </c>
      <c r="M15" s="87">
        <v>60.2</v>
      </c>
      <c r="N15" s="88">
        <v>855</v>
      </c>
      <c r="O15" s="89">
        <v>602</v>
      </c>
      <c r="P15" s="89"/>
      <c r="Q15" s="90"/>
      <c r="R15" s="55">
        <v>7.5</v>
      </c>
      <c r="S15" s="55">
        <v>1.2</v>
      </c>
      <c r="T15" s="55">
        <v>0.5</v>
      </c>
      <c r="U15" s="55">
        <v>8</v>
      </c>
      <c r="V15" s="55">
        <v>4.5</v>
      </c>
      <c r="W15" s="55">
        <v>10.4</v>
      </c>
      <c r="X15" s="55">
        <v>4</v>
      </c>
      <c r="Y15" s="55">
        <v>3</v>
      </c>
      <c r="Z15" s="55">
        <v>2</v>
      </c>
      <c r="AA15" s="55">
        <v>1.5</v>
      </c>
      <c r="AB15" s="55">
        <v>2.5</v>
      </c>
      <c r="AC15" s="55">
        <v>2.8</v>
      </c>
      <c r="AD15" s="55">
        <v>3.8</v>
      </c>
      <c r="AE15" s="55">
        <v>3</v>
      </c>
      <c r="AF15" s="55">
        <v>9</v>
      </c>
      <c r="AG15" s="55">
        <v>4</v>
      </c>
      <c r="AH15" s="91">
        <f t="shared" si="0"/>
        <v>4.2312499999999993</v>
      </c>
    </row>
    <row r="16" spans="1:34" s="55" customFormat="1">
      <c r="A16" s="81">
        <v>43021</v>
      </c>
      <c r="B16" s="82">
        <v>78.73</v>
      </c>
      <c r="C16" s="83">
        <v>84.34</v>
      </c>
      <c r="D16" s="83">
        <v>84.06</v>
      </c>
      <c r="E16" s="84">
        <v>84.51</v>
      </c>
      <c r="F16" s="74">
        <v>27</v>
      </c>
      <c r="G16" s="75">
        <v>22</v>
      </c>
      <c r="H16" s="75">
        <v>15</v>
      </c>
      <c r="I16" s="75">
        <v>36</v>
      </c>
      <c r="J16" s="76">
        <v>16</v>
      </c>
      <c r="K16" s="85">
        <v>73.34</v>
      </c>
      <c r="L16" s="86">
        <v>82.67</v>
      </c>
      <c r="M16" s="87">
        <v>60.2</v>
      </c>
      <c r="N16" s="88">
        <v>1048</v>
      </c>
      <c r="O16" s="89">
        <v>792</v>
      </c>
      <c r="P16" s="89"/>
      <c r="Q16" s="90"/>
      <c r="R16" s="55">
        <v>0.5</v>
      </c>
      <c r="S16" s="55">
        <v>0.5</v>
      </c>
      <c r="T16" s="55">
        <v>1.2</v>
      </c>
      <c r="U16" s="55">
        <v>7</v>
      </c>
      <c r="V16" s="55">
        <v>2</v>
      </c>
      <c r="W16" s="55">
        <v>6</v>
      </c>
      <c r="X16" s="55">
        <v>3.6</v>
      </c>
      <c r="Y16" s="55">
        <v>4.5</v>
      </c>
      <c r="Z16" s="55">
        <v>1.2</v>
      </c>
      <c r="AA16" s="55">
        <v>2</v>
      </c>
      <c r="AB16" s="55">
        <v>2.2000000000000002</v>
      </c>
      <c r="AC16" s="55">
        <v>0.3</v>
      </c>
      <c r="AD16" s="55">
        <v>3</v>
      </c>
      <c r="AE16" s="55">
        <v>1.3</v>
      </c>
      <c r="AF16" s="55">
        <v>9</v>
      </c>
      <c r="AG16" s="55">
        <v>2</v>
      </c>
      <c r="AH16" s="91">
        <f t="shared" si="0"/>
        <v>2.8937499999999998</v>
      </c>
    </row>
    <row r="17" spans="1:34" s="55" customFormat="1">
      <c r="A17" s="81">
        <v>43028</v>
      </c>
      <c r="B17" s="82">
        <v>77.2</v>
      </c>
      <c r="C17" s="83">
        <v>84.34</v>
      </c>
      <c r="D17" s="83">
        <v>78.819999999999993</v>
      </c>
      <c r="E17" s="84">
        <v>84.51</v>
      </c>
      <c r="F17" s="74">
        <v>57</v>
      </c>
      <c r="G17" s="75">
        <v>-18</v>
      </c>
      <c r="H17" s="75">
        <v>15</v>
      </c>
      <c r="I17" s="75">
        <v>43</v>
      </c>
      <c r="J17" s="76">
        <v>75</v>
      </c>
      <c r="K17" s="85">
        <v>71.25</v>
      </c>
      <c r="L17" s="86">
        <v>80.52</v>
      </c>
      <c r="M17" s="87">
        <v>60.2</v>
      </c>
      <c r="N17" s="88">
        <v>1048</v>
      </c>
      <c r="O17" s="89">
        <v>792</v>
      </c>
      <c r="P17" s="89"/>
      <c r="Q17" s="90"/>
      <c r="R17" s="55">
        <v>2</v>
      </c>
      <c r="S17" s="55">
        <v>0.75</v>
      </c>
      <c r="T17" s="55">
        <v>3</v>
      </c>
      <c r="U17" s="55">
        <v>13</v>
      </c>
      <c r="V17" s="55">
        <v>2</v>
      </c>
      <c r="W17" s="55">
        <v>5</v>
      </c>
      <c r="X17" s="55">
        <v>5</v>
      </c>
      <c r="Y17" s="55">
        <v>2</v>
      </c>
      <c r="Z17" s="55">
        <v>1.2</v>
      </c>
      <c r="AA17" s="55">
        <v>1.3</v>
      </c>
      <c r="AB17" s="55">
        <v>3</v>
      </c>
      <c r="AC17" s="55">
        <v>2.5</v>
      </c>
      <c r="AD17" s="55">
        <v>3</v>
      </c>
      <c r="AE17" s="55">
        <v>1</v>
      </c>
      <c r="AF17" s="55">
        <v>8</v>
      </c>
      <c r="AG17" s="55">
        <v>2</v>
      </c>
      <c r="AH17" s="91">
        <f t="shared" si="0"/>
        <v>3.421875</v>
      </c>
    </row>
    <row r="18" spans="1:34" s="55" customFormat="1">
      <c r="A18" s="81">
        <v>43035</v>
      </c>
      <c r="B18" s="82">
        <v>77.569999999999993</v>
      </c>
      <c r="C18" s="83">
        <v>84.34</v>
      </c>
      <c r="D18" s="83">
        <v>75.89</v>
      </c>
      <c r="E18" s="84">
        <v>85.02</v>
      </c>
      <c r="F18" s="74">
        <v>94</v>
      </c>
      <c r="G18" s="75">
        <v>28</v>
      </c>
      <c r="H18" s="75">
        <v>27</v>
      </c>
      <c r="I18" s="75">
        <v>69</v>
      </c>
      <c r="J18" s="76">
        <v>94</v>
      </c>
      <c r="K18" s="85">
        <v>71.08</v>
      </c>
      <c r="L18" s="86">
        <v>80.48</v>
      </c>
      <c r="M18" s="87">
        <v>60.2</v>
      </c>
      <c r="N18" s="88">
        <v>1022</v>
      </c>
      <c r="O18" s="89">
        <v>792</v>
      </c>
      <c r="P18" s="89"/>
      <c r="Q18" s="90"/>
      <c r="R18" s="55">
        <v>1.5</v>
      </c>
      <c r="S18" s="55">
        <v>0.6</v>
      </c>
      <c r="T18" s="55">
        <v>2.8</v>
      </c>
      <c r="U18" s="55">
        <v>12</v>
      </c>
      <c r="V18" s="55">
        <v>3</v>
      </c>
      <c r="W18" s="55">
        <v>5.5</v>
      </c>
      <c r="X18" s="55">
        <v>4</v>
      </c>
      <c r="Y18" s="55">
        <v>3</v>
      </c>
      <c r="Z18" s="55">
        <v>1</v>
      </c>
      <c r="AA18" s="55">
        <v>1</v>
      </c>
      <c r="AB18" s="55">
        <v>2.5</v>
      </c>
      <c r="AC18" s="55">
        <v>2.8</v>
      </c>
      <c r="AD18" s="55">
        <v>3</v>
      </c>
      <c r="AE18" s="55">
        <v>2</v>
      </c>
      <c r="AF18" s="55">
        <v>10</v>
      </c>
      <c r="AG18" s="55">
        <v>1</v>
      </c>
      <c r="AH18" s="91">
        <f t="shared" si="0"/>
        <v>3.4812499999999997</v>
      </c>
    </row>
    <row r="19" spans="1:34" s="55" customFormat="1">
      <c r="A19" s="81">
        <v>43042</v>
      </c>
      <c r="B19" s="82">
        <v>81.37</v>
      </c>
      <c r="C19" s="83">
        <v>84.34</v>
      </c>
      <c r="D19" s="83">
        <v>86.96</v>
      </c>
      <c r="E19" s="84">
        <v>85.02</v>
      </c>
      <c r="F19" s="74">
        <v>142</v>
      </c>
      <c r="G19" s="75">
        <v>97</v>
      </c>
      <c r="H19" s="75">
        <v>144</v>
      </c>
      <c r="I19" s="75">
        <v>98</v>
      </c>
      <c r="J19" s="76">
        <v>72</v>
      </c>
      <c r="K19" s="85">
        <v>72.5</v>
      </c>
      <c r="L19" s="86">
        <v>82.79</v>
      </c>
      <c r="M19" s="87">
        <v>57.6</v>
      </c>
      <c r="N19" s="88">
        <v>1132</v>
      </c>
      <c r="O19" s="89">
        <v>1072</v>
      </c>
      <c r="P19" s="89"/>
      <c r="Q19" s="90"/>
      <c r="R19" s="55">
        <v>3</v>
      </c>
      <c r="S19" s="55">
        <v>0.6</v>
      </c>
      <c r="T19" s="55">
        <v>4.2</v>
      </c>
      <c r="U19" s="55">
        <v>10</v>
      </c>
      <c r="V19" s="55">
        <v>3</v>
      </c>
      <c r="W19" s="55">
        <v>5.5</v>
      </c>
      <c r="X19" s="55">
        <v>4</v>
      </c>
      <c r="Y19" s="55">
        <v>1.5</v>
      </c>
      <c r="Z19" s="55">
        <v>0.7</v>
      </c>
      <c r="AA19" s="55">
        <v>0.2</v>
      </c>
      <c r="AB19" s="55">
        <v>2.5</v>
      </c>
      <c r="AC19" s="55">
        <v>5</v>
      </c>
      <c r="AD19" s="55">
        <v>2.5</v>
      </c>
      <c r="AE19" s="55">
        <v>1.6</v>
      </c>
      <c r="AF19" s="55">
        <v>10</v>
      </c>
      <c r="AG19" s="55">
        <v>2</v>
      </c>
      <c r="AH19" s="91">
        <f t="shared" si="0"/>
        <v>3.5187500000000003</v>
      </c>
    </row>
    <row r="20" spans="1:34" s="55" customFormat="1">
      <c r="A20" s="81">
        <v>43049</v>
      </c>
      <c r="B20" s="82">
        <v>81.5</v>
      </c>
      <c r="C20" s="83">
        <v>84.34</v>
      </c>
      <c r="D20" s="83">
        <v>84.8</v>
      </c>
      <c r="E20" s="84">
        <v>82.74</v>
      </c>
      <c r="F20" s="74">
        <v>197</v>
      </c>
      <c r="G20" s="75">
        <v>115</v>
      </c>
      <c r="H20" s="75">
        <v>169</v>
      </c>
      <c r="I20" s="75">
        <v>204.2</v>
      </c>
      <c r="J20" s="76">
        <v>195.2</v>
      </c>
      <c r="K20" s="85">
        <v>75.849999999999994</v>
      </c>
      <c r="L20" s="86">
        <v>86.77</v>
      </c>
      <c r="M20" s="87">
        <v>52.8</v>
      </c>
      <c r="N20" s="88">
        <v>1210</v>
      </c>
      <c r="O20" s="89">
        <v>1180</v>
      </c>
      <c r="P20" s="89"/>
      <c r="Q20" s="90"/>
      <c r="R20" s="55">
        <v>3</v>
      </c>
      <c r="S20" s="55">
        <v>0.6</v>
      </c>
      <c r="T20" s="55">
        <v>4</v>
      </c>
      <c r="U20" s="55">
        <v>9</v>
      </c>
      <c r="V20" s="55">
        <v>3</v>
      </c>
      <c r="W20" s="55">
        <v>8.5</v>
      </c>
      <c r="X20" s="55">
        <v>4</v>
      </c>
      <c r="Y20" s="55">
        <v>1.2</v>
      </c>
      <c r="Z20" s="55">
        <v>0.8</v>
      </c>
      <c r="AA20" s="55">
        <v>0.2</v>
      </c>
      <c r="AB20" s="55">
        <v>2.5</v>
      </c>
      <c r="AC20" s="55">
        <v>4.5</v>
      </c>
      <c r="AD20" s="55">
        <v>3</v>
      </c>
      <c r="AE20" s="55">
        <v>1.6</v>
      </c>
      <c r="AF20" s="55">
        <v>8</v>
      </c>
      <c r="AG20" s="55">
        <v>2</v>
      </c>
      <c r="AH20" s="91">
        <f t="shared" si="0"/>
        <v>3.4937500000000004</v>
      </c>
    </row>
    <row r="21" spans="1:34" s="55" customFormat="1">
      <c r="A21" s="81">
        <v>43056</v>
      </c>
      <c r="B21" s="82">
        <v>84.73</v>
      </c>
      <c r="C21" s="83">
        <v>85.45</v>
      </c>
      <c r="D21" s="83">
        <v>89.17</v>
      </c>
      <c r="E21" s="84">
        <v>91.09</v>
      </c>
      <c r="F21" s="74">
        <v>157</v>
      </c>
      <c r="G21" s="75">
        <v>122</v>
      </c>
      <c r="H21" s="75">
        <v>165</v>
      </c>
      <c r="I21" s="75">
        <v>203.2</v>
      </c>
      <c r="J21" s="76">
        <v>135.19999999999999</v>
      </c>
      <c r="K21" s="85">
        <v>74.39</v>
      </c>
      <c r="L21" s="86">
        <v>82.8</v>
      </c>
      <c r="M21" s="87">
        <v>56</v>
      </c>
      <c r="N21" s="88">
        <v>1120</v>
      </c>
      <c r="O21" s="89">
        <v>1018</v>
      </c>
      <c r="P21" s="89"/>
      <c r="Q21" s="90"/>
      <c r="R21" s="55">
        <v>2.7</v>
      </c>
      <c r="S21" s="55">
        <v>0.6</v>
      </c>
      <c r="T21" s="55">
        <v>4</v>
      </c>
      <c r="U21" s="55">
        <v>9</v>
      </c>
      <c r="V21" s="55">
        <v>2.5</v>
      </c>
      <c r="W21" s="55">
        <v>7</v>
      </c>
      <c r="X21" s="55">
        <v>4</v>
      </c>
      <c r="Y21" s="55">
        <v>1.2</v>
      </c>
      <c r="Z21" s="55">
        <v>0.8</v>
      </c>
      <c r="AA21" s="55">
        <v>1</v>
      </c>
      <c r="AB21" s="55">
        <v>2.5</v>
      </c>
      <c r="AC21" s="55">
        <v>4.9000000000000004</v>
      </c>
      <c r="AD21" s="55">
        <v>3</v>
      </c>
      <c r="AE21" s="55">
        <v>1.6</v>
      </c>
      <c r="AF21" s="55">
        <v>6.5</v>
      </c>
      <c r="AG21" s="55">
        <v>2</v>
      </c>
      <c r="AH21" s="91">
        <f t="shared" si="0"/>
        <v>3.3312499999999998</v>
      </c>
    </row>
    <row r="22" spans="1:34" s="55" customFormat="1">
      <c r="A22" s="81">
        <v>43063</v>
      </c>
      <c r="B22" s="82">
        <v>83.69</v>
      </c>
      <c r="C22" s="83">
        <v>85.45</v>
      </c>
      <c r="D22" s="83">
        <v>90.41</v>
      </c>
      <c r="E22" s="84">
        <v>86.94</v>
      </c>
      <c r="F22" s="74">
        <v>131.19999999999999</v>
      </c>
      <c r="G22" s="75">
        <v>140</v>
      </c>
      <c r="H22" s="75">
        <v>131</v>
      </c>
      <c r="I22" s="75">
        <v>135.19999999999999</v>
      </c>
      <c r="J22" s="76">
        <v>57.8</v>
      </c>
      <c r="K22" s="85">
        <v>75.75</v>
      </c>
      <c r="L22" s="86">
        <v>86.94</v>
      </c>
      <c r="M22" s="87">
        <v>63.6</v>
      </c>
      <c r="N22" s="88">
        <v>987</v>
      </c>
      <c r="O22" s="89">
        <v>910</v>
      </c>
      <c r="P22" s="89"/>
      <c r="Q22" s="90"/>
      <c r="R22" s="55">
        <v>3.5</v>
      </c>
      <c r="S22" s="55">
        <v>1</v>
      </c>
      <c r="T22" s="55">
        <v>6.5</v>
      </c>
      <c r="U22" s="55">
        <v>8</v>
      </c>
      <c r="V22" s="55">
        <v>3</v>
      </c>
      <c r="W22" s="55">
        <v>6.4</v>
      </c>
      <c r="X22" s="55">
        <v>3</v>
      </c>
      <c r="Y22" s="55">
        <v>2.2000000000000002</v>
      </c>
      <c r="Z22" s="55">
        <v>0.8</v>
      </c>
      <c r="AA22" s="55">
        <v>1</v>
      </c>
      <c r="AB22" s="55">
        <v>4.2</v>
      </c>
      <c r="AC22" s="55">
        <v>5.3</v>
      </c>
      <c r="AD22" s="55">
        <v>3</v>
      </c>
      <c r="AE22" s="55">
        <v>1.8</v>
      </c>
      <c r="AF22" s="55">
        <v>6</v>
      </c>
      <c r="AG22" s="55">
        <v>1</v>
      </c>
      <c r="AH22" s="91">
        <f t="shared" si="0"/>
        <v>3.5437499999999997</v>
      </c>
    </row>
    <row r="23" spans="1:34" s="55" customFormat="1">
      <c r="A23" s="81">
        <v>43070</v>
      </c>
      <c r="B23" s="82">
        <v>82.49</v>
      </c>
      <c r="C23" s="83">
        <v>88.84</v>
      </c>
      <c r="D23" s="83">
        <v>89.96</v>
      </c>
      <c r="E23" s="84">
        <v>75.510000000000005</v>
      </c>
      <c r="F23" s="74">
        <v>96</v>
      </c>
      <c r="G23" s="75">
        <v>68</v>
      </c>
      <c r="H23" s="75">
        <v>137</v>
      </c>
      <c r="I23" s="75">
        <v>96.2</v>
      </c>
      <c r="J23" s="76">
        <v>20.8</v>
      </c>
      <c r="K23" s="85">
        <v>77.77</v>
      </c>
      <c r="L23" s="86">
        <v>86.62</v>
      </c>
      <c r="M23" s="87">
        <v>70.3</v>
      </c>
      <c r="N23" s="88">
        <v>1010</v>
      </c>
      <c r="O23" s="89">
        <v>892</v>
      </c>
      <c r="P23" s="89"/>
      <c r="Q23" s="90"/>
      <c r="R23" s="55">
        <v>4.2</v>
      </c>
      <c r="S23" s="55">
        <v>1</v>
      </c>
      <c r="T23" s="55">
        <v>6</v>
      </c>
      <c r="U23" s="55">
        <v>8</v>
      </c>
      <c r="V23" s="55">
        <v>3</v>
      </c>
      <c r="W23" s="55">
        <v>3.1</v>
      </c>
      <c r="X23" s="55">
        <v>3</v>
      </c>
      <c r="Y23" s="55">
        <v>2.7</v>
      </c>
      <c r="Z23" s="55">
        <v>1.2</v>
      </c>
      <c r="AA23" s="55">
        <v>1</v>
      </c>
      <c r="AB23" s="55">
        <v>4.5</v>
      </c>
      <c r="AC23" s="55">
        <v>5.7</v>
      </c>
      <c r="AD23" s="55">
        <v>4</v>
      </c>
      <c r="AE23" s="55">
        <v>2.2000000000000002</v>
      </c>
      <c r="AF23" s="55">
        <v>6</v>
      </c>
      <c r="AG23" s="55">
        <v>1</v>
      </c>
      <c r="AH23" s="91">
        <f t="shared" si="0"/>
        <v>3.5375000000000005</v>
      </c>
    </row>
    <row r="24" spans="1:34" s="55" customFormat="1">
      <c r="A24" s="81">
        <v>43077</v>
      </c>
      <c r="B24" s="82">
        <v>81.319999999999993</v>
      </c>
      <c r="C24" s="83">
        <v>88.84</v>
      </c>
      <c r="D24" s="83">
        <v>88.39</v>
      </c>
      <c r="E24" s="84">
        <v>69.59</v>
      </c>
      <c r="F24" s="74">
        <v>68.8</v>
      </c>
      <c r="G24" s="75">
        <v>51</v>
      </c>
      <c r="H24" s="75">
        <v>74</v>
      </c>
      <c r="I24" s="75">
        <v>72.2</v>
      </c>
      <c r="J24" s="76">
        <v>12</v>
      </c>
      <c r="K24" s="85">
        <v>79.47</v>
      </c>
      <c r="L24" s="86">
        <v>89.08</v>
      </c>
      <c r="M24" s="87">
        <v>62.6</v>
      </c>
      <c r="N24" s="88">
        <v>980</v>
      </c>
      <c r="O24" s="89">
        <v>802</v>
      </c>
      <c r="P24" s="89"/>
      <c r="Q24" s="90"/>
      <c r="R24" s="55">
        <v>5.2</v>
      </c>
      <c r="S24" s="55">
        <v>1.4</v>
      </c>
      <c r="T24" s="55">
        <v>6.5</v>
      </c>
      <c r="U24" s="55">
        <v>4</v>
      </c>
      <c r="V24" s="55">
        <v>3</v>
      </c>
      <c r="W24" s="55">
        <v>3.3</v>
      </c>
      <c r="X24" s="55">
        <v>5</v>
      </c>
      <c r="Y24" s="55">
        <v>6</v>
      </c>
      <c r="Z24" s="55">
        <v>2</v>
      </c>
      <c r="AA24" s="55">
        <v>1.2</v>
      </c>
      <c r="AB24" s="55">
        <v>4.5999999999999996</v>
      </c>
      <c r="AC24" s="55">
        <v>5</v>
      </c>
      <c r="AD24" s="55">
        <v>3.2</v>
      </c>
      <c r="AE24" s="55">
        <v>2.6</v>
      </c>
      <c r="AF24" s="55">
        <v>9</v>
      </c>
      <c r="AG24" s="55">
        <v>0.8</v>
      </c>
      <c r="AH24" s="91">
        <f t="shared" si="0"/>
        <v>3.9250000000000007</v>
      </c>
    </row>
    <row r="25" spans="1:34" s="55" customFormat="1">
      <c r="A25" s="81">
        <v>43084</v>
      </c>
      <c r="B25" s="82">
        <v>83.55</v>
      </c>
      <c r="C25" s="83">
        <v>89.78</v>
      </c>
      <c r="D25" s="83">
        <v>88.67</v>
      </c>
      <c r="E25" s="84">
        <v>74.39</v>
      </c>
      <c r="F25" s="74">
        <v>70.2</v>
      </c>
      <c r="G25" s="75">
        <v>81</v>
      </c>
      <c r="H25" s="75">
        <v>94</v>
      </c>
      <c r="I25" s="75">
        <v>58.2</v>
      </c>
      <c r="J25" s="76">
        <v>-6.6</v>
      </c>
      <c r="K25" s="85">
        <v>79.989999999999995</v>
      </c>
      <c r="L25" s="86">
        <v>91.86</v>
      </c>
      <c r="M25" s="87">
        <v>60.2</v>
      </c>
      <c r="N25" s="88">
        <v>1010</v>
      </c>
      <c r="O25" s="89">
        <v>772</v>
      </c>
      <c r="P25" s="89"/>
      <c r="Q25" s="90"/>
      <c r="R25" s="55">
        <v>4.2</v>
      </c>
      <c r="S25" s="55">
        <v>1.4</v>
      </c>
      <c r="T25" s="55">
        <v>1.5</v>
      </c>
      <c r="U25" s="55">
        <v>5</v>
      </c>
      <c r="V25" s="55">
        <v>2.5</v>
      </c>
      <c r="W25" s="55">
        <v>3.5</v>
      </c>
      <c r="X25" s="55">
        <v>5</v>
      </c>
      <c r="Y25" s="55">
        <v>10</v>
      </c>
      <c r="Z25" s="55">
        <v>2.4</v>
      </c>
      <c r="AA25" s="55">
        <v>1.4</v>
      </c>
      <c r="AB25" s="55">
        <v>4.5999999999999996</v>
      </c>
      <c r="AC25" s="55">
        <v>4.4000000000000004</v>
      </c>
      <c r="AD25" s="55">
        <v>3</v>
      </c>
      <c r="AE25" s="55">
        <v>3.1</v>
      </c>
      <c r="AF25" s="55">
        <v>10</v>
      </c>
      <c r="AG25" s="55">
        <v>2</v>
      </c>
      <c r="AH25" s="91">
        <f t="shared" si="0"/>
        <v>4</v>
      </c>
    </row>
    <row r="26" spans="1:34" s="55" customFormat="1">
      <c r="A26" s="81">
        <v>43091</v>
      </c>
      <c r="B26" s="82">
        <v>82.62</v>
      </c>
      <c r="C26" s="83">
        <v>89.78</v>
      </c>
      <c r="D26" s="83">
        <v>86.75</v>
      </c>
      <c r="E26" s="84">
        <v>73.31</v>
      </c>
      <c r="F26" s="74">
        <v>33</v>
      </c>
      <c r="G26" s="75">
        <v>-29</v>
      </c>
      <c r="H26" s="75">
        <v>0</v>
      </c>
      <c r="I26" s="75">
        <v>92</v>
      </c>
      <c r="J26" s="76">
        <v>41.4</v>
      </c>
      <c r="K26" s="85">
        <v>77.75</v>
      </c>
      <c r="L26" s="86">
        <v>93.49</v>
      </c>
      <c r="M26" s="87">
        <v>64.7</v>
      </c>
      <c r="N26" s="88">
        <v>1050</v>
      </c>
      <c r="O26" s="89">
        <v>1122</v>
      </c>
      <c r="P26" s="89"/>
      <c r="Q26" s="90"/>
      <c r="R26" s="55">
        <v>2.5</v>
      </c>
      <c r="S26" s="55">
        <v>1.5</v>
      </c>
      <c r="T26" s="55">
        <v>0.3</v>
      </c>
      <c r="U26" s="55">
        <v>12</v>
      </c>
      <c r="V26" s="55">
        <v>1.5</v>
      </c>
      <c r="W26" s="55">
        <v>4.2</v>
      </c>
      <c r="X26" s="55">
        <v>2.5</v>
      </c>
      <c r="Y26" s="55">
        <v>10</v>
      </c>
      <c r="Z26" s="55">
        <v>2.8</v>
      </c>
      <c r="AA26" s="55">
        <v>1.4</v>
      </c>
      <c r="AB26" s="55">
        <v>4.7</v>
      </c>
      <c r="AC26" s="55">
        <v>3.8</v>
      </c>
      <c r="AD26" s="55">
        <v>3.8</v>
      </c>
      <c r="AE26" s="55">
        <v>3.1</v>
      </c>
      <c r="AF26" s="55">
        <v>10</v>
      </c>
      <c r="AG26" s="55">
        <v>8</v>
      </c>
      <c r="AH26" s="91">
        <f t="shared" si="0"/>
        <v>4.5062499999999996</v>
      </c>
    </row>
    <row r="27" spans="1:34" s="55" customFormat="1">
      <c r="A27" s="81">
        <v>43098</v>
      </c>
      <c r="B27" s="82">
        <v>79.73</v>
      </c>
      <c r="C27" s="83">
        <v>89.78</v>
      </c>
      <c r="D27" s="83">
        <v>80.06</v>
      </c>
      <c r="E27" s="84">
        <v>71.86</v>
      </c>
      <c r="F27" s="74">
        <v>18.2</v>
      </c>
      <c r="G27" s="75">
        <v>-22</v>
      </c>
      <c r="H27" s="75">
        <v>35</v>
      </c>
      <c r="I27" s="75">
        <v>66</v>
      </c>
      <c r="J27" s="76">
        <v>14.4</v>
      </c>
      <c r="K27" s="85">
        <v>80.010000000000005</v>
      </c>
      <c r="L27" s="86">
        <v>97.96</v>
      </c>
      <c r="M27" s="87">
        <v>64.7</v>
      </c>
      <c r="N27" s="88">
        <v>1050</v>
      </c>
      <c r="O27" s="89">
        <v>1002</v>
      </c>
      <c r="P27" s="89"/>
      <c r="Q27" s="90"/>
      <c r="R27" s="55">
        <v>5</v>
      </c>
      <c r="S27" s="55">
        <v>2</v>
      </c>
      <c r="T27" s="55">
        <v>8</v>
      </c>
      <c r="U27" s="55">
        <v>12</v>
      </c>
      <c r="V27" s="55">
        <v>6</v>
      </c>
      <c r="W27" s="55">
        <v>6</v>
      </c>
      <c r="X27" s="55">
        <v>6</v>
      </c>
      <c r="Y27" s="55">
        <v>10</v>
      </c>
      <c r="Z27" s="55">
        <v>3</v>
      </c>
      <c r="AA27" s="55">
        <v>2</v>
      </c>
      <c r="AB27" s="55">
        <v>4</v>
      </c>
      <c r="AC27" s="55">
        <v>4.5</v>
      </c>
      <c r="AD27" s="55">
        <v>3.5</v>
      </c>
      <c r="AE27" s="55">
        <v>2.86</v>
      </c>
      <c r="AF27" s="55">
        <v>11</v>
      </c>
      <c r="AG27" s="55">
        <v>11</v>
      </c>
      <c r="AH27" s="91">
        <f t="shared" si="0"/>
        <v>6.05375</v>
      </c>
    </row>
    <row r="28" spans="1:34" s="55" customFormat="1">
      <c r="A28" s="81">
        <v>43105</v>
      </c>
      <c r="B28" s="82">
        <v>80.069999999999993</v>
      </c>
      <c r="C28" s="83">
        <v>89.78</v>
      </c>
      <c r="D28" s="83">
        <v>79.72</v>
      </c>
      <c r="E28" s="84">
        <v>73.13</v>
      </c>
      <c r="F28" s="74">
        <v>-21.8</v>
      </c>
      <c r="G28" s="75">
        <v>-98</v>
      </c>
      <c r="H28" s="75">
        <v>14.8</v>
      </c>
      <c r="I28" s="75">
        <v>46</v>
      </c>
      <c r="J28" s="76">
        <v>-6.6</v>
      </c>
      <c r="K28" s="85">
        <v>78.290000000000006</v>
      </c>
      <c r="L28" s="86">
        <v>97.25</v>
      </c>
      <c r="M28" s="87">
        <v>56.7</v>
      </c>
      <c r="N28" s="88">
        <v>990</v>
      </c>
      <c r="O28" s="89">
        <v>882</v>
      </c>
      <c r="P28" s="89"/>
      <c r="Q28" s="90"/>
      <c r="R28" s="55">
        <v>5</v>
      </c>
      <c r="S28" s="55">
        <v>3</v>
      </c>
      <c r="T28" s="55">
        <v>0.9</v>
      </c>
      <c r="U28" s="55">
        <v>12</v>
      </c>
      <c r="V28" s="55">
        <v>5</v>
      </c>
      <c r="W28" s="55">
        <v>7.2</v>
      </c>
      <c r="X28" s="55">
        <v>5.2</v>
      </c>
      <c r="Y28" s="55">
        <v>10</v>
      </c>
      <c r="Z28" s="55">
        <v>3.2</v>
      </c>
      <c r="AA28" s="55">
        <v>1.7</v>
      </c>
      <c r="AB28" s="55">
        <v>5</v>
      </c>
      <c r="AC28" s="55">
        <v>4.5</v>
      </c>
      <c r="AD28" s="55">
        <v>3</v>
      </c>
      <c r="AE28" s="55">
        <v>2.7</v>
      </c>
      <c r="AF28" s="55">
        <v>9</v>
      </c>
      <c r="AG28" s="55">
        <v>11</v>
      </c>
      <c r="AH28" s="91">
        <f t="shared" si="0"/>
        <v>5.5250000000000012</v>
      </c>
    </row>
    <row r="29" spans="1:34" s="55" customFormat="1">
      <c r="A29" s="81">
        <v>43112</v>
      </c>
      <c r="B29" s="82">
        <v>79.56</v>
      </c>
      <c r="C29" s="83">
        <v>89.78</v>
      </c>
      <c r="D29" s="83">
        <v>78.150000000000006</v>
      </c>
      <c r="E29" s="84">
        <v>73.13</v>
      </c>
      <c r="F29" s="74">
        <v>-51.8</v>
      </c>
      <c r="G29" s="75">
        <v>-131</v>
      </c>
      <c r="H29" s="75">
        <v>-46.2</v>
      </c>
      <c r="I29" s="75">
        <v>12</v>
      </c>
      <c r="J29" s="76">
        <v>-38.6</v>
      </c>
      <c r="K29" s="85">
        <v>78.92</v>
      </c>
      <c r="L29" s="86">
        <v>97.25</v>
      </c>
      <c r="M29" s="87">
        <v>58.8</v>
      </c>
      <c r="N29" s="88">
        <v>830</v>
      </c>
      <c r="O29" s="89">
        <v>675</v>
      </c>
      <c r="P29" s="89"/>
      <c r="Q29" s="90"/>
      <c r="R29" s="55">
        <v>6.5</v>
      </c>
      <c r="S29" s="55">
        <v>3</v>
      </c>
      <c r="T29" s="55">
        <v>0.4</v>
      </c>
      <c r="U29" s="55">
        <v>12</v>
      </c>
      <c r="V29" s="55">
        <v>6</v>
      </c>
      <c r="W29" s="55">
        <v>5.2</v>
      </c>
      <c r="X29" s="55">
        <v>5.4</v>
      </c>
      <c r="Y29" s="55">
        <v>15</v>
      </c>
      <c r="Z29" s="55">
        <v>3</v>
      </c>
      <c r="AA29" s="55">
        <v>3.2</v>
      </c>
      <c r="AB29" s="55">
        <v>4</v>
      </c>
      <c r="AC29" s="55">
        <v>5</v>
      </c>
      <c r="AD29" s="55">
        <v>3</v>
      </c>
      <c r="AE29" s="55">
        <v>1.76</v>
      </c>
      <c r="AF29" s="55">
        <v>6.5</v>
      </c>
      <c r="AG29" s="55">
        <v>10</v>
      </c>
      <c r="AH29" s="91">
        <f t="shared" si="0"/>
        <v>5.6225000000000005</v>
      </c>
    </row>
    <row r="30" spans="1:34" s="55" customFormat="1">
      <c r="A30" s="81">
        <v>43119</v>
      </c>
      <c r="B30" s="82">
        <v>80.61</v>
      </c>
      <c r="C30" s="83">
        <v>89.78</v>
      </c>
      <c r="D30" s="83">
        <v>81.3</v>
      </c>
      <c r="E30" s="84">
        <v>75.3</v>
      </c>
      <c r="F30" s="74">
        <v>-69</v>
      </c>
      <c r="G30" s="75">
        <v>-106</v>
      </c>
      <c r="H30" s="75">
        <v>-46.2</v>
      </c>
      <c r="I30" s="75">
        <v>0</v>
      </c>
      <c r="J30" s="76">
        <v>-53.2</v>
      </c>
      <c r="K30" s="85">
        <v>81.13</v>
      </c>
      <c r="L30" s="86">
        <v>97.25</v>
      </c>
      <c r="M30" s="87">
        <v>69.5</v>
      </c>
      <c r="N30" s="88">
        <v>700</v>
      </c>
      <c r="O30" s="89">
        <v>575</v>
      </c>
      <c r="P30" s="89"/>
      <c r="Q30" s="90"/>
      <c r="R30" s="55">
        <v>10</v>
      </c>
      <c r="S30" s="55">
        <v>4.2</v>
      </c>
      <c r="T30" s="55">
        <v>0.4</v>
      </c>
      <c r="U30" s="55">
        <v>9</v>
      </c>
      <c r="V30" s="55">
        <v>7</v>
      </c>
      <c r="W30" s="55">
        <v>10</v>
      </c>
      <c r="X30" s="55">
        <v>5</v>
      </c>
      <c r="Y30" s="55">
        <v>15</v>
      </c>
      <c r="Z30" s="55">
        <v>3</v>
      </c>
      <c r="AA30" s="55">
        <v>4.2</v>
      </c>
      <c r="AB30" s="55">
        <v>4.4000000000000004</v>
      </c>
      <c r="AC30" s="55">
        <v>5.4</v>
      </c>
      <c r="AD30" s="55">
        <v>3.5</v>
      </c>
      <c r="AE30" s="55">
        <v>2.2000000000000002</v>
      </c>
      <c r="AF30" s="55">
        <v>7.5</v>
      </c>
      <c r="AG30" s="55">
        <v>9</v>
      </c>
      <c r="AH30" s="91">
        <f t="shared" si="0"/>
        <v>6.2375000000000007</v>
      </c>
    </row>
    <row r="31" spans="1:34" s="55" customFormat="1">
      <c r="A31" s="81">
        <v>43126</v>
      </c>
      <c r="B31" s="82">
        <v>81.55</v>
      </c>
      <c r="C31" s="83">
        <v>89.78</v>
      </c>
      <c r="D31" s="83">
        <v>83.63</v>
      </c>
      <c r="E31" s="84">
        <v>72.87</v>
      </c>
      <c r="F31" s="74">
        <v>-59</v>
      </c>
      <c r="G31" s="75">
        <v>-116</v>
      </c>
      <c r="H31" s="75">
        <v>-46.2</v>
      </c>
      <c r="I31" s="75">
        <v>-34</v>
      </c>
      <c r="J31" s="76">
        <v>-120.2</v>
      </c>
      <c r="K31" s="85">
        <v>80.510000000000005</v>
      </c>
      <c r="L31" s="86">
        <v>96.08</v>
      </c>
      <c r="M31" s="87">
        <v>72.099999999999994</v>
      </c>
      <c r="N31" s="88">
        <v>500</v>
      </c>
      <c r="O31" s="89">
        <v>337</v>
      </c>
      <c r="P31" s="89"/>
      <c r="Q31" s="90"/>
      <c r="R31" s="55">
        <v>10</v>
      </c>
      <c r="S31" s="55">
        <v>5</v>
      </c>
      <c r="T31" s="55">
        <v>1</v>
      </c>
      <c r="U31" s="55">
        <v>16</v>
      </c>
      <c r="V31" s="55">
        <v>6</v>
      </c>
      <c r="W31" s="55">
        <v>11</v>
      </c>
      <c r="X31" s="55">
        <v>4</v>
      </c>
      <c r="Y31" s="55">
        <v>20</v>
      </c>
      <c r="Z31" s="55">
        <v>3</v>
      </c>
      <c r="AA31" s="55">
        <v>6</v>
      </c>
      <c r="AB31" s="55">
        <v>4.0999999999999996</v>
      </c>
      <c r="AC31" s="55">
        <v>3.5</v>
      </c>
      <c r="AD31" s="55">
        <v>4</v>
      </c>
      <c r="AE31" s="55">
        <v>2.6</v>
      </c>
      <c r="AF31" s="55">
        <v>7.5</v>
      </c>
      <c r="AG31" s="55">
        <v>8</v>
      </c>
      <c r="AH31" s="91">
        <f t="shared" si="0"/>
        <v>6.9812499999999993</v>
      </c>
    </row>
    <row r="32" spans="1:34" s="55" customFormat="1">
      <c r="A32" s="81">
        <v>43133</v>
      </c>
      <c r="B32" s="82">
        <v>80.069999999999993</v>
      </c>
      <c r="C32" s="83">
        <v>89.78</v>
      </c>
      <c r="D32" s="83">
        <v>79.64</v>
      </c>
      <c r="E32" s="84">
        <v>73.599999999999994</v>
      </c>
      <c r="F32" s="74">
        <v>-87</v>
      </c>
      <c r="G32" s="75">
        <v>-112.8</v>
      </c>
      <c r="H32" s="75">
        <v>-100</v>
      </c>
      <c r="I32" s="75">
        <v>-38</v>
      </c>
      <c r="J32" s="76">
        <v>-124.2</v>
      </c>
      <c r="K32" s="85">
        <v>74.77</v>
      </c>
      <c r="L32" s="86">
        <v>81.83</v>
      </c>
      <c r="M32" s="87">
        <v>68.8</v>
      </c>
      <c r="N32" s="88">
        <v>357</v>
      </c>
      <c r="O32" s="89">
        <v>137</v>
      </c>
      <c r="P32" s="89"/>
      <c r="Q32" s="90"/>
      <c r="R32" s="55">
        <v>10</v>
      </c>
      <c r="S32" s="55">
        <v>6.5</v>
      </c>
      <c r="T32" s="55">
        <v>1.5</v>
      </c>
      <c r="U32" s="55">
        <v>15</v>
      </c>
      <c r="V32" s="55">
        <v>21.5</v>
      </c>
      <c r="W32" s="55">
        <v>13.8</v>
      </c>
      <c r="X32" s="55">
        <v>9</v>
      </c>
      <c r="Y32" s="55">
        <v>20</v>
      </c>
      <c r="Z32" s="55">
        <v>3.2</v>
      </c>
      <c r="AA32" s="55">
        <v>8</v>
      </c>
      <c r="AB32" s="55">
        <v>3.8</v>
      </c>
      <c r="AC32" s="55">
        <v>4</v>
      </c>
      <c r="AD32" s="55">
        <v>4</v>
      </c>
      <c r="AE32" s="55">
        <v>3.3</v>
      </c>
      <c r="AF32" s="55">
        <v>8</v>
      </c>
      <c r="AG32" s="55">
        <v>7</v>
      </c>
      <c r="AH32" s="91">
        <f t="shared" si="0"/>
        <v>8.6624999999999996</v>
      </c>
    </row>
    <row r="33" spans="1:34" s="55" customFormat="1">
      <c r="A33" s="81">
        <v>43140</v>
      </c>
      <c r="B33" s="82">
        <v>78.78</v>
      </c>
      <c r="C33" s="83">
        <v>91.55</v>
      </c>
      <c r="D33" s="83">
        <v>79.489999999999995</v>
      </c>
      <c r="E33" s="84">
        <v>73.599999999999994</v>
      </c>
      <c r="F33" s="74">
        <v>-94</v>
      </c>
      <c r="G33" s="75">
        <v>-112.8</v>
      </c>
      <c r="H33" s="75">
        <v>-100</v>
      </c>
      <c r="I33" s="75">
        <v>-38</v>
      </c>
      <c r="J33" s="76">
        <v>-125.2</v>
      </c>
      <c r="K33" s="85">
        <v>73.319999999999993</v>
      </c>
      <c r="L33" s="86">
        <v>79.680000000000007</v>
      </c>
      <c r="M33" s="87">
        <v>72.099999999999994</v>
      </c>
      <c r="N33" s="88">
        <v>257</v>
      </c>
      <c r="O33" s="89">
        <v>117</v>
      </c>
      <c r="P33" s="89"/>
      <c r="Q33" s="90"/>
      <c r="R33" s="55">
        <v>10</v>
      </c>
      <c r="S33" s="55">
        <v>6.5</v>
      </c>
      <c r="T33" s="55">
        <v>4.5</v>
      </c>
      <c r="U33" s="55">
        <v>16.5</v>
      </c>
      <c r="V33" s="55">
        <v>20.2</v>
      </c>
      <c r="W33" s="55">
        <v>15.5</v>
      </c>
      <c r="X33" s="55">
        <v>9</v>
      </c>
      <c r="Y33" s="55">
        <v>23</v>
      </c>
      <c r="Z33" s="55">
        <v>3.2</v>
      </c>
      <c r="AA33" s="55">
        <v>7.8</v>
      </c>
      <c r="AB33" s="55">
        <v>5</v>
      </c>
      <c r="AC33" s="55">
        <v>3.2</v>
      </c>
      <c r="AD33" s="55">
        <v>4.5</v>
      </c>
      <c r="AE33" s="55">
        <v>4.4000000000000004</v>
      </c>
      <c r="AF33" s="55">
        <v>9</v>
      </c>
      <c r="AG33" s="55">
        <v>7</v>
      </c>
      <c r="AH33" s="91">
        <f t="shared" si="0"/>
        <v>9.3312500000000007</v>
      </c>
    </row>
    <row r="34" spans="1:34" s="55" customFormat="1">
      <c r="A34" s="81">
        <v>43147</v>
      </c>
      <c r="B34" s="82">
        <v>62.03</v>
      </c>
      <c r="C34" s="83">
        <v>72.8</v>
      </c>
      <c r="D34" s="83">
        <v>59.78</v>
      </c>
      <c r="E34" s="84">
        <v>63.84</v>
      </c>
      <c r="F34" s="74">
        <v>-94</v>
      </c>
      <c r="G34" s="75">
        <v>-122.8</v>
      </c>
      <c r="H34" s="75">
        <v>-122.8</v>
      </c>
      <c r="I34" s="75">
        <v>-122.8</v>
      </c>
      <c r="J34" s="76">
        <v>-122.8</v>
      </c>
      <c r="K34" s="85">
        <v>66.349999999999994</v>
      </c>
      <c r="L34" s="86">
        <v>76.31</v>
      </c>
      <c r="M34" s="87">
        <v>48.8</v>
      </c>
      <c r="N34" s="88">
        <v>257</v>
      </c>
      <c r="O34" s="89">
        <v>117</v>
      </c>
      <c r="P34" s="89"/>
      <c r="Q34" s="90"/>
      <c r="R34" s="55">
        <v>10</v>
      </c>
      <c r="S34" s="55">
        <v>6.5</v>
      </c>
      <c r="T34" s="55">
        <v>4.5</v>
      </c>
      <c r="U34" s="55">
        <v>16.5</v>
      </c>
      <c r="V34" s="55">
        <v>20.2</v>
      </c>
      <c r="W34" s="55">
        <v>15.5</v>
      </c>
      <c r="X34" s="55">
        <v>9</v>
      </c>
      <c r="Y34" s="55">
        <v>23</v>
      </c>
      <c r="Z34" s="55">
        <v>3.2</v>
      </c>
      <c r="AA34" s="55">
        <v>7.8</v>
      </c>
      <c r="AB34" s="55">
        <v>5</v>
      </c>
      <c r="AC34" s="55">
        <v>3.2</v>
      </c>
      <c r="AD34" s="55">
        <v>4.5</v>
      </c>
      <c r="AE34" s="55">
        <v>4.4000000000000004</v>
      </c>
      <c r="AF34" s="55">
        <v>9</v>
      </c>
      <c r="AG34" s="55">
        <v>7</v>
      </c>
      <c r="AH34" s="91">
        <f t="shared" si="0"/>
        <v>9.3312500000000007</v>
      </c>
    </row>
    <row r="35" spans="1:34" s="55" customFormat="1">
      <c r="A35" s="81">
        <v>43154</v>
      </c>
      <c r="B35" s="82">
        <v>58.81</v>
      </c>
      <c r="C35" s="83">
        <v>73.72</v>
      </c>
      <c r="D35" s="83">
        <v>50.78</v>
      </c>
      <c r="E35" s="84">
        <v>63.84</v>
      </c>
      <c r="F35" s="74">
        <v>-127</v>
      </c>
      <c r="G35" s="75">
        <v>-122.8</v>
      </c>
      <c r="H35" s="75">
        <v>-100</v>
      </c>
      <c r="I35" s="75">
        <v>-38</v>
      </c>
      <c r="J35" s="76">
        <v>-135.6</v>
      </c>
      <c r="K35" s="85">
        <v>60.84</v>
      </c>
      <c r="L35" s="86">
        <v>76.31</v>
      </c>
      <c r="M35" s="87">
        <v>36.799999999999997</v>
      </c>
      <c r="N35" s="88">
        <v>257</v>
      </c>
      <c r="O35" s="89">
        <v>-32.5</v>
      </c>
      <c r="P35" s="89"/>
      <c r="Q35" s="90"/>
      <c r="R35" s="55">
        <v>9</v>
      </c>
      <c r="S35" s="55">
        <v>4</v>
      </c>
      <c r="T35" s="55">
        <v>0</v>
      </c>
      <c r="U35" s="55">
        <v>13</v>
      </c>
      <c r="V35" s="55">
        <v>17.5</v>
      </c>
      <c r="W35" s="55">
        <v>9</v>
      </c>
      <c r="X35" s="55">
        <v>7</v>
      </c>
      <c r="Y35" s="55">
        <v>21</v>
      </c>
      <c r="Z35" s="55">
        <v>2</v>
      </c>
      <c r="AA35" s="55">
        <v>5.2</v>
      </c>
      <c r="AB35" s="55">
        <v>2</v>
      </c>
      <c r="AC35" s="55">
        <v>2.5</v>
      </c>
      <c r="AD35" s="55">
        <v>4</v>
      </c>
      <c r="AE35" s="55">
        <v>3</v>
      </c>
      <c r="AF35" s="55">
        <v>5</v>
      </c>
      <c r="AG35" s="55">
        <v>4</v>
      </c>
      <c r="AH35" s="91">
        <f t="shared" si="0"/>
        <v>6.7625000000000002</v>
      </c>
    </row>
    <row r="36" spans="1:34" s="55" customFormat="1">
      <c r="A36" s="81">
        <v>43161</v>
      </c>
      <c r="B36" s="82">
        <v>71.83</v>
      </c>
      <c r="C36" s="83">
        <v>90.42</v>
      </c>
      <c r="D36" s="83">
        <v>70.239999999999995</v>
      </c>
      <c r="E36" s="84">
        <v>65.28</v>
      </c>
      <c r="F36" s="74">
        <v>-75.2</v>
      </c>
      <c r="G36" s="75">
        <v>-75</v>
      </c>
      <c r="H36" s="75">
        <v>-73.2</v>
      </c>
      <c r="I36" s="75">
        <v>0.8</v>
      </c>
      <c r="J36" s="76">
        <v>-93.8</v>
      </c>
      <c r="K36" s="85">
        <v>63.99</v>
      </c>
      <c r="L36" s="86">
        <v>76.16</v>
      </c>
      <c r="M36" s="87">
        <v>43</v>
      </c>
      <c r="N36" s="88">
        <v>213</v>
      </c>
      <c r="O36" s="89">
        <v>-90</v>
      </c>
      <c r="P36" s="89"/>
      <c r="Q36" s="90"/>
      <c r="R36" s="55">
        <v>9</v>
      </c>
      <c r="S36" s="55">
        <v>4.5</v>
      </c>
      <c r="T36" s="55">
        <v>4</v>
      </c>
      <c r="U36" s="55">
        <v>14.5</v>
      </c>
      <c r="V36" s="55">
        <v>17.5</v>
      </c>
      <c r="W36" s="55">
        <v>10</v>
      </c>
      <c r="X36" s="55">
        <v>6</v>
      </c>
      <c r="Y36" s="55">
        <v>14</v>
      </c>
      <c r="Z36" s="55">
        <v>1.5</v>
      </c>
      <c r="AA36" s="55">
        <v>2</v>
      </c>
      <c r="AB36" s="55">
        <v>2.4</v>
      </c>
      <c r="AC36" s="55">
        <v>3.5</v>
      </c>
      <c r="AD36" s="55">
        <v>3.5</v>
      </c>
      <c r="AE36" s="55">
        <v>1.6</v>
      </c>
      <c r="AF36" s="55">
        <v>4.5</v>
      </c>
      <c r="AG36" s="55">
        <v>3</v>
      </c>
      <c r="AH36" s="91">
        <f t="shared" si="0"/>
        <v>6.34375</v>
      </c>
    </row>
    <row r="37" spans="1:34" s="55" customFormat="1">
      <c r="A37" s="81">
        <v>43168</v>
      </c>
      <c r="B37" s="82">
        <v>75.11</v>
      </c>
      <c r="C37" s="83">
        <v>86.8</v>
      </c>
      <c r="D37" s="83">
        <v>76.959999999999994</v>
      </c>
      <c r="E37" s="84">
        <v>70.16</v>
      </c>
      <c r="F37" s="74">
        <v>-44</v>
      </c>
      <c r="G37" s="75">
        <v>-105</v>
      </c>
      <c r="H37" s="75">
        <v>-47.2</v>
      </c>
      <c r="I37" s="75">
        <v>48.5</v>
      </c>
      <c r="J37" s="76">
        <v>-47.9</v>
      </c>
      <c r="K37" s="85">
        <v>62.7</v>
      </c>
      <c r="L37" s="86">
        <v>73.680000000000007</v>
      </c>
      <c r="M37" s="87">
        <v>35.700000000000003</v>
      </c>
      <c r="N37" s="88">
        <v>-18</v>
      </c>
      <c r="O37" s="89">
        <v>-198</v>
      </c>
      <c r="P37" s="89"/>
      <c r="Q37" s="90"/>
      <c r="R37" s="55">
        <v>12</v>
      </c>
      <c r="S37" s="55">
        <v>4.2</v>
      </c>
      <c r="T37" s="55">
        <v>4</v>
      </c>
      <c r="U37" s="55">
        <v>12.5</v>
      </c>
      <c r="V37" s="55">
        <v>15.2</v>
      </c>
      <c r="W37" s="55">
        <v>7.3</v>
      </c>
      <c r="X37" s="55">
        <v>4</v>
      </c>
      <c r="Y37" s="55">
        <v>11</v>
      </c>
      <c r="Z37" s="55">
        <v>2</v>
      </c>
      <c r="AA37" s="55">
        <v>1</v>
      </c>
      <c r="AB37" s="55">
        <v>2.2000000000000002</v>
      </c>
      <c r="AC37" s="55">
        <v>2.4</v>
      </c>
      <c r="AD37" s="55">
        <v>2</v>
      </c>
      <c r="AE37" s="55">
        <v>7.3</v>
      </c>
      <c r="AF37" s="55">
        <v>5.5</v>
      </c>
      <c r="AG37" s="55">
        <v>6</v>
      </c>
      <c r="AH37" s="91">
        <f t="shared" si="0"/>
        <v>6.1625000000000005</v>
      </c>
    </row>
    <row r="38" spans="1:34" s="55" customFormat="1">
      <c r="A38" s="81">
        <v>43175</v>
      </c>
      <c r="B38" s="82">
        <v>77.55</v>
      </c>
      <c r="C38" s="83">
        <v>88.73</v>
      </c>
      <c r="D38" s="83">
        <v>82.5</v>
      </c>
      <c r="E38" s="84">
        <v>67.81</v>
      </c>
      <c r="F38" s="74">
        <v>-14</v>
      </c>
      <c r="G38" s="75">
        <v>5.2</v>
      </c>
      <c r="H38" s="75">
        <v>-40</v>
      </c>
      <c r="I38" s="75">
        <v>50</v>
      </c>
      <c r="J38" s="76">
        <v>-54.6</v>
      </c>
      <c r="K38" s="85">
        <v>65.13</v>
      </c>
      <c r="L38" s="86">
        <v>75.400000000000006</v>
      </c>
      <c r="M38" s="87">
        <v>46.8</v>
      </c>
      <c r="N38" s="88">
        <v>425</v>
      </c>
      <c r="O38" s="89">
        <v>-65</v>
      </c>
      <c r="P38" s="89"/>
      <c r="Q38" s="90"/>
      <c r="R38" s="55">
        <v>14</v>
      </c>
      <c r="S38" s="55">
        <v>4.5</v>
      </c>
      <c r="T38" s="55">
        <v>4.5</v>
      </c>
      <c r="U38" s="55">
        <v>12</v>
      </c>
      <c r="V38" s="55">
        <v>14.5</v>
      </c>
      <c r="W38" s="55">
        <v>5.2</v>
      </c>
      <c r="X38" s="55">
        <v>4</v>
      </c>
      <c r="Y38" s="55">
        <v>11</v>
      </c>
      <c r="Z38" s="55">
        <v>3</v>
      </c>
      <c r="AA38" s="55">
        <v>5.4</v>
      </c>
      <c r="AB38" s="55">
        <v>3.5</v>
      </c>
      <c r="AC38" s="55">
        <v>2.7</v>
      </c>
      <c r="AD38" s="55">
        <v>3</v>
      </c>
      <c r="AE38" s="55">
        <v>8.1999999999999993</v>
      </c>
      <c r="AF38" s="55">
        <v>5</v>
      </c>
      <c r="AG38" s="55">
        <v>5.3</v>
      </c>
      <c r="AH38" s="91">
        <f t="shared" si="0"/>
        <v>6.6125000000000007</v>
      </c>
    </row>
    <row r="39" spans="1:34" s="55" customFormat="1">
      <c r="A39" s="81">
        <v>43182</v>
      </c>
      <c r="B39" s="82">
        <v>78.33</v>
      </c>
      <c r="C39" s="83">
        <v>87.04</v>
      </c>
      <c r="D39" s="83">
        <v>82.33</v>
      </c>
      <c r="E39" s="84">
        <v>76.02</v>
      </c>
      <c r="F39" s="74">
        <v>-90</v>
      </c>
      <c r="G39" s="75">
        <v>5.2</v>
      </c>
      <c r="H39" s="75">
        <v>-42.8</v>
      </c>
      <c r="I39" s="75">
        <v>65</v>
      </c>
      <c r="J39" s="76">
        <v>-45</v>
      </c>
      <c r="K39" s="85">
        <v>65.3</v>
      </c>
      <c r="L39" s="86">
        <v>75.400000000000006</v>
      </c>
      <c r="M39" s="87">
        <v>46.8</v>
      </c>
      <c r="N39" s="88">
        <v>425</v>
      </c>
      <c r="O39" s="89">
        <v>355</v>
      </c>
      <c r="P39" s="89"/>
      <c r="Q39" s="90"/>
      <c r="R39" s="55">
        <v>12</v>
      </c>
      <c r="S39" s="55">
        <v>4.05</v>
      </c>
      <c r="T39" s="55">
        <v>6</v>
      </c>
      <c r="U39" s="55">
        <v>12</v>
      </c>
      <c r="V39" s="55">
        <v>6.8</v>
      </c>
      <c r="W39" s="55">
        <v>5.2</v>
      </c>
      <c r="X39" s="55">
        <v>2.4</v>
      </c>
      <c r="Y39" s="55">
        <v>10</v>
      </c>
      <c r="Z39" s="55">
        <v>2.5</v>
      </c>
      <c r="AA39" s="55">
        <v>5</v>
      </c>
      <c r="AB39" s="55">
        <v>4.0999999999999996</v>
      </c>
      <c r="AC39" s="55">
        <v>3.6</v>
      </c>
      <c r="AD39" s="55">
        <v>3.2</v>
      </c>
      <c r="AE39" s="55">
        <v>8.1999999999999993</v>
      </c>
      <c r="AF39" s="55">
        <v>7</v>
      </c>
      <c r="AG39" s="55">
        <v>6.3</v>
      </c>
      <c r="AH39" s="91">
        <f t="shared" si="0"/>
        <v>6.1468749999999988</v>
      </c>
    </row>
    <row r="40" spans="1:34" s="55" customFormat="1">
      <c r="A40" s="81">
        <v>43189</v>
      </c>
      <c r="B40" s="82">
        <v>78.989999999999995</v>
      </c>
      <c r="C40" s="83">
        <v>87.04</v>
      </c>
      <c r="D40" s="83">
        <v>83.6</v>
      </c>
      <c r="E40" s="84">
        <v>73.02</v>
      </c>
      <c r="F40" s="74">
        <v>90</v>
      </c>
      <c r="G40" s="75">
        <v>35.200000000000003</v>
      </c>
      <c r="H40" s="75">
        <v>7.2</v>
      </c>
      <c r="I40" s="75">
        <v>45.5</v>
      </c>
      <c r="J40" s="76">
        <v>-35.799999999999997</v>
      </c>
      <c r="K40" s="85">
        <v>67.13</v>
      </c>
      <c r="L40" s="86">
        <v>77.84</v>
      </c>
      <c r="M40" s="87">
        <v>54.5</v>
      </c>
      <c r="N40" s="88">
        <v>365</v>
      </c>
      <c r="O40" s="89">
        <v>395</v>
      </c>
      <c r="P40" s="89"/>
      <c r="Q40" s="90"/>
      <c r="R40" s="55">
        <v>16</v>
      </c>
      <c r="S40" s="55">
        <v>6</v>
      </c>
      <c r="T40" s="55">
        <v>6.3</v>
      </c>
      <c r="U40" s="55">
        <v>11</v>
      </c>
      <c r="V40" s="55">
        <v>5.9</v>
      </c>
      <c r="W40" s="55">
        <v>6</v>
      </c>
      <c r="X40" s="55">
        <v>4</v>
      </c>
      <c r="Y40" s="55">
        <v>28</v>
      </c>
      <c r="Z40" s="55">
        <v>3</v>
      </c>
      <c r="AA40" s="55">
        <v>4.4000000000000004</v>
      </c>
      <c r="AB40" s="55">
        <v>5.2</v>
      </c>
      <c r="AC40" s="55">
        <v>3.6</v>
      </c>
      <c r="AD40" s="55">
        <v>5</v>
      </c>
      <c r="AE40" s="55">
        <v>8.1999999999999993</v>
      </c>
      <c r="AF40" s="55">
        <v>8.3000000000000007</v>
      </c>
      <c r="AG40" s="55">
        <v>8.3000000000000007</v>
      </c>
      <c r="AH40" s="91">
        <f t="shared" si="0"/>
        <v>8.0749999999999993</v>
      </c>
    </row>
    <row r="41" spans="1:34" s="55" customFormat="1">
      <c r="A41" s="81">
        <v>43196</v>
      </c>
      <c r="B41" s="82">
        <v>79.010000000000005</v>
      </c>
      <c r="C41" s="83">
        <v>87.04</v>
      </c>
      <c r="D41" s="83">
        <v>83.32</v>
      </c>
      <c r="E41" s="84">
        <v>72.87</v>
      </c>
      <c r="F41" s="74">
        <v>136</v>
      </c>
      <c r="G41" s="75">
        <v>111.2</v>
      </c>
      <c r="H41" s="75">
        <v>111.2</v>
      </c>
      <c r="I41" s="75">
        <v>111.2</v>
      </c>
      <c r="J41" s="76">
        <v>111.2</v>
      </c>
      <c r="K41" s="85">
        <v>67.650000000000006</v>
      </c>
      <c r="L41" s="86">
        <v>78.989999999999995</v>
      </c>
      <c r="M41" s="87">
        <v>56.8</v>
      </c>
      <c r="N41" s="88">
        <v>482</v>
      </c>
      <c r="O41" s="89">
        <v>432</v>
      </c>
      <c r="P41" s="89"/>
      <c r="Q41" s="90"/>
      <c r="R41" s="55">
        <v>16</v>
      </c>
      <c r="S41" s="55">
        <v>7</v>
      </c>
      <c r="T41" s="55">
        <v>5</v>
      </c>
      <c r="U41" s="55">
        <v>10.5</v>
      </c>
      <c r="V41" s="55">
        <v>5.9</v>
      </c>
      <c r="W41" s="55">
        <v>5.5</v>
      </c>
      <c r="X41" s="55">
        <v>4</v>
      </c>
      <c r="Y41" s="55">
        <v>27</v>
      </c>
      <c r="Z41" s="55">
        <v>4</v>
      </c>
      <c r="AA41" s="55">
        <v>3.9</v>
      </c>
      <c r="AB41" s="55">
        <v>5.0999999999999996</v>
      </c>
      <c r="AC41" s="55">
        <v>5.4</v>
      </c>
      <c r="AD41" s="55">
        <v>6</v>
      </c>
      <c r="AE41" s="55">
        <v>8.1</v>
      </c>
      <c r="AF41" s="55">
        <v>7.1</v>
      </c>
      <c r="AG41" s="55">
        <v>8.3000000000000007</v>
      </c>
      <c r="AH41" s="91">
        <f t="shared" si="0"/>
        <v>8.0500000000000007</v>
      </c>
    </row>
    <row r="42" spans="1:34" s="55" customFormat="1">
      <c r="A42" s="81">
        <v>43203</v>
      </c>
      <c r="B42" s="82">
        <v>77.36</v>
      </c>
      <c r="C42" s="83">
        <v>87.04</v>
      </c>
      <c r="D42" s="83">
        <v>78.2</v>
      </c>
      <c r="E42" s="84">
        <v>75.400000000000006</v>
      </c>
      <c r="F42" s="74">
        <v>158</v>
      </c>
      <c r="G42" s="75">
        <v>111.2</v>
      </c>
      <c r="H42" s="75">
        <v>75</v>
      </c>
      <c r="I42" s="75">
        <v>40</v>
      </c>
      <c r="J42" s="76">
        <v>4.4000000000000004</v>
      </c>
      <c r="K42" s="85">
        <v>65.73</v>
      </c>
      <c r="L42" s="86">
        <v>80.209999999999994</v>
      </c>
      <c r="M42" s="87">
        <v>46.4</v>
      </c>
      <c r="N42" s="88">
        <v>612</v>
      </c>
      <c r="O42" s="89">
        <v>472</v>
      </c>
      <c r="P42" s="89"/>
      <c r="Q42" s="90"/>
      <c r="R42" s="55">
        <v>15</v>
      </c>
      <c r="S42" s="55">
        <v>7</v>
      </c>
      <c r="T42" s="55">
        <v>4</v>
      </c>
      <c r="U42" s="55">
        <v>7</v>
      </c>
      <c r="V42" s="55">
        <v>5.75</v>
      </c>
      <c r="W42" s="55">
        <v>3.3</v>
      </c>
      <c r="X42" s="55">
        <v>3</v>
      </c>
      <c r="Y42" s="55">
        <v>23</v>
      </c>
      <c r="Z42" s="55">
        <v>4.5</v>
      </c>
      <c r="AA42" s="55">
        <v>4.4000000000000004</v>
      </c>
      <c r="AB42" s="55">
        <v>5.0999999999999996</v>
      </c>
      <c r="AC42" s="55">
        <v>6</v>
      </c>
      <c r="AD42" s="55">
        <v>6</v>
      </c>
      <c r="AE42" s="55">
        <v>10.1</v>
      </c>
      <c r="AF42" s="55">
        <v>7.1</v>
      </c>
      <c r="AG42" s="55">
        <v>9.3000000000000007</v>
      </c>
      <c r="AH42" s="91">
        <f>AVERAGE(R42:AG42)</f>
        <v>7.5343749999999989</v>
      </c>
    </row>
    <row r="43" spans="1:34" s="55" customFormat="1">
      <c r="A43" s="81">
        <v>43210</v>
      </c>
      <c r="B43" s="82">
        <v>75.88</v>
      </c>
      <c r="C43" s="83">
        <v>84.87</v>
      </c>
      <c r="D43" s="83">
        <v>76.680000000000007</v>
      </c>
      <c r="E43" s="84">
        <v>73.67</v>
      </c>
      <c r="F43" s="74">
        <v>158</v>
      </c>
      <c r="G43" s="75">
        <v>111.2</v>
      </c>
      <c r="H43" s="75">
        <v>75</v>
      </c>
      <c r="I43" s="75">
        <v>75</v>
      </c>
      <c r="J43" s="76">
        <v>21.4</v>
      </c>
      <c r="K43" s="85">
        <v>67.77</v>
      </c>
      <c r="L43" s="86">
        <v>82.96</v>
      </c>
      <c r="M43" s="87">
        <v>49.9</v>
      </c>
      <c r="N43" s="88">
        <v>565</v>
      </c>
      <c r="O43" s="89">
        <v>472</v>
      </c>
      <c r="P43" s="89">
        <v>-35</v>
      </c>
      <c r="Q43" s="90">
        <v>-307</v>
      </c>
      <c r="R43" s="55">
        <v>15</v>
      </c>
      <c r="S43" s="55">
        <v>7.2</v>
      </c>
      <c r="T43" s="55">
        <v>3.5</v>
      </c>
      <c r="U43" s="55">
        <v>14</v>
      </c>
      <c r="V43" s="55">
        <v>7</v>
      </c>
      <c r="W43" s="55">
        <v>3.4</v>
      </c>
      <c r="X43" s="55">
        <v>2</v>
      </c>
      <c r="Y43" s="55">
        <v>23</v>
      </c>
      <c r="Z43" s="55">
        <v>4</v>
      </c>
      <c r="AA43" s="55">
        <v>1.5</v>
      </c>
      <c r="AB43" s="55">
        <v>4.7</v>
      </c>
      <c r="AC43" s="55">
        <v>3.6</v>
      </c>
      <c r="AD43" s="55">
        <v>6</v>
      </c>
      <c r="AE43" s="55">
        <v>9.5399999999999991</v>
      </c>
      <c r="AF43" s="55">
        <v>10.8</v>
      </c>
      <c r="AG43" s="55">
        <v>8.3000000000000007</v>
      </c>
      <c r="AH43" s="91">
        <f>AVERAGE(R43:AG43)</f>
        <v>7.7212499999999995</v>
      </c>
    </row>
    <row r="44" spans="1:34" s="55" customFormat="1">
      <c r="A44" s="81">
        <v>43217</v>
      </c>
      <c r="B44" s="82">
        <v>77.989999999999995</v>
      </c>
      <c r="C44" s="83">
        <v>87.04</v>
      </c>
      <c r="D44" s="83">
        <v>81.180000000000007</v>
      </c>
      <c r="E44" s="84">
        <v>72.37</v>
      </c>
      <c r="F44" s="74">
        <v>181</v>
      </c>
      <c r="G44" s="75">
        <v>107</v>
      </c>
      <c r="H44" s="75">
        <v>78</v>
      </c>
      <c r="I44" s="75">
        <v>49.8</v>
      </c>
      <c r="J44" s="76">
        <v>7</v>
      </c>
      <c r="K44" s="85">
        <v>65.010000000000005</v>
      </c>
      <c r="L44" s="86">
        <v>82.53</v>
      </c>
      <c r="M44" s="87">
        <v>53.5</v>
      </c>
      <c r="N44" s="88">
        <v>565</v>
      </c>
      <c r="O44" s="89">
        <v>622</v>
      </c>
      <c r="P44" s="89">
        <v>-177</v>
      </c>
      <c r="Q44" s="90">
        <v>-449</v>
      </c>
      <c r="R44" s="55">
        <v>16</v>
      </c>
      <c r="S44" s="55">
        <v>7.5</v>
      </c>
      <c r="T44" s="55">
        <v>5</v>
      </c>
      <c r="U44" s="55">
        <v>14</v>
      </c>
      <c r="V44" s="55">
        <v>10.1</v>
      </c>
      <c r="W44" s="55">
        <v>15.4</v>
      </c>
      <c r="X44" s="55">
        <v>3</v>
      </c>
      <c r="Y44" s="55">
        <v>25</v>
      </c>
      <c r="Z44" s="55">
        <v>2.5</v>
      </c>
      <c r="AA44" s="55">
        <v>6</v>
      </c>
      <c r="AB44" s="55">
        <v>5</v>
      </c>
      <c r="AC44" s="55">
        <v>3.1</v>
      </c>
      <c r="AD44" s="55">
        <v>5.4</v>
      </c>
      <c r="AE44" s="55">
        <v>9.5</v>
      </c>
      <c r="AF44" s="55">
        <v>13.5</v>
      </c>
      <c r="AG44" s="55">
        <v>10</v>
      </c>
      <c r="AH44" s="91">
        <f t="shared" si="0"/>
        <v>9.4375</v>
      </c>
    </row>
    <row r="45" spans="1:34" s="55" customFormat="1">
      <c r="A45" s="81">
        <v>43224</v>
      </c>
      <c r="B45" s="82">
        <v>77.290000000000006</v>
      </c>
      <c r="C45" s="83">
        <v>87.04</v>
      </c>
      <c r="D45" s="83">
        <v>79.209999999999994</v>
      </c>
      <c r="E45" s="84">
        <v>72.37</v>
      </c>
      <c r="F45" s="74">
        <v>187</v>
      </c>
      <c r="G45" s="75">
        <v>160.19999999999999</v>
      </c>
      <c r="H45" s="75">
        <v>72</v>
      </c>
      <c r="I45" s="75">
        <v>22</v>
      </c>
      <c r="J45" s="76">
        <v>11.7</v>
      </c>
      <c r="K45" s="85">
        <v>64.63</v>
      </c>
      <c r="L45" s="86">
        <v>82.53</v>
      </c>
      <c r="M45" s="87">
        <v>53.5</v>
      </c>
      <c r="N45" s="88">
        <v>775</v>
      </c>
      <c r="O45" s="89">
        <v>682</v>
      </c>
      <c r="P45" s="89">
        <v>-138</v>
      </c>
      <c r="Q45" s="90">
        <v>-315</v>
      </c>
      <c r="R45" s="55">
        <v>15.5</v>
      </c>
      <c r="S45" s="55">
        <v>6.8</v>
      </c>
      <c r="T45" s="55">
        <v>4.5</v>
      </c>
      <c r="U45" s="55">
        <v>14.5</v>
      </c>
      <c r="V45" s="55">
        <v>9.9</v>
      </c>
      <c r="W45" s="55">
        <v>11</v>
      </c>
      <c r="X45" s="55">
        <v>7</v>
      </c>
      <c r="Y45" s="55">
        <v>24</v>
      </c>
      <c r="Z45" s="55">
        <v>2.5</v>
      </c>
      <c r="AA45" s="55">
        <v>4.3</v>
      </c>
      <c r="AB45" s="55">
        <v>5.4</v>
      </c>
      <c r="AC45" s="55">
        <v>4.5</v>
      </c>
      <c r="AD45" s="55">
        <v>5</v>
      </c>
      <c r="AE45" s="55">
        <v>9.5</v>
      </c>
      <c r="AF45" s="55">
        <v>16</v>
      </c>
      <c r="AG45" s="55">
        <v>9.5</v>
      </c>
      <c r="AH45" s="91">
        <f t="shared" si="0"/>
        <v>9.3687499999999986</v>
      </c>
    </row>
    <row r="46" spans="1:34" s="55" customFormat="1">
      <c r="A46" s="81">
        <v>43231</v>
      </c>
      <c r="B46" s="82">
        <v>75.91</v>
      </c>
      <c r="C46" s="83">
        <v>82.43</v>
      </c>
      <c r="D46" s="83">
        <v>81.180000000000007</v>
      </c>
      <c r="E46" s="84">
        <v>75.400000000000006</v>
      </c>
      <c r="F46" s="74">
        <v>6</v>
      </c>
      <c r="G46" s="75">
        <v>21</v>
      </c>
      <c r="H46" s="75">
        <v>71</v>
      </c>
      <c r="I46" s="75">
        <v>20.5</v>
      </c>
      <c r="J46" s="76">
        <v>-19.8</v>
      </c>
      <c r="K46" s="85">
        <v>65.98</v>
      </c>
      <c r="L46" s="86">
        <v>84.75</v>
      </c>
      <c r="M46" s="87">
        <v>54.3</v>
      </c>
      <c r="N46" s="88">
        <v>805</v>
      </c>
      <c r="O46" s="89">
        <v>576</v>
      </c>
      <c r="P46" s="89">
        <v>-138</v>
      </c>
      <c r="Q46" s="90">
        <v>-445</v>
      </c>
      <c r="R46" s="55">
        <v>16</v>
      </c>
      <c r="S46" s="55">
        <v>8.5</v>
      </c>
      <c r="T46" s="55">
        <v>5</v>
      </c>
      <c r="U46" s="55">
        <v>14</v>
      </c>
      <c r="V46" s="55">
        <v>9.35</v>
      </c>
      <c r="W46" s="55">
        <v>20</v>
      </c>
      <c r="X46" s="55">
        <v>7</v>
      </c>
      <c r="Y46" s="55">
        <v>25</v>
      </c>
      <c r="Z46" s="55">
        <v>3</v>
      </c>
      <c r="AA46" s="55">
        <v>7</v>
      </c>
      <c r="AB46" s="55">
        <v>4.2</v>
      </c>
      <c r="AC46" s="55">
        <v>3.8</v>
      </c>
      <c r="AD46" s="55">
        <v>5</v>
      </c>
      <c r="AE46" s="55">
        <v>9.1999999999999993</v>
      </c>
      <c r="AF46" s="55">
        <v>11</v>
      </c>
      <c r="AG46" s="55">
        <v>7</v>
      </c>
      <c r="AH46" s="91">
        <f t="shared" si="0"/>
        <v>9.6906249999999989</v>
      </c>
    </row>
    <row r="47" spans="1:34" s="55" customFormat="1">
      <c r="A47" s="81">
        <v>43238</v>
      </c>
      <c r="B47" s="82">
        <v>75.95</v>
      </c>
      <c r="C47" s="83">
        <v>84.66</v>
      </c>
      <c r="D47" s="83">
        <v>81.38</v>
      </c>
      <c r="E47" s="84">
        <v>74.39</v>
      </c>
      <c r="F47" s="74">
        <v>0</v>
      </c>
      <c r="G47" s="75">
        <v>21</v>
      </c>
      <c r="H47" s="75">
        <v>68</v>
      </c>
      <c r="I47" s="75">
        <v>21.8</v>
      </c>
      <c r="J47" s="76">
        <v>-16</v>
      </c>
      <c r="K47" s="85">
        <v>68.2</v>
      </c>
      <c r="L47" s="86">
        <v>86.98</v>
      </c>
      <c r="M47" s="87">
        <v>61</v>
      </c>
      <c r="N47" s="88">
        <v>763</v>
      </c>
      <c r="O47" s="89">
        <v>576</v>
      </c>
      <c r="P47" s="89">
        <v>-105</v>
      </c>
      <c r="Q47" s="90">
        <v>-345</v>
      </c>
      <c r="R47" s="55">
        <v>15</v>
      </c>
      <c r="S47" s="55">
        <v>8.8000000000000007</v>
      </c>
      <c r="T47" s="55">
        <v>5</v>
      </c>
      <c r="U47" s="55">
        <v>12</v>
      </c>
      <c r="V47" s="55">
        <v>8.9</v>
      </c>
      <c r="W47" s="55">
        <v>18</v>
      </c>
      <c r="X47" s="55">
        <v>10</v>
      </c>
      <c r="Y47" s="55">
        <v>24</v>
      </c>
      <c r="Z47" s="55">
        <v>3</v>
      </c>
      <c r="AA47" s="55">
        <v>6.7</v>
      </c>
      <c r="AB47" s="55">
        <v>4.0999999999999996</v>
      </c>
      <c r="AC47" s="55">
        <v>3.8</v>
      </c>
      <c r="AD47" s="55">
        <v>4.5999999999999996</v>
      </c>
      <c r="AE47" s="55">
        <v>9.1999999999999993</v>
      </c>
      <c r="AF47" s="55">
        <v>12</v>
      </c>
      <c r="AG47" s="55">
        <v>8.3000000000000007</v>
      </c>
      <c r="AH47" s="91">
        <f t="shared" si="0"/>
        <v>9.5874999999999986</v>
      </c>
    </row>
    <row r="48" spans="1:34" s="55" customFormat="1">
      <c r="A48" s="81">
        <v>43245</v>
      </c>
      <c r="B48" s="82">
        <v>76.599999999999994</v>
      </c>
      <c r="C48" s="83">
        <v>85.75</v>
      </c>
      <c r="D48" s="83">
        <v>79.61</v>
      </c>
      <c r="E48" s="84">
        <v>76.92</v>
      </c>
      <c r="F48" s="74">
        <v>-27</v>
      </c>
      <c r="G48" s="75">
        <v>15.2</v>
      </c>
      <c r="H48" s="75">
        <v>42.2</v>
      </c>
      <c r="I48" s="75">
        <v>-4</v>
      </c>
      <c r="J48" s="76">
        <v>-8.3000000000000007</v>
      </c>
      <c r="K48" s="85">
        <v>71.09</v>
      </c>
      <c r="L48" s="86">
        <v>92.21</v>
      </c>
      <c r="M48" s="87">
        <v>61</v>
      </c>
      <c r="N48" s="88">
        <v>720</v>
      </c>
      <c r="O48" s="89">
        <v>526</v>
      </c>
      <c r="P48" s="89">
        <v>-105</v>
      </c>
      <c r="Q48" s="90">
        <v>-220</v>
      </c>
      <c r="R48" s="55">
        <v>14</v>
      </c>
      <c r="S48" s="55">
        <v>8.5</v>
      </c>
      <c r="T48" s="55">
        <v>4.4000000000000004</v>
      </c>
      <c r="U48" s="55">
        <v>11.5</v>
      </c>
      <c r="V48" s="55">
        <v>8.1</v>
      </c>
      <c r="W48" s="55">
        <v>24</v>
      </c>
      <c r="X48" s="55">
        <v>10.8</v>
      </c>
      <c r="Y48" s="55">
        <v>24</v>
      </c>
      <c r="Z48" s="55">
        <v>4.3</v>
      </c>
      <c r="AA48" s="55">
        <v>8.9</v>
      </c>
      <c r="AB48" s="55">
        <v>5</v>
      </c>
      <c r="AC48" s="55">
        <v>4.5</v>
      </c>
      <c r="AD48" s="55">
        <v>4</v>
      </c>
      <c r="AE48" s="55">
        <v>10.199999999999999</v>
      </c>
      <c r="AF48" s="55">
        <v>11</v>
      </c>
      <c r="AG48" s="55">
        <v>7.9</v>
      </c>
      <c r="AH48" s="91">
        <f t="shared" si="0"/>
        <v>10.06875</v>
      </c>
    </row>
    <row r="49" spans="1:34" s="55" customFormat="1">
      <c r="A49" s="81">
        <v>43252</v>
      </c>
      <c r="B49" s="82">
        <v>76.02</v>
      </c>
      <c r="C49" s="83">
        <v>85.75</v>
      </c>
      <c r="D49" s="83">
        <v>75.319999999999993</v>
      </c>
      <c r="E49" s="84">
        <v>76.92</v>
      </c>
      <c r="F49" s="74">
        <v>8</v>
      </c>
      <c r="G49" s="75">
        <v>-2</v>
      </c>
      <c r="H49" s="75">
        <v>42.2</v>
      </c>
      <c r="I49" s="75">
        <v>-1</v>
      </c>
      <c r="J49" s="76">
        <v>-1.7</v>
      </c>
      <c r="K49" s="85">
        <v>69.349999999999994</v>
      </c>
      <c r="L49" s="86">
        <v>92.21</v>
      </c>
      <c r="M49" s="87">
        <v>53.8</v>
      </c>
      <c r="N49" s="88">
        <v>670</v>
      </c>
      <c r="O49" s="89">
        <v>526</v>
      </c>
      <c r="P49" s="89">
        <v>-190</v>
      </c>
      <c r="Q49" s="90">
        <v>-220</v>
      </c>
      <c r="R49" s="55">
        <v>13</v>
      </c>
      <c r="S49" s="55">
        <v>8.1999999999999993</v>
      </c>
      <c r="T49" s="55">
        <v>4.4000000000000004</v>
      </c>
      <c r="U49" s="55">
        <v>11</v>
      </c>
      <c r="V49" s="55">
        <v>7.1</v>
      </c>
      <c r="W49" s="55">
        <v>24</v>
      </c>
      <c r="X49" s="55">
        <v>13</v>
      </c>
      <c r="Y49" s="55">
        <v>19</v>
      </c>
      <c r="Z49" s="55">
        <v>4.8</v>
      </c>
      <c r="AA49" s="55">
        <v>7.5</v>
      </c>
      <c r="AB49" s="55">
        <v>5.5</v>
      </c>
      <c r="AC49" s="55">
        <v>6.5</v>
      </c>
      <c r="AD49" s="55">
        <v>4</v>
      </c>
      <c r="AE49" s="55">
        <v>11.3</v>
      </c>
      <c r="AF49" s="55">
        <v>12</v>
      </c>
      <c r="AG49" s="55">
        <v>7.6</v>
      </c>
      <c r="AH49" s="91">
        <f t="shared" si="0"/>
        <v>9.9312500000000004</v>
      </c>
    </row>
    <row r="50" spans="1:34" s="55" customFormat="1">
      <c r="A50" s="81">
        <v>43259</v>
      </c>
      <c r="B50" s="82">
        <v>72.44</v>
      </c>
      <c r="C50" s="83">
        <v>85.4</v>
      </c>
      <c r="D50" s="83">
        <v>69.42</v>
      </c>
      <c r="E50" s="84">
        <v>75.400000000000006</v>
      </c>
      <c r="F50" s="74">
        <v>8</v>
      </c>
      <c r="G50" s="75">
        <v>-2</v>
      </c>
      <c r="H50" s="75">
        <v>42.2</v>
      </c>
      <c r="I50" s="75">
        <v>6</v>
      </c>
      <c r="J50" s="76">
        <v>-29.7</v>
      </c>
      <c r="K50" s="85">
        <v>66.23</v>
      </c>
      <c r="L50" s="86">
        <v>87.34</v>
      </c>
      <c r="M50" s="87">
        <v>50.9</v>
      </c>
      <c r="N50" s="88">
        <v>720</v>
      </c>
      <c r="O50" s="89">
        <v>526</v>
      </c>
      <c r="P50" s="89">
        <v>-90</v>
      </c>
      <c r="Q50" s="90">
        <v>-170</v>
      </c>
      <c r="R50" s="55">
        <v>12</v>
      </c>
      <c r="S50" s="55">
        <v>8.1999999999999993</v>
      </c>
      <c r="T50" s="55">
        <v>4.2</v>
      </c>
      <c r="U50" s="55">
        <v>10</v>
      </c>
      <c r="V50" s="55">
        <v>6.6</v>
      </c>
      <c r="W50" s="55">
        <v>22</v>
      </c>
      <c r="X50" s="55">
        <v>10</v>
      </c>
      <c r="Y50" s="55">
        <v>19</v>
      </c>
      <c r="Z50" s="55">
        <v>5.0999999999999996</v>
      </c>
      <c r="AA50" s="55">
        <v>6.8</v>
      </c>
      <c r="AB50" s="55">
        <v>5.5</v>
      </c>
      <c r="AC50" s="55">
        <v>6.3</v>
      </c>
      <c r="AD50" s="55">
        <v>4.2</v>
      </c>
      <c r="AE50" s="55">
        <v>11.3</v>
      </c>
      <c r="AF50" s="55">
        <v>10</v>
      </c>
      <c r="AG50" s="55">
        <v>7.6</v>
      </c>
      <c r="AH50" s="91">
        <f t="shared" si="0"/>
        <v>9.2999999999999989</v>
      </c>
    </row>
    <row r="51" spans="1:34" s="55" customFormat="1">
      <c r="A51" s="81">
        <v>43266</v>
      </c>
      <c r="B51" s="82">
        <v>74.459999999999994</v>
      </c>
      <c r="C51" s="83">
        <v>87.4</v>
      </c>
      <c r="D51" s="83">
        <v>74.290000000000006</v>
      </c>
      <c r="E51" s="84">
        <v>75.400000000000006</v>
      </c>
      <c r="F51" s="74">
        <v>18</v>
      </c>
      <c r="G51" s="75">
        <v>2</v>
      </c>
      <c r="H51" s="75">
        <v>46.2</v>
      </c>
      <c r="I51" s="75">
        <v>13.9</v>
      </c>
      <c r="J51" s="76">
        <v>-14.1</v>
      </c>
      <c r="K51" s="85">
        <v>61.92</v>
      </c>
      <c r="L51" s="86">
        <v>80.52</v>
      </c>
      <c r="M51" s="87">
        <v>50.2</v>
      </c>
      <c r="N51" s="88">
        <v>763</v>
      </c>
      <c r="O51" s="89">
        <v>585</v>
      </c>
      <c r="P51" s="89">
        <v>25</v>
      </c>
      <c r="Q51" s="90">
        <v>-145</v>
      </c>
      <c r="R51" s="55">
        <v>11.2</v>
      </c>
      <c r="S51" s="55">
        <v>7</v>
      </c>
      <c r="T51" s="55">
        <v>3.8</v>
      </c>
      <c r="U51" s="55">
        <v>20</v>
      </c>
      <c r="V51" s="55">
        <v>6.1</v>
      </c>
      <c r="W51" s="55">
        <v>28</v>
      </c>
      <c r="X51" s="55">
        <v>15.5</v>
      </c>
      <c r="Y51" s="55">
        <v>18</v>
      </c>
      <c r="Z51" s="55">
        <v>5</v>
      </c>
      <c r="AA51" s="55">
        <v>9.5</v>
      </c>
      <c r="AB51" s="55">
        <v>5</v>
      </c>
      <c r="AC51" s="55">
        <v>4.5999999999999996</v>
      </c>
      <c r="AD51" s="55">
        <v>5</v>
      </c>
      <c r="AE51" s="55">
        <v>10.9</v>
      </c>
      <c r="AF51" s="55">
        <v>7.6</v>
      </c>
      <c r="AG51" s="55">
        <v>6.8</v>
      </c>
      <c r="AH51" s="91">
        <f t="shared" si="0"/>
        <v>10.25</v>
      </c>
    </row>
    <row r="52" spans="1:34" s="55" customFormat="1">
      <c r="A52" s="81">
        <v>43273</v>
      </c>
      <c r="B52" s="82">
        <v>70.27</v>
      </c>
      <c r="C52" s="83">
        <v>87.4</v>
      </c>
      <c r="D52" s="83">
        <v>68.69</v>
      </c>
      <c r="E52" s="84">
        <v>66.8</v>
      </c>
      <c r="F52" s="74">
        <v>33.200000000000003</v>
      </c>
      <c r="G52" s="75">
        <v>20</v>
      </c>
      <c r="H52" s="75">
        <v>94</v>
      </c>
      <c r="I52" s="75">
        <v>33.4</v>
      </c>
      <c r="J52" s="76">
        <v>-1.4</v>
      </c>
      <c r="K52" s="85">
        <v>61.16</v>
      </c>
      <c r="L52" s="86">
        <v>80.52</v>
      </c>
      <c r="M52" s="87">
        <v>45.7</v>
      </c>
      <c r="N52" s="88">
        <v>763</v>
      </c>
      <c r="O52" s="89">
        <v>585</v>
      </c>
      <c r="P52" s="89">
        <v>8</v>
      </c>
      <c r="Q52" s="90">
        <v>-128</v>
      </c>
      <c r="R52" s="55">
        <v>9</v>
      </c>
      <c r="S52" s="55">
        <v>5.3</v>
      </c>
      <c r="T52" s="55">
        <v>3.5</v>
      </c>
      <c r="U52" s="55">
        <v>20</v>
      </c>
      <c r="V52" s="55">
        <v>5.63</v>
      </c>
      <c r="W52" s="55">
        <v>29</v>
      </c>
      <c r="X52" s="55">
        <v>13.5</v>
      </c>
      <c r="Y52" s="55">
        <v>19</v>
      </c>
      <c r="Z52" s="55">
        <v>4.2</v>
      </c>
      <c r="AA52" s="55">
        <v>8.5</v>
      </c>
      <c r="AB52" s="55">
        <v>4.5</v>
      </c>
      <c r="AC52" s="55">
        <v>4.7</v>
      </c>
      <c r="AD52" s="55">
        <v>5.0999999999999996</v>
      </c>
      <c r="AE52" s="55">
        <v>11.3</v>
      </c>
      <c r="AF52" s="55">
        <v>10.5</v>
      </c>
      <c r="AG52" s="55">
        <v>6.8</v>
      </c>
      <c r="AH52" s="91">
        <f t="shared" si="0"/>
        <v>10.033125000000002</v>
      </c>
    </row>
    <row r="53" spans="1:34" s="55" customFormat="1">
      <c r="A53" s="81">
        <v>43280</v>
      </c>
      <c r="B53" s="82">
        <v>72.37</v>
      </c>
      <c r="C53" s="83">
        <v>87.4</v>
      </c>
      <c r="D53" s="83">
        <v>76.05</v>
      </c>
      <c r="E53" s="84">
        <v>66.8</v>
      </c>
      <c r="F53" s="74">
        <v>33.200000000000003</v>
      </c>
      <c r="G53" s="75">
        <v>20</v>
      </c>
      <c r="H53" s="75">
        <v>94</v>
      </c>
      <c r="I53" s="75">
        <v>29.4</v>
      </c>
      <c r="J53" s="76">
        <v>-1.4</v>
      </c>
      <c r="K53" s="85">
        <v>60.24</v>
      </c>
      <c r="L53" s="86">
        <v>78.8</v>
      </c>
      <c r="M53" s="87">
        <v>44.1</v>
      </c>
      <c r="N53" s="88">
        <v>573</v>
      </c>
      <c r="O53" s="89">
        <v>235</v>
      </c>
      <c r="P53" s="89">
        <v>38</v>
      </c>
      <c r="Q53" s="90">
        <v>140</v>
      </c>
      <c r="R53" s="55">
        <v>8</v>
      </c>
      <c r="S53" s="55">
        <v>5.3</v>
      </c>
      <c r="T53" s="55">
        <v>3.5</v>
      </c>
      <c r="U53" s="55">
        <v>14</v>
      </c>
      <c r="V53" s="55">
        <v>5.34</v>
      </c>
      <c r="W53" s="55">
        <v>29</v>
      </c>
      <c r="X53" s="55">
        <v>15</v>
      </c>
      <c r="Y53" s="55">
        <v>19</v>
      </c>
      <c r="Z53" s="55">
        <v>4.2</v>
      </c>
      <c r="AA53" s="55">
        <v>8.3000000000000007</v>
      </c>
      <c r="AB53" s="55">
        <v>5</v>
      </c>
      <c r="AC53" s="55">
        <v>5.0999999999999996</v>
      </c>
      <c r="AD53" s="55">
        <v>4.8</v>
      </c>
      <c r="AE53" s="55">
        <v>11.15</v>
      </c>
      <c r="AF53" s="55">
        <v>8.6999999999999993</v>
      </c>
      <c r="AG53" s="55">
        <v>6</v>
      </c>
      <c r="AH53" s="91">
        <f t="shared" si="0"/>
        <v>9.5243749999999991</v>
      </c>
    </row>
    <row r="54" spans="1:34" s="55" customFormat="1">
      <c r="A54" s="81">
        <v>43287</v>
      </c>
      <c r="B54" s="82">
        <v>72.400000000000006</v>
      </c>
      <c r="C54" s="83">
        <v>87.4</v>
      </c>
      <c r="D54" s="83">
        <v>76.88</v>
      </c>
      <c r="E54" s="84">
        <v>66.8</v>
      </c>
      <c r="F54" s="74">
        <v>53</v>
      </c>
      <c r="G54" s="75">
        <v>56.8</v>
      </c>
      <c r="H54" s="75">
        <v>106.8</v>
      </c>
      <c r="I54" s="75">
        <v>30.8</v>
      </c>
      <c r="J54" s="76">
        <v>6.2</v>
      </c>
      <c r="K54" s="85">
        <v>62.87</v>
      </c>
      <c r="L54" s="86">
        <v>82.03</v>
      </c>
      <c r="M54" s="87">
        <v>48.2</v>
      </c>
      <c r="N54" s="88">
        <v>705</v>
      </c>
      <c r="O54" s="89">
        <v>335</v>
      </c>
      <c r="P54" s="89">
        <v>138</v>
      </c>
      <c r="Q54" s="90">
        <v>165</v>
      </c>
      <c r="R54" s="55">
        <v>7.5</v>
      </c>
      <c r="S54" s="55">
        <v>5.3</v>
      </c>
      <c r="T54" s="55">
        <v>3.5</v>
      </c>
      <c r="U54" s="55">
        <v>19</v>
      </c>
      <c r="V54" s="55">
        <v>5.34</v>
      </c>
      <c r="W54" s="55">
        <v>27</v>
      </c>
      <c r="X54" s="55">
        <v>11</v>
      </c>
      <c r="Y54" s="55">
        <v>18</v>
      </c>
      <c r="Z54" s="55">
        <v>4.2</v>
      </c>
      <c r="AA54" s="55">
        <v>8.3000000000000007</v>
      </c>
      <c r="AB54" s="55">
        <v>4.5999999999999996</v>
      </c>
      <c r="AC54" s="55">
        <v>4.5</v>
      </c>
      <c r="AD54" s="55">
        <v>4</v>
      </c>
      <c r="AE54" s="55">
        <v>11.15</v>
      </c>
      <c r="AF54" s="55">
        <v>9.5</v>
      </c>
      <c r="AG54" s="55">
        <v>6</v>
      </c>
      <c r="AH54" s="91">
        <f t="shared" si="0"/>
        <v>9.3056249999999991</v>
      </c>
    </row>
    <row r="55" spans="1:34" s="55" customFormat="1">
      <c r="A55" s="81">
        <v>43294</v>
      </c>
      <c r="B55" s="82">
        <v>70.48</v>
      </c>
      <c r="C55" s="83">
        <v>87.4</v>
      </c>
      <c r="D55" s="83">
        <v>76.88</v>
      </c>
      <c r="E55" s="84">
        <v>61.74</v>
      </c>
      <c r="F55" s="74">
        <v>47.2</v>
      </c>
      <c r="G55" s="75">
        <v>71</v>
      </c>
      <c r="H55" s="75">
        <v>106.8</v>
      </c>
      <c r="I55" s="75">
        <v>54.8</v>
      </c>
      <c r="J55" s="76">
        <v>14.5</v>
      </c>
      <c r="K55" s="85">
        <v>57.15</v>
      </c>
      <c r="L55" s="86">
        <v>74.73</v>
      </c>
      <c r="M55" s="87">
        <v>42.6</v>
      </c>
      <c r="N55" s="88">
        <v>705</v>
      </c>
      <c r="O55" s="89">
        <v>348</v>
      </c>
      <c r="P55" s="89">
        <v>280</v>
      </c>
      <c r="Q55" s="90">
        <v>250</v>
      </c>
      <c r="R55" s="55">
        <v>5</v>
      </c>
      <c r="S55" s="55">
        <v>4</v>
      </c>
      <c r="T55" s="55">
        <v>3</v>
      </c>
      <c r="U55" s="55">
        <v>19</v>
      </c>
      <c r="V55" s="55">
        <v>5.34</v>
      </c>
      <c r="W55" s="55">
        <v>25</v>
      </c>
      <c r="X55" s="55">
        <v>10</v>
      </c>
      <c r="Y55" s="55">
        <v>18</v>
      </c>
      <c r="Z55" s="55">
        <v>3.5</v>
      </c>
      <c r="AA55" s="55">
        <v>7.2</v>
      </c>
      <c r="AB55" s="55">
        <v>4</v>
      </c>
      <c r="AC55" s="55">
        <v>4.13</v>
      </c>
      <c r="AD55" s="55">
        <v>3</v>
      </c>
      <c r="AE55" s="55">
        <v>10.64</v>
      </c>
      <c r="AF55" s="55">
        <v>9</v>
      </c>
      <c r="AG55" s="55">
        <v>5.5</v>
      </c>
      <c r="AH55" s="91">
        <f t="shared" si="0"/>
        <v>8.5193750000000001</v>
      </c>
    </row>
    <row r="56" spans="1:34" s="55" customFormat="1">
      <c r="A56" s="81">
        <v>43301</v>
      </c>
      <c r="B56" s="82">
        <v>71.8</v>
      </c>
      <c r="C56" s="83">
        <v>86.54</v>
      </c>
      <c r="D56" s="83">
        <v>75.66</v>
      </c>
      <c r="E56" s="84">
        <v>68.83</v>
      </c>
      <c r="F56" s="74">
        <v>78</v>
      </c>
      <c r="G56" s="75">
        <v>75</v>
      </c>
      <c r="H56" s="75">
        <v>123.8</v>
      </c>
      <c r="I56" s="75">
        <v>59.8</v>
      </c>
      <c r="J56" s="76">
        <v>19.5</v>
      </c>
      <c r="K56" s="85">
        <v>48.3</v>
      </c>
      <c r="L56" s="86">
        <v>59.67</v>
      </c>
      <c r="M56" s="87">
        <v>40.5</v>
      </c>
      <c r="N56" s="88">
        <v>805</v>
      </c>
      <c r="O56" s="89">
        <v>448</v>
      </c>
      <c r="P56" s="89">
        <v>220</v>
      </c>
      <c r="Q56" s="90">
        <v>250</v>
      </c>
      <c r="R56" s="55">
        <v>4.5</v>
      </c>
      <c r="S56" s="55">
        <v>4</v>
      </c>
      <c r="T56" s="55">
        <v>3</v>
      </c>
      <c r="U56" s="55">
        <v>18.5</v>
      </c>
      <c r="V56" s="55">
        <v>5.23</v>
      </c>
      <c r="W56" s="55">
        <v>23</v>
      </c>
      <c r="X56" s="55">
        <v>8.5</v>
      </c>
      <c r="Y56" s="55">
        <v>16</v>
      </c>
      <c r="Z56" s="55">
        <v>2.8</v>
      </c>
      <c r="AA56" s="55">
        <v>8</v>
      </c>
      <c r="AB56" s="55">
        <v>4</v>
      </c>
      <c r="AC56" s="55">
        <v>4.22</v>
      </c>
      <c r="AD56" s="55">
        <v>3</v>
      </c>
      <c r="AE56" s="55">
        <v>10.64</v>
      </c>
      <c r="AF56" s="55">
        <v>8.5</v>
      </c>
      <c r="AG56" s="55">
        <v>5.3</v>
      </c>
      <c r="AH56" s="91">
        <f t="shared" si="0"/>
        <v>8.0743749999999999</v>
      </c>
    </row>
    <row r="57" spans="1:34" s="55" customFormat="1">
      <c r="A57" s="81">
        <v>43308</v>
      </c>
      <c r="B57" s="82">
        <v>70.760000000000005</v>
      </c>
      <c r="C57" s="83">
        <v>87.4</v>
      </c>
      <c r="D57" s="83">
        <v>75.319999999999993</v>
      </c>
      <c r="E57" s="84">
        <v>60.15</v>
      </c>
      <c r="F57" s="74">
        <v>78</v>
      </c>
      <c r="G57" s="75">
        <v>75</v>
      </c>
      <c r="H57" s="75">
        <v>123.8</v>
      </c>
      <c r="I57" s="75">
        <v>66.8</v>
      </c>
      <c r="J57" s="76">
        <v>30.9</v>
      </c>
      <c r="K57" s="85">
        <v>39.9</v>
      </c>
      <c r="L57" s="86">
        <v>47.58</v>
      </c>
      <c r="M57" s="87">
        <v>35.299999999999997</v>
      </c>
      <c r="N57" s="88">
        <v>848</v>
      </c>
      <c r="O57" s="89">
        <v>490</v>
      </c>
      <c r="P57" s="89">
        <v>263</v>
      </c>
      <c r="Q57" s="90">
        <v>293</v>
      </c>
      <c r="R57" s="55">
        <v>4.5</v>
      </c>
      <c r="S57" s="55">
        <v>4.5</v>
      </c>
      <c r="T57" s="55">
        <v>3</v>
      </c>
      <c r="U57" s="55">
        <v>18</v>
      </c>
      <c r="V57" s="55">
        <v>5.23</v>
      </c>
      <c r="W57" s="55">
        <v>20</v>
      </c>
      <c r="X57" s="55">
        <v>9</v>
      </c>
      <c r="Y57" s="55">
        <v>16</v>
      </c>
      <c r="Z57" s="55">
        <v>3</v>
      </c>
      <c r="AA57" s="55">
        <v>8</v>
      </c>
      <c r="AB57" s="55">
        <v>4</v>
      </c>
      <c r="AC57" s="55">
        <v>5.9</v>
      </c>
      <c r="AD57" s="55">
        <v>3.2</v>
      </c>
      <c r="AE57" s="55">
        <v>11</v>
      </c>
      <c r="AF57" s="55">
        <v>9.5</v>
      </c>
      <c r="AG57" s="55">
        <v>5</v>
      </c>
      <c r="AH57" s="91">
        <f t="shared" si="0"/>
        <v>8.1143750000000008</v>
      </c>
    </row>
    <row r="58" spans="1:34" s="55" customFormat="1">
      <c r="A58" s="81">
        <v>43315</v>
      </c>
      <c r="B58" s="82">
        <v>68</v>
      </c>
      <c r="C58" s="83">
        <v>86.73</v>
      </c>
      <c r="D58" s="83">
        <v>73.22</v>
      </c>
      <c r="E58" s="84">
        <v>51.76</v>
      </c>
      <c r="F58" s="74">
        <v>86</v>
      </c>
      <c r="G58" s="75">
        <v>111</v>
      </c>
      <c r="H58" s="75">
        <v>142</v>
      </c>
      <c r="I58" s="75">
        <v>77.8</v>
      </c>
      <c r="J58" s="76">
        <v>36.4</v>
      </c>
      <c r="K58" s="85">
        <v>44.49</v>
      </c>
      <c r="L58" s="86">
        <v>54.96</v>
      </c>
      <c r="M58" s="87">
        <v>41.4</v>
      </c>
      <c r="N58" s="88">
        <v>848</v>
      </c>
      <c r="O58" s="89">
        <v>490</v>
      </c>
      <c r="P58" s="89">
        <v>263</v>
      </c>
      <c r="Q58" s="90">
        <v>293</v>
      </c>
      <c r="R58" s="55">
        <v>4.8</v>
      </c>
      <c r="S58" s="55">
        <v>5.7</v>
      </c>
      <c r="T58" s="55">
        <v>4</v>
      </c>
      <c r="U58" s="55">
        <v>18</v>
      </c>
      <c r="V58" s="55">
        <v>5.33</v>
      </c>
      <c r="W58" s="55">
        <v>19</v>
      </c>
      <c r="X58" s="55">
        <v>7.2</v>
      </c>
      <c r="Y58" s="55">
        <v>16</v>
      </c>
      <c r="Z58" s="55">
        <v>3.3</v>
      </c>
      <c r="AA58" s="55">
        <v>6.12</v>
      </c>
      <c r="AB58" s="55">
        <v>4.5</v>
      </c>
      <c r="AC58" s="55">
        <v>6</v>
      </c>
      <c r="AD58" s="55">
        <v>3</v>
      </c>
      <c r="AE58" s="55">
        <v>8.3000000000000007</v>
      </c>
      <c r="AF58" s="55">
        <v>9.5</v>
      </c>
      <c r="AG58" s="55">
        <v>5</v>
      </c>
      <c r="AH58" s="91">
        <f t="shared" si="0"/>
        <v>7.859375</v>
      </c>
    </row>
    <row r="59" spans="1:34" s="55" customFormat="1">
      <c r="A59" s="81">
        <v>43322</v>
      </c>
      <c r="B59" s="82">
        <v>63.98</v>
      </c>
      <c r="C59" s="83">
        <v>84.74</v>
      </c>
      <c r="D59" s="83">
        <v>63.52</v>
      </c>
      <c r="E59" s="84">
        <v>48.15</v>
      </c>
      <c r="F59" s="74">
        <v>86</v>
      </c>
      <c r="G59" s="75">
        <v>118</v>
      </c>
      <c r="H59" s="75">
        <v>142</v>
      </c>
      <c r="I59" s="75">
        <v>92</v>
      </c>
      <c r="J59" s="76">
        <v>74.599999999999994</v>
      </c>
      <c r="K59" s="85">
        <v>38.64</v>
      </c>
      <c r="L59" s="86">
        <v>39.770000000000003</v>
      </c>
      <c r="M59" s="87">
        <v>45.7</v>
      </c>
      <c r="N59" s="88">
        <v>848</v>
      </c>
      <c r="O59" s="89">
        <v>516</v>
      </c>
      <c r="P59" s="89">
        <v>263</v>
      </c>
      <c r="Q59" s="90">
        <v>293</v>
      </c>
      <c r="R59" s="55">
        <v>4.5</v>
      </c>
      <c r="S59" s="55">
        <v>5</v>
      </c>
      <c r="T59" s="55">
        <v>4</v>
      </c>
      <c r="U59" s="55">
        <v>18</v>
      </c>
      <c r="V59" s="55">
        <v>5.3</v>
      </c>
      <c r="W59" s="55">
        <v>18</v>
      </c>
      <c r="X59" s="55">
        <v>9.8000000000000007</v>
      </c>
      <c r="Y59" s="55">
        <v>16</v>
      </c>
      <c r="Z59" s="55">
        <v>3.1</v>
      </c>
      <c r="AA59" s="55">
        <v>5.0999999999999996</v>
      </c>
      <c r="AB59" s="55">
        <v>4.5</v>
      </c>
      <c r="AC59" s="55">
        <v>8</v>
      </c>
      <c r="AD59" s="55">
        <v>4</v>
      </c>
      <c r="AE59" s="55">
        <v>7.86</v>
      </c>
      <c r="AF59" s="55">
        <v>23</v>
      </c>
      <c r="AG59" s="55">
        <v>5</v>
      </c>
      <c r="AH59" s="91">
        <f t="shared" si="0"/>
        <v>8.822499999999998</v>
      </c>
    </row>
    <row r="60" spans="1:34" s="55" customFormat="1">
      <c r="A60" s="81">
        <v>43329</v>
      </c>
      <c r="B60" s="82">
        <v>69.22</v>
      </c>
      <c r="C60" s="83">
        <v>87.4</v>
      </c>
      <c r="D60" s="83">
        <v>68.510000000000005</v>
      </c>
      <c r="E60" s="84">
        <v>64.78</v>
      </c>
      <c r="F60" s="74">
        <v>89</v>
      </c>
      <c r="G60" s="75">
        <v>121</v>
      </c>
      <c r="H60" s="75">
        <v>142</v>
      </c>
      <c r="I60" s="75">
        <v>105</v>
      </c>
      <c r="J60" s="76">
        <v>82.3</v>
      </c>
      <c r="K60" s="85">
        <v>35.67</v>
      </c>
      <c r="L60" s="86">
        <v>32.17</v>
      </c>
      <c r="M60" s="87">
        <v>54.8</v>
      </c>
      <c r="N60" s="88">
        <v>848</v>
      </c>
      <c r="O60" s="89">
        <v>516</v>
      </c>
      <c r="P60" s="89">
        <v>263</v>
      </c>
      <c r="Q60" s="90">
        <v>318</v>
      </c>
      <c r="R60" s="55">
        <v>6</v>
      </c>
      <c r="S60" s="55">
        <v>3</v>
      </c>
      <c r="T60" s="55">
        <v>4</v>
      </c>
      <c r="U60" s="55">
        <v>18</v>
      </c>
      <c r="V60" s="55">
        <v>30.3</v>
      </c>
      <c r="W60" s="55">
        <v>5</v>
      </c>
      <c r="X60" s="55">
        <v>9.5</v>
      </c>
      <c r="Y60" s="55">
        <v>15</v>
      </c>
      <c r="Z60" s="55">
        <v>3</v>
      </c>
      <c r="AA60" s="55">
        <v>7.1</v>
      </c>
      <c r="AB60" s="55">
        <v>4.5</v>
      </c>
      <c r="AC60" s="55">
        <v>4.5</v>
      </c>
      <c r="AD60" s="55">
        <v>5</v>
      </c>
      <c r="AE60" s="55">
        <v>7.2</v>
      </c>
      <c r="AF60" s="55">
        <v>23</v>
      </c>
      <c r="AG60" s="55">
        <v>7</v>
      </c>
      <c r="AH60" s="91">
        <f t="shared" si="0"/>
        <v>9.5062499999999996</v>
      </c>
    </row>
    <row r="61" spans="1:34" s="55" customFormat="1">
      <c r="A61" s="81">
        <v>43336</v>
      </c>
      <c r="B61" s="82">
        <v>66.8</v>
      </c>
      <c r="C61" s="83">
        <v>88.88</v>
      </c>
      <c r="D61" s="83">
        <v>65.400000000000006</v>
      </c>
      <c r="E61" s="84">
        <v>64.78</v>
      </c>
      <c r="F61" s="74">
        <v>89</v>
      </c>
      <c r="G61" s="75">
        <v>121</v>
      </c>
      <c r="H61" s="75">
        <v>142</v>
      </c>
      <c r="I61" s="75">
        <v>113.5</v>
      </c>
      <c r="J61" s="76">
        <v>92.3</v>
      </c>
      <c r="K61" s="85">
        <v>35.14</v>
      </c>
      <c r="L61" s="86">
        <v>27.62</v>
      </c>
      <c r="M61" s="87">
        <v>49.8</v>
      </c>
      <c r="N61" s="88">
        <v>848</v>
      </c>
      <c r="O61" s="89">
        <v>516</v>
      </c>
      <c r="P61" s="89">
        <v>305</v>
      </c>
      <c r="Q61" s="90">
        <v>318</v>
      </c>
      <c r="R61" s="55">
        <v>4</v>
      </c>
      <c r="S61" s="55">
        <v>4.2</v>
      </c>
      <c r="T61" s="55">
        <v>4</v>
      </c>
      <c r="U61" s="55">
        <v>20</v>
      </c>
      <c r="V61" s="55">
        <v>5.25</v>
      </c>
      <c r="W61" s="55">
        <v>23</v>
      </c>
      <c r="X61" s="55">
        <v>7</v>
      </c>
      <c r="Y61" s="55">
        <v>13</v>
      </c>
      <c r="Z61" s="55">
        <v>2</v>
      </c>
      <c r="AA61" s="55">
        <v>7</v>
      </c>
      <c r="AB61" s="55">
        <v>4.2</v>
      </c>
      <c r="AC61" s="55">
        <v>3.9</v>
      </c>
      <c r="AD61" s="55">
        <v>4</v>
      </c>
      <c r="AE61" s="55">
        <v>6.7</v>
      </c>
      <c r="AF61" s="55">
        <v>19</v>
      </c>
      <c r="AG61" s="55">
        <v>6</v>
      </c>
      <c r="AH61" s="91">
        <f>AVERAGE(R61:AG61)</f>
        <v>8.328125</v>
      </c>
    </row>
    <row r="62" spans="1:34" s="55" customFormat="1">
      <c r="A62" s="81">
        <v>43343</v>
      </c>
      <c r="B62" s="92">
        <v>70.27</v>
      </c>
      <c r="C62" s="83">
        <v>88.88</v>
      </c>
      <c r="D62" s="93">
        <v>68.510000000000005</v>
      </c>
      <c r="E62" s="94">
        <v>64.13</v>
      </c>
      <c r="F62" s="74">
        <v>89</v>
      </c>
      <c r="G62" s="75">
        <v>119.7</v>
      </c>
      <c r="H62" s="75">
        <v>142</v>
      </c>
      <c r="I62" s="75">
        <v>83.3</v>
      </c>
      <c r="J62" s="76">
        <v>49.7</v>
      </c>
      <c r="K62" s="85">
        <v>39.26</v>
      </c>
      <c r="L62" s="86">
        <v>34.36</v>
      </c>
      <c r="M62" s="87">
        <v>64.709999999999994</v>
      </c>
      <c r="N62" s="88">
        <v>858</v>
      </c>
      <c r="O62" s="89">
        <v>596</v>
      </c>
      <c r="P62" s="89">
        <v>185</v>
      </c>
      <c r="Q62" s="90">
        <v>335</v>
      </c>
      <c r="AH62" s="91"/>
    </row>
    <row r="63" spans="1:34">
      <c r="A63" s="81">
        <v>43350</v>
      </c>
      <c r="B63" s="4">
        <v>70.13</v>
      </c>
      <c r="C63" s="5">
        <v>87.89</v>
      </c>
      <c r="D63" s="5">
        <v>74.81</v>
      </c>
      <c r="E63" s="6">
        <v>60.95</v>
      </c>
      <c r="F63" s="10">
        <v>124</v>
      </c>
      <c r="G63" s="11">
        <v>119.8</v>
      </c>
      <c r="H63" s="75">
        <v>142</v>
      </c>
      <c r="I63" s="11">
        <v>90.3</v>
      </c>
      <c r="J63" s="12">
        <v>61.7</v>
      </c>
      <c r="K63" s="16">
        <v>43.61</v>
      </c>
      <c r="L63" s="17">
        <v>45.37</v>
      </c>
      <c r="M63" s="18">
        <v>55.04</v>
      </c>
      <c r="N63" s="22">
        <v>883</v>
      </c>
      <c r="O63" s="23">
        <v>600</v>
      </c>
      <c r="P63" s="23">
        <v>185</v>
      </c>
      <c r="Q63" s="24">
        <v>335</v>
      </c>
    </row>
    <row r="64" spans="1:34">
      <c r="A64" s="81">
        <v>43357</v>
      </c>
      <c r="B64" s="4">
        <v>69.180000000000007</v>
      </c>
      <c r="C64" s="5">
        <v>83.04</v>
      </c>
      <c r="D64" s="5">
        <v>80.180000000000007</v>
      </c>
      <c r="E64" s="6">
        <v>65.28</v>
      </c>
      <c r="F64" s="10">
        <v>134</v>
      </c>
      <c r="G64" s="11">
        <v>102.8</v>
      </c>
      <c r="H64" s="11">
        <v>142</v>
      </c>
      <c r="I64" s="11">
        <v>119</v>
      </c>
      <c r="J64" s="12">
        <v>82.3</v>
      </c>
      <c r="K64" s="16">
        <v>53.32</v>
      </c>
      <c r="L64" s="17">
        <v>58.99</v>
      </c>
      <c r="M64" s="18">
        <v>49.74</v>
      </c>
      <c r="N64" s="22">
        <v>840</v>
      </c>
      <c r="O64" s="23">
        <v>550</v>
      </c>
      <c r="P64" s="23">
        <v>275</v>
      </c>
      <c r="Q64" s="24">
        <v>383</v>
      </c>
    </row>
    <row r="65" spans="1:17">
      <c r="A65" s="81">
        <v>43364</v>
      </c>
      <c r="B65" s="4">
        <v>72.25</v>
      </c>
      <c r="C65" s="5">
        <v>86.72</v>
      </c>
      <c r="D65" s="5">
        <v>78.89</v>
      </c>
      <c r="E65" s="6">
        <v>65.28</v>
      </c>
      <c r="F65" s="10">
        <v>129</v>
      </c>
      <c r="G65" s="11">
        <v>102</v>
      </c>
      <c r="H65" s="11">
        <v>155</v>
      </c>
      <c r="I65" s="11">
        <v>109.9</v>
      </c>
      <c r="J65" s="12">
        <v>66.099999999999994</v>
      </c>
      <c r="K65" s="16">
        <v>54.95</v>
      </c>
      <c r="L65" s="17">
        <v>59.58</v>
      </c>
      <c r="M65" s="18">
        <v>55.95</v>
      </c>
      <c r="N65" s="22">
        <v>840</v>
      </c>
      <c r="O65" s="23">
        <v>575</v>
      </c>
      <c r="P65" s="23">
        <v>331</v>
      </c>
      <c r="Q65" s="24">
        <v>383</v>
      </c>
    </row>
    <row r="66" spans="1:17">
      <c r="A66" s="81">
        <v>43371</v>
      </c>
      <c r="B66" s="4">
        <v>71.63</v>
      </c>
      <c r="C66" s="5">
        <v>86.47</v>
      </c>
      <c r="D66" s="5">
        <v>78.31</v>
      </c>
      <c r="E66" s="6">
        <v>52.63</v>
      </c>
      <c r="F66" s="10">
        <v>129</v>
      </c>
      <c r="G66" s="11">
        <v>102</v>
      </c>
      <c r="H66" s="11">
        <v>151</v>
      </c>
      <c r="I66" s="11">
        <v>109.9</v>
      </c>
      <c r="J66" s="12">
        <v>107.6</v>
      </c>
      <c r="K66" s="16">
        <v>61.5</v>
      </c>
      <c r="L66" s="17">
        <v>70.069999999999993</v>
      </c>
      <c r="M66" s="18">
        <v>57.86</v>
      </c>
      <c r="N66" s="22">
        <v>840</v>
      </c>
      <c r="O66" s="23">
        <v>575</v>
      </c>
      <c r="P66" s="23">
        <v>331</v>
      </c>
      <c r="Q66" s="24">
        <v>473</v>
      </c>
    </row>
    <row r="67" spans="1:17">
      <c r="A67" s="81">
        <v>43378</v>
      </c>
      <c r="B67" s="4">
        <v>75.819999999999993</v>
      </c>
      <c r="C67" s="5">
        <v>86.47</v>
      </c>
      <c r="D67" s="5">
        <v>80.59</v>
      </c>
      <c r="E67" s="6">
        <v>72.87</v>
      </c>
      <c r="F67" s="10">
        <v>142</v>
      </c>
      <c r="G67" s="11">
        <v>109.2</v>
      </c>
      <c r="H67" s="11">
        <v>151</v>
      </c>
      <c r="I67" s="11">
        <v>131.5</v>
      </c>
      <c r="J67" s="12">
        <v>112.5</v>
      </c>
      <c r="K67" s="16">
        <v>63.29</v>
      </c>
      <c r="L67" s="17">
        <v>71.61</v>
      </c>
      <c r="M67" s="18">
        <v>61.78</v>
      </c>
      <c r="N67" s="22">
        <v>840</v>
      </c>
      <c r="O67" s="23">
        <v>618</v>
      </c>
      <c r="P67" s="23">
        <v>408</v>
      </c>
      <c r="Q67" s="24">
        <v>503</v>
      </c>
    </row>
    <row r="68" spans="1:17">
      <c r="A68" s="81">
        <v>43385</v>
      </c>
      <c r="B68" s="4">
        <v>77.33</v>
      </c>
      <c r="C68" s="5">
        <v>88.53</v>
      </c>
      <c r="D68" s="5">
        <v>81.569999999999993</v>
      </c>
      <c r="E68" s="6">
        <v>72.87</v>
      </c>
      <c r="F68" s="10">
        <v>150.80000000000001</v>
      </c>
      <c r="G68" s="11">
        <v>128</v>
      </c>
      <c r="H68" s="11">
        <v>161</v>
      </c>
      <c r="I68" s="11">
        <v>165</v>
      </c>
      <c r="J68" s="12">
        <v>132.5</v>
      </c>
      <c r="K68" s="16">
        <v>63.74</v>
      </c>
      <c r="L68" s="17">
        <v>71.17</v>
      </c>
      <c r="M68" s="18">
        <v>66.56</v>
      </c>
      <c r="N68" s="22">
        <v>925</v>
      </c>
      <c r="O68" s="23">
        <v>618</v>
      </c>
      <c r="P68" s="23">
        <v>420</v>
      </c>
      <c r="Q68" s="24">
        <v>435</v>
      </c>
    </row>
    <row r="69" spans="1:17">
      <c r="A69" s="81">
        <v>43392</v>
      </c>
      <c r="B69" s="4">
        <v>77</v>
      </c>
      <c r="C69" s="5">
        <v>88.88</v>
      </c>
      <c r="D69" s="5">
        <v>80.92</v>
      </c>
      <c r="E69" s="6">
        <v>60.22</v>
      </c>
      <c r="F69" s="10">
        <v>145</v>
      </c>
      <c r="G69" s="11">
        <v>143</v>
      </c>
      <c r="H69" s="11">
        <v>118</v>
      </c>
      <c r="I69" s="11">
        <v>163.19999999999999</v>
      </c>
      <c r="J69" s="12">
        <v>103.4</v>
      </c>
      <c r="K69" s="16">
        <v>63.67</v>
      </c>
      <c r="L69" s="17">
        <v>72.08</v>
      </c>
      <c r="M69" s="18">
        <v>66.56</v>
      </c>
      <c r="N69" s="22">
        <v>908</v>
      </c>
      <c r="O69" s="23">
        <v>558</v>
      </c>
      <c r="P69" s="23">
        <v>330</v>
      </c>
      <c r="Q69" s="24">
        <v>375</v>
      </c>
    </row>
    <row r="70" spans="1:17">
      <c r="A70" s="81">
        <v>43399</v>
      </c>
      <c r="B70" s="4">
        <v>78.36</v>
      </c>
      <c r="C70" s="5">
        <v>88.88</v>
      </c>
      <c r="D70" s="5">
        <v>83.54</v>
      </c>
      <c r="E70" s="6">
        <v>60.22</v>
      </c>
      <c r="F70" s="10">
        <v>159.30000000000001</v>
      </c>
      <c r="G70" s="11">
        <v>183.8</v>
      </c>
      <c r="H70" s="11">
        <v>173</v>
      </c>
      <c r="I70" s="11">
        <v>157.19999999999999</v>
      </c>
      <c r="J70" s="12">
        <v>104.4</v>
      </c>
      <c r="K70" s="16">
        <v>60.82</v>
      </c>
      <c r="L70" s="17">
        <v>67.52</v>
      </c>
      <c r="M70" s="18">
        <v>63.45</v>
      </c>
      <c r="N70" s="22">
        <v>908</v>
      </c>
      <c r="O70" s="23">
        <v>558</v>
      </c>
      <c r="P70" s="23">
        <v>210</v>
      </c>
      <c r="Q70" s="24">
        <v>465</v>
      </c>
    </row>
    <row r="71" spans="1:17">
      <c r="A71" s="241">
        <v>43406</v>
      </c>
      <c r="B71" s="4">
        <v>78.88</v>
      </c>
      <c r="C71" s="5">
        <v>88.88</v>
      </c>
      <c r="D71" s="5">
        <v>82.15</v>
      </c>
      <c r="E71" s="6">
        <v>72.87</v>
      </c>
      <c r="F71" s="10">
        <v>109</v>
      </c>
      <c r="G71" s="11">
        <v>172.8</v>
      </c>
      <c r="H71" s="11">
        <v>177</v>
      </c>
      <c r="I71" s="11">
        <v>154.30000000000001</v>
      </c>
      <c r="J71" s="12">
        <v>104.1</v>
      </c>
      <c r="K71" s="16">
        <v>68.86</v>
      </c>
      <c r="L71" s="17">
        <v>77.739999999999995</v>
      </c>
      <c r="M71" s="18">
        <v>66.459999999999994</v>
      </c>
      <c r="N71" s="22">
        <v>865</v>
      </c>
      <c r="O71" s="23">
        <v>558</v>
      </c>
      <c r="P71" s="23">
        <v>210</v>
      </c>
      <c r="Q71" s="24">
        <v>440</v>
      </c>
    </row>
    <row r="72" spans="1:17">
      <c r="A72" s="241">
        <v>43413</v>
      </c>
      <c r="B72" s="4">
        <v>78.2</v>
      </c>
      <c r="C72" s="5">
        <v>88.88</v>
      </c>
      <c r="D72" s="5">
        <v>82.04</v>
      </c>
      <c r="E72" s="6">
        <v>71.959999999999994</v>
      </c>
      <c r="F72" s="10">
        <v>99</v>
      </c>
      <c r="G72" s="11">
        <v>157.80000000000001</v>
      </c>
      <c r="H72" s="11">
        <v>177</v>
      </c>
      <c r="I72" s="11">
        <v>137.19999999999999</v>
      </c>
      <c r="J72" s="12">
        <v>49.6</v>
      </c>
      <c r="K72" s="16">
        <v>67.53</v>
      </c>
      <c r="L72" s="17">
        <v>75.849999999999994</v>
      </c>
      <c r="M72" s="18">
        <v>65.22</v>
      </c>
      <c r="N72" s="22">
        <v>641</v>
      </c>
      <c r="O72" s="23">
        <v>378</v>
      </c>
      <c r="P72" s="23">
        <v>142</v>
      </c>
      <c r="Q72" s="24">
        <v>255</v>
      </c>
    </row>
    <row r="73" spans="1:17">
      <c r="A73" s="241">
        <v>43420</v>
      </c>
      <c r="B73" s="4">
        <v>77.05</v>
      </c>
      <c r="C73" s="5">
        <v>88.88</v>
      </c>
      <c r="D73" s="5">
        <v>80.67</v>
      </c>
      <c r="E73" s="6">
        <v>67.81</v>
      </c>
      <c r="F73" s="10">
        <v>84</v>
      </c>
      <c r="G73" s="11">
        <v>101.8</v>
      </c>
      <c r="H73" s="11">
        <v>134</v>
      </c>
      <c r="I73" s="11">
        <v>129.69999999999999</v>
      </c>
      <c r="J73" s="12">
        <v>27.6</v>
      </c>
      <c r="K73" s="16">
        <v>66.78</v>
      </c>
      <c r="L73" s="17">
        <v>75.91</v>
      </c>
      <c r="M73" s="18">
        <v>62.35</v>
      </c>
      <c r="N73" s="22">
        <v>374</v>
      </c>
      <c r="O73" s="23">
        <v>199</v>
      </c>
      <c r="P73" s="23">
        <v>32</v>
      </c>
      <c r="Q73" s="24">
        <v>-10</v>
      </c>
    </row>
    <row r="74" spans="1:17">
      <c r="A74" s="241">
        <v>43427</v>
      </c>
      <c r="B74" s="4">
        <v>76.28</v>
      </c>
      <c r="C74" s="5">
        <v>88.88</v>
      </c>
      <c r="D74" s="5">
        <v>81.430000000000007</v>
      </c>
      <c r="E74" s="6">
        <v>67.81</v>
      </c>
      <c r="F74" s="10">
        <v>54</v>
      </c>
      <c r="G74" s="11">
        <v>68.8</v>
      </c>
      <c r="H74" s="11">
        <v>134</v>
      </c>
      <c r="I74" s="11">
        <v>126.7</v>
      </c>
      <c r="J74" s="12">
        <v>15.3</v>
      </c>
      <c r="K74" s="16">
        <v>67.27</v>
      </c>
      <c r="L74" s="17">
        <v>76.959999999999994</v>
      </c>
      <c r="M74" s="18">
        <v>60.2</v>
      </c>
      <c r="N74" s="22">
        <v>233</v>
      </c>
      <c r="O74" s="23">
        <v>55</v>
      </c>
      <c r="P74" s="23">
        <v>15</v>
      </c>
      <c r="Q74" s="24">
        <v>-48</v>
      </c>
    </row>
    <row r="75" spans="1:17">
      <c r="A75" s="241">
        <v>43434</v>
      </c>
      <c r="B75" s="4">
        <v>77.150000000000006</v>
      </c>
      <c r="C75" s="5">
        <v>89.89</v>
      </c>
      <c r="D75" s="5">
        <v>82.73</v>
      </c>
      <c r="E75" s="6">
        <v>67.81</v>
      </c>
      <c r="F75" s="10">
        <v>50</v>
      </c>
      <c r="G75" s="11">
        <v>39.799999999999997</v>
      </c>
      <c r="H75" s="11">
        <v>-2</v>
      </c>
      <c r="I75" s="11">
        <v>90.5</v>
      </c>
      <c r="J75" s="12">
        <v>18.899999999999999</v>
      </c>
      <c r="K75" s="16">
        <v>70.48</v>
      </c>
      <c r="L75" s="17">
        <v>84.8</v>
      </c>
      <c r="M75" s="18">
        <v>65.319999999999993</v>
      </c>
      <c r="N75" s="22">
        <v>129</v>
      </c>
      <c r="O75" s="23">
        <v>73</v>
      </c>
      <c r="P75" s="23">
        <v>95</v>
      </c>
      <c r="Q75" s="24">
        <v>-54</v>
      </c>
    </row>
    <row r="76" spans="1:17">
      <c r="A76" s="241">
        <v>43441</v>
      </c>
      <c r="B76" s="4">
        <v>78.61</v>
      </c>
      <c r="C76" s="5">
        <v>89.89</v>
      </c>
      <c r="D76" s="5">
        <v>83.18</v>
      </c>
      <c r="E76" s="6">
        <v>71.28</v>
      </c>
      <c r="F76" s="10">
        <v>70</v>
      </c>
      <c r="G76" s="11">
        <v>39.799999999999997</v>
      </c>
      <c r="H76" s="11">
        <v>9</v>
      </c>
      <c r="I76" s="11">
        <v>61.5</v>
      </c>
      <c r="J76" s="12">
        <v>24</v>
      </c>
      <c r="K76" s="16">
        <v>72.069999999999993</v>
      </c>
      <c r="L76" s="17">
        <v>87.81</v>
      </c>
      <c r="M76" s="18">
        <v>65.900000000000006</v>
      </c>
      <c r="N76" s="22">
        <v>1</v>
      </c>
      <c r="O76" s="23">
        <v>43</v>
      </c>
      <c r="P76" s="23">
        <v>43</v>
      </c>
      <c r="Q76" s="24">
        <v>-55</v>
      </c>
    </row>
    <row r="77" spans="1:17">
      <c r="A77" s="241">
        <v>43448</v>
      </c>
      <c r="B77" s="4">
        <v>78.92</v>
      </c>
      <c r="C77" s="5">
        <v>87.75</v>
      </c>
      <c r="D77" s="5">
        <v>84.29</v>
      </c>
      <c r="E77" s="6">
        <v>71.86</v>
      </c>
      <c r="F77" s="10">
        <v>41.6</v>
      </c>
      <c r="G77" s="11">
        <v>51.8</v>
      </c>
      <c r="H77" s="11">
        <v>16</v>
      </c>
      <c r="I77" s="11">
        <v>41.6</v>
      </c>
      <c r="J77" s="12">
        <v>6.4</v>
      </c>
      <c r="K77" s="16">
        <v>71.790000000000006</v>
      </c>
      <c r="L77" s="17">
        <v>88.24</v>
      </c>
      <c r="M77" s="18">
        <v>65.900000000000006</v>
      </c>
      <c r="N77" s="22">
        <v>-37</v>
      </c>
      <c r="O77" s="23">
        <v>-3</v>
      </c>
      <c r="P77" s="23">
        <v>43</v>
      </c>
      <c r="Q77" s="24">
        <v>-52</v>
      </c>
    </row>
    <row r="78" spans="1:17">
      <c r="A78" s="241">
        <v>43455</v>
      </c>
      <c r="B78" s="4">
        <v>77.790000000000006</v>
      </c>
      <c r="C78" s="5">
        <v>87.33</v>
      </c>
      <c r="D78" s="5">
        <v>81.760000000000005</v>
      </c>
      <c r="E78" s="6">
        <v>69.84</v>
      </c>
      <c r="F78" s="10">
        <v>31.6</v>
      </c>
      <c r="G78" s="11">
        <v>72.400000000000006</v>
      </c>
      <c r="H78" s="11">
        <v>60</v>
      </c>
      <c r="I78" s="11">
        <v>2.9</v>
      </c>
      <c r="J78" s="12">
        <v>-25.1</v>
      </c>
      <c r="K78" s="16">
        <v>72.540000000000006</v>
      </c>
      <c r="L78" s="17">
        <v>89.58</v>
      </c>
      <c r="M78" s="18">
        <v>64.540000000000006</v>
      </c>
      <c r="N78" s="22">
        <v>25</v>
      </c>
      <c r="O78" s="23">
        <v>41</v>
      </c>
      <c r="P78" s="23">
        <v>73</v>
      </c>
      <c r="Q78" s="24">
        <v>-18</v>
      </c>
    </row>
    <row r="79" spans="1:17">
      <c r="A79" s="241">
        <v>43462</v>
      </c>
      <c r="B79" s="4">
        <v>76.22</v>
      </c>
      <c r="C79" s="5">
        <v>89.25</v>
      </c>
      <c r="D79" s="5">
        <v>75.77</v>
      </c>
      <c r="E79" s="6">
        <v>71.36</v>
      </c>
      <c r="F79" s="10">
        <v>26.2</v>
      </c>
      <c r="G79" s="11">
        <v>81.400000000000006</v>
      </c>
      <c r="H79" s="11">
        <v>92.8</v>
      </c>
      <c r="I79" s="11">
        <v>-7.7</v>
      </c>
      <c r="J79" s="12">
        <v>-58.4</v>
      </c>
      <c r="K79" s="16">
        <v>69.06</v>
      </c>
      <c r="L79" s="17">
        <v>85.29</v>
      </c>
      <c r="M79" s="18">
        <v>58.17</v>
      </c>
      <c r="N79" s="22">
        <v>-41</v>
      </c>
      <c r="O79" s="23">
        <v>-74</v>
      </c>
      <c r="P79" s="23">
        <v>-68</v>
      </c>
      <c r="Q79" s="24">
        <v>-143</v>
      </c>
    </row>
    <row r="80" spans="1:17">
      <c r="A80" s="241">
        <v>43469</v>
      </c>
      <c r="B80" s="4">
        <v>77.42</v>
      </c>
      <c r="C80" s="5">
        <v>89.52</v>
      </c>
      <c r="D80" s="5">
        <v>79.48</v>
      </c>
      <c r="E80" s="6">
        <v>71.36</v>
      </c>
      <c r="F80" s="10">
        <v>30.4</v>
      </c>
      <c r="G80" s="11">
        <v>81.400000000000006</v>
      </c>
      <c r="H80" s="11">
        <v>38.799999999999997</v>
      </c>
      <c r="I80" s="11">
        <v>14.2</v>
      </c>
      <c r="J80" s="12">
        <v>-36</v>
      </c>
      <c r="K80" s="16">
        <v>72.3</v>
      </c>
      <c r="L80" s="17">
        <v>91.08</v>
      </c>
      <c r="M80" s="18">
        <v>65.489999999999995</v>
      </c>
      <c r="N80" s="22">
        <v>-15</v>
      </c>
      <c r="O80" s="23">
        <v>-10</v>
      </c>
      <c r="P80" s="23">
        <v>-50</v>
      </c>
      <c r="Q80" s="24">
        <v>-189</v>
      </c>
    </row>
    <row r="81" spans="1:17">
      <c r="A81" s="241">
        <v>43476</v>
      </c>
      <c r="B81" s="4">
        <v>76.88</v>
      </c>
      <c r="C81" s="5">
        <v>88.98</v>
      </c>
      <c r="D81" s="5">
        <v>80.03</v>
      </c>
      <c r="E81" s="6">
        <v>68.03</v>
      </c>
      <c r="F81" s="10">
        <v>38.5</v>
      </c>
      <c r="G81" s="11">
        <v>53.2</v>
      </c>
      <c r="H81" s="11">
        <v>21.2</v>
      </c>
      <c r="I81" s="11">
        <v>-1</v>
      </c>
      <c r="J81" s="12">
        <v>-32.9</v>
      </c>
      <c r="K81" s="16">
        <v>72.150000000000006</v>
      </c>
      <c r="L81" s="17">
        <v>89.3</v>
      </c>
      <c r="M81" s="18">
        <v>63.67</v>
      </c>
      <c r="N81" s="22">
        <v>42</v>
      </c>
      <c r="O81" s="23">
        <v>67</v>
      </c>
      <c r="P81" s="23">
        <v>-150</v>
      </c>
      <c r="Q81" s="24">
        <v>-52</v>
      </c>
    </row>
    <row r="82" spans="1:17">
      <c r="A82" s="241">
        <v>43483</v>
      </c>
      <c r="B82" s="4">
        <v>73.98</v>
      </c>
      <c r="C82" s="5">
        <v>90.86</v>
      </c>
      <c r="D82" s="5">
        <v>72.989999999999995</v>
      </c>
      <c r="E82" s="6">
        <v>66.3</v>
      </c>
      <c r="F82" s="10">
        <v>56</v>
      </c>
      <c r="G82" s="11">
        <v>73.2</v>
      </c>
      <c r="H82" s="11">
        <v>24.4</v>
      </c>
      <c r="I82" s="11">
        <v>-12.5</v>
      </c>
      <c r="J82" s="12">
        <v>-28.4</v>
      </c>
      <c r="K82" s="16">
        <v>67.44</v>
      </c>
      <c r="L82" s="17">
        <v>80.41</v>
      </c>
      <c r="M82" s="18">
        <v>63.67</v>
      </c>
      <c r="N82" s="22">
        <v>154</v>
      </c>
      <c r="O82" s="23">
        <v>177</v>
      </c>
      <c r="P82" s="23">
        <v>-180</v>
      </c>
      <c r="Q82" s="24">
        <v>-72</v>
      </c>
    </row>
    <row r="83" spans="1:17">
      <c r="A83" s="241">
        <v>43490</v>
      </c>
      <c r="B83" s="4">
        <v>75.400000000000006</v>
      </c>
      <c r="C83" s="5">
        <v>88.56</v>
      </c>
      <c r="D83" s="5">
        <v>76.66</v>
      </c>
      <c r="E83" s="6">
        <v>67.81</v>
      </c>
      <c r="F83" s="10">
        <v>52</v>
      </c>
      <c r="G83" s="11">
        <v>75.2</v>
      </c>
      <c r="H83" s="11">
        <v>36</v>
      </c>
      <c r="I83" s="11">
        <v>-18</v>
      </c>
      <c r="J83" s="12">
        <v>-44.4</v>
      </c>
      <c r="K83" s="16">
        <v>62.18</v>
      </c>
      <c r="L83" s="17">
        <v>70.73</v>
      </c>
      <c r="M83" s="18">
        <v>66.760000000000005</v>
      </c>
      <c r="N83" s="22">
        <v>214</v>
      </c>
      <c r="O83" s="23">
        <v>177</v>
      </c>
      <c r="P83" s="23">
        <v>-180</v>
      </c>
      <c r="Q83" s="24">
        <v>-142</v>
      </c>
    </row>
    <row r="84" spans="1:17">
      <c r="A84" s="241">
        <v>43496</v>
      </c>
      <c r="B84" s="4">
        <v>73.709999999999994</v>
      </c>
      <c r="C84" s="5">
        <v>85.48</v>
      </c>
      <c r="D84" s="5">
        <v>76.13</v>
      </c>
      <c r="E84" s="6">
        <v>66.37</v>
      </c>
      <c r="F84" s="10">
        <v>52</v>
      </c>
      <c r="G84" s="11">
        <v>80.2</v>
      </c>
      <c r="H84" s="11">
        <v>27.4</v>
      </c>
      <c r="I84" s="11">
        <v>-9.5</v>
      </c>
      <c r="J84" s="12">
        <v>-40.200000000000003</v>
      </c>
      <c r="K84" s="16">
        <v>57.96</v>
      </c>
      <c r="L84" s="17">
        <v>69.38</v>
      </c>
      <c r="M84" s="18">
        <v>55.88</v>
      </c>
      <c r="N84" s="22">
        <v>204</v>
      </c>
      <c r="O84" s="23">
        <v>177</v>
      </c>
      <c r="P84" s="23">
        <v>-200</v>
      </c>
      <c r="Q84" s="24">
        <v>-142</v>
      </c>
    </row>
    <row r="85" spans="1:17">
      <c r="A85" s="241">
        <v>43511</v>
      </c>
      <c r="B85" s="4">
        <v>62.98</v>
      </c>
      <c r="C85" s="5">
        <v>83.18</v>
      </c>
      <c r="D85" s="5">
        <v>57.67</v>
      </c>
      <c r="E85" s="6">
        <v>59.21</v>
      </c>
      <c r="F85" s="10">
        <v>48</v>
      </c>
      <c r="G85" s="11">
        <v>66.2</v>
      </c>
      <c r="H85" s="11">
        <v>13.4</v>
      </c>
      <c r="I85" s="11">
        <v>-11</v>
      </c>
      <c r="J85" s="12">
        <v>-54.9</v>
      </c>
      <c r="K85" s="16">
        <v>52.75</v>
      </c>
      <c r="L85" s="17">
        <v>70.930000000000007</v>
      </c>
      <c r="M85" s="18">
        <v>32.96</v>
      </c>
      <c r="N85" s="22">
        <v>354</v>
      </c>
      <c r="O85" s="23">
        <v>129</v>
      </c>
      <c r="P85" s="23">
        <v>-158</v>
      </c>
      <c r="Q85" s="24">
        <v>-222</v>
      </c>
    </row>
    <row r="86" spans="1:17">
      <c r="A86" s="241">
        <v>43518</v>
      </c>
      <c r="B86" s="4">
        <v>71.36</v>
      </c>
      <c r="C86" s="5">
        <v>85.48</v>
      </c>
      <c r="D86" s="5">
        <v>70.180000000000007</v>
      </c>
      <c r="E86" s="6">
        <v>68.900000000000006</v>
      </c>
      <c r="F86" s="10">
        <v>97</v>
      </c>
      <c r="G86" s="11">
        <v>79.2</v>
      </c>
      <c r="H86" s="11">
        <v>28</v>
      </c>
      <c r="I86" s="11">
        <v>-20.6</v>
      </c>
      <c r="J86" s="12">
        <v>-46.1</v>
      </c>
      <c r="K86" s="16">
        <v>54.93</v>
      </c>
      <c r="L86" s="17">
        <v>69.209999999999994</v>
      </c>
      <c r="M86" s="18">
        <v>29.64</v>
      </c>
      <c r="N86" s="22">
        <v>492</v>
      </c>
      <c r="O86" s="23">
        <v>288</v>
      </c>
      <c r="P86" s="23">
        <v>-98</v>
      </c>
      <c r="Q86" s="24">
        <v>-250</v>
      </c>
    </row>
    <row r="87" spans="1:17">
      <c r="A87" s="241">
        <v>43525</v>
      </c>
      <c r="B87" s="4">
        <v>74.400000000000006</v>
      </c>
      <c r="C87" s="5">
        <v>85.48</v>
      </c>
      <c r="D87" s="5">
        <v>76.64</v>
      </c>
      <c r="E87" s="6">
        <v>70.09</v>
      </c>
      <c r="F87" s="10">
        <v>74.599999999999994</v>
      </c>
      <c r="G87" s="11">
        <v>52.2</v>
      </c>
      <c r="H87" s="11">
        <v>17</v>
      </c>
      <c r="I87" s="11">
        <v>-20.399999999999999</v>
      </c>
      <c r="J87" s="12">
        <v>-59.2</v>
      </c>
      <c r="K87" s="16">
        <v>57.88</v>
      </c>
      <c r="L87" s="17">
        <v>71.78</v>
      </c>
      <c r="M87" s="18">
        <v>39.020000000000003</v>
      </c>
      <c r="N87" s="22">
        <v>512</v>
      </c>
      <c r="O87" s="23">
        <v>330</v>
      </c>
      <c r="P87" s="23">
        <v>-38</v>
      </c>
      <c r="Q87" s="24">
        <v>-246</v>
      </c>
    </row>
    <row r="88" spans="1:17">
      <c r="A88" s="241">
        <v>43532</v>
      </c>
      <c r="B88" s="4">
        <v>75.59</v>
      </c>
      <c r="C88" s="5">
        <v>85.48</v>
      </c>
      <c r="D88" s="5">
        <v>79.67</v>
      </c>
      <c r="E88" s="6">
        <v>70.09</v>
      </c>
      <c r="F88" s="10">
        <v>60.8</v>
      </c>
      <c r="G88" s="11">
        <v>84.2</v>
      </c>
      <c r="H88" s="11">
        <v>5.6</v>
      </c>
      <c r="I88" s="11">
        <v>-10.8</v>
      </c>
      <c r="J88" s="12">
        <v>-42.8</v>
      </c>
      <c r="K88" s="16">
        <v>61.08</v>
      </c>
      <c r="L88" s="17">
        <v>73.67</v>
      </c>
      <c r="M88" s="18">
        <v>54.85</v>
      </c>
      <c r="N88" s="22">
        <v>512</v>
      </c>
      <c r="O88" s="23">
        <v>427</v>
      </c>
      <c r="P88" s="23">
        <v>-80</v>
      </c>
      <c r="Q88" s="24">
        <v>-221</v>
      </c>
    </row>
    <row r="89" spans="1:17">
      <c r="A89" s="241">
        <v>43539</v>
      </c>
      <c r="B89" s="4">
        <v>74.94</v>
      </c>
      <c r="C89" s="5">
        <v>85.48</v>
      </c>
      <c r="D89" s="5">
        <v>80.56</v>
      </c>
      <c r="E89" s="6">
        <v>61.74</v>
      </c>
      <c r="F89" s="10">
        <v>56</v>
      </c>
      <c r="G89" s="11">
        <v>70</v>
      </c>
      <c r="H89" s="11">
        <v>-18.600000000000001</v>
      </c>
      <c r="I89" s="11">
        <v>-12</v>
      </c>
      <c r="J89" s="12">
        <v>-36.4</v>
      </c>
      <c r="K89" s="16">
        <v>62.54</v>
      </c>
      <c r="L89" s="17">
        <v>76.03</v>
      </c>
      <c r="M89" s="18">
        <v>50.42</v>
      </c>
      <c r="N89" s="22">
        <v>413</v>
      </c>
      <c r="O89" s="23">
        <v>344</v>
      </c>
      <c r="P89" s="23">
        <v>-55</v>
      </c>
      <c r="Q89" s="24">
        <v>-163</v>
      </c>
    </row>
    <row r="90" spans="1:17">
      <c r="A90" s="241">
        <v>43546</v>
      </c>
      <c r="B90" s="4">
        <v>76.64</v>
      </c>
      <c r="C90" s="5">
        <v>86.02</v>
      </c>
      <c r="D90" s="5">
        <v>81.87</v>
      </c>
      <c r="E90" s="6">
        <v>61.99</v>
      </c>
      <c r="F90" s="10">
        <v>56</v>
      </c>
      <c r="G90" s="11">
        <v>50</v>
      </c>
      <c r="H90" s="11">
        <v>-28.6</v>
      </c>
      <c r="I90" s="11">
        <v>-24.4</v>
      </c>
      <c r="J90" s="12">
        <v>-41.8</v>
      </c>
      <c r="K90" s="16">
        <v>64.62</v>
      </c>
      <c r="L90" s="17">
        <v>77.739999999999995</v>
      </c>
      <c r="M90" s="18">
        <v>57.62</v>
      </c>
      <c r="N90" s="22">
        <v>268</v>
      </c>
      <c r="O90" s="23">
        <v>344</v>
      </c>
      <c r="P90" s="23">
        <v>-25</v>
      </c>
      <c r="Q90" s="24">
        <v>-123</v>
      </c>
    </row>
  </sheetData>
  <mergeCells count="5">
    <mergeCell ref="B1:E1"/>
    <mergeCell ref="F1:J1"/>
    <mergeCell ref="K1:M1"/>
    <mergeCell ref="N1:Q1"/>
    <mergeCell ref="R1:AH1"/>
  </mergeCells>
  <phoneticPr fontId="1" type="noConversion"/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0"/>
  <sheetViews>
    <sheetView workbookViewId="0">
      <pane xSplit="1" ySplit="1" topLeftCell="AB14" activePane="bottomRight" state="frozen"/>
      <selection pane="topRight" activeCell="B1" sqref="B1"/>
      <selection pane="bottomLeft" activeCell="A2" sqref="A2"/>
      <selection pane="bottomRight" activeCell="AK35" sqref="AK35"/>
    </sheetView>
  </sheetViews>
  <sheetFormatPr defaultRowHeight="13.5"/>
  <cols>
    <col min="1" max="1" width="11.625" style="136" bestFit="1" customWidth="1"/>
    <col min="2" max="18" width="9" style="136"/>
    <col min="19" max="19" width="9.5" style="187" customWidth="1"/>
    <col min="20" max="20" width="9" style="188"/>
    <col min="21" max="16384" width="9" style="136"/>
  </cols>
  <sheetData>
    <row r="1" spans="1:41" ht="14.25">
      <c r="A1" s="136" t="s">
        <v>202</v>
      </c>
      <c r="B1" s="132" t="s">
        <v>48</v>
      </c>
      <c r="C1" s="132" t="s">
        <v>32</v>
      </c>
      <c r="D1" s="132" t="s">
        <v>33</v>
      </c>
      <c r="E1" s="132" t="s">
        <v>345</v>
      </c>
      <c r="F1" s="132" t="s">
        <v>34</v>
      </c>
      <c r="G1" s="132" t="s">
        <v>35</v>
      </c>
      <c r="H1" s="132" t="s">
        <v>343</v>
      </c>
      <c r="I1" s="395" t="s">
        <v>1404</v>
      </c>
      <c r="J1" s="179" t="s">
        <v>122</v>
      </c>
      <c r="K1" s="132" t="s">
        <v>38</v>
      </c>
      <c r="L1" s="132" t="s">
        <v>39</v>
      </c>
      <c r="M1" s="132" t="s">
        <v>40</v>
      </c>
      <c r="N1" s="132" t="s">
        <v>41</v>
      </c>
      <c r="O1" s="132" t="s">
        <v>42</v>
      </c>
      <c r="P1" s="132" t="s">
        <v>43</v>
      </c>
      <c r="Q1" s="132" t="s">
        <v>44</v>
      </c>
      <c r="R1" s="132" t="s">
        <v>45</v>
      </c>
      <c r="S1" s="181" t="s">
        <v>46</v>
      </c>
      <c r="T1" s="182" t="s">
        <v>144</v>
      </c>
      <c r="U1" s="178" t="s">
        <v>145</v>
      </c>
      <c r="V1" s="178" t="s">
        <v>146</v>
      </c>
      <c r="W1" s="179" t="s">
        <v>147</v>
      </c>
      <c r="X1" s="179" t="s">
        <v>148</v>
      </c>
      <c r="Y1" s="179" t="s">
        <v>150</v>
      </c>
      <c r="Z1" s="179" t="s">
        <v>151</v>
      </c>
      <c r="AA1" s="179" t="s">
        <v>152</v>
      </c>
      <c r="AB1" s="179" t="s">
        <v>144</v>
      </c>
      <c r="AC1" s="179" t="s">
        <v>146</v>
      </c>
      <c r="AD1" s="179" t="s">
        <v>154</v>
      </c>
      <c r="AE1" s="179" t="s">
        <v>155</v>
      </c>
      <c r="AF1" s="179" t="s">
        <v>156</v>
      </c>
      <c r="AG1" s="179" t="s">
        <v>145</v>
      </c>
      <c r="AH1" s="179" t="s">
        <v>157</v>
      </c>
      <c r="AI1" s="179" t="s">
        <v>159</v>
      </c>
      <c r="AJ1" s="179" t="s">
        <v>160</v>
      </c>
      <c r="AK1" s="179" t="s">
        <v>161</v>
      </c>
      <c r="AL1" s="179" t="s">
        <v>144</v>
      </c>
      <c r="AM1" s="136" t="s">
        <v>203</v>
      </c>
      <c r="AN1" s="136" t="s">
        <v>204</v>
      </c>
      <c r="AO1" s="136" t="s">
        <v>205</v>
      </c>
    </row>
    <row r="2" spans="1:41" ht="14.25">
      <c r="A2" s="133">
        <v>43346</v>
      </c>
      <c r="B2" s="183">
        <v>9</v>
      </c>
      <c r="C2" s="183">
        <v>19</v>
      </c>
      <c r="D2" s="183">
        <v>9</v>
      </c>
      <c r="E2" s="183"/>
      <c r="F2" s="183">
        <v>13</v>
      </c>
      <c r="G2" s="183">
        <v>10</v>
      </c>
      <c r="H2" s="183">
        <v>14</v>
      </c>
      <c r="I2" s="394"/>
      <c r="J2" s="180">
        <v>12</v>
      </c>
      <c r="K2" s="183">
        <v>11</v>
      </c>
      <c r="L2" s="183">
        <v>10</v>
      </c>
      <c r="M2" s="183">
        <v>9</v>
      </c>
      <c r="N2" s="183">
        <v>11</v>
      </c>
      <c r="O2" s="183">
        <v>10</v>
      </c>
      <c r="P2" s="183">
        <v>11</v>
      </c>
      <c r="Q2" s="183">
        <v>9</v>
      </c>
      <c r="R2" s="183">
        <v>10</v>
      </c>
      <c r="S2" s="184">
        <v>8</v>
      </c>
      <c r="T2" s="185"/>
      <c r="U2" s="186"/>
      <c r="V2" s="186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0"/>
      <c r="AI2" s="180"/>
      <c r="AJ2" s="180"/>
      <c r="AK2" s="180"/>
      <c r="AL2" s="180"/>
    </row>
    <row r="3" spans="1:41">
      <c r="A3" s="133">
        <v>43353</v>
      </c>
      <c r="B3" s="136">
        <v>8</v>
      </c>
      <c r="C3" s="136">
        <v>17</v>
      </c>
      <c r="D3" s="136">
        <v>7</v>
      </c>
      <c r="F3" s="136">
        <v>12</v>
      </c>
      <c r="G3" s="136">
        <v>9</v>
      </c>
      <c r="H3" s="136">
        <v>13</v>
      </c>
      <c r="J3" s="136">
        <v>13</v>
      </c>
      <c r="K3" s="136">
        <v>10</v>
      </c>
      <c r="L3" s="136">
        <v>9</v>
      </c>
      <c r="M3" s="136">
        <v>9</v>
      </c>
      <c r="N3" s="136">
        <v>10</v>
      </c>
      <c r="O3" s="136">
        <v>10</v>
      </c>
      <c r="P3" s="136">
        <v>9</v>
      </c>
      <c r="Q3" s="136">
        <v>8</v>
      </c>
      <c r="R3" s="136">
        <v>10</v>
      </c>
      <c r="S3" s="187">
        <v>8</v>
      </c>
      <c r="T3" s="188">
        <v>115</v>
      </c>
      <c r="U3" s="136">
        <v>45</v>
      </c>
      <c r="V3" s="136">
        <v>45</v>
      </c>
      <c r="W3" s="136">
        <v>50</v>
      </c>
      <c r="X3" s="136">
        <v>7</v>
      </c>
      <c r="Y3" s="136">
        <v>30</v>
      </c>
      <c r="Z3" s="136">
        <v>50</v>
      </c>
      <c r="AA3" s="136">
        <v>40</v>
      </c>
      <c r="AI3" s="136">
        <v>70</v>
      </c>
      <c r="AJ3" s="136">
        <v>10</v>
      </c>
      <c r="AK3" s="136">
        <v>90</v>
      </c>
      <c r="AL3" s="136">
        <v>45</v>
      </c>
      <c r="AM3" s="136">
        <v>55</v>
      </c>
      <c r="AN3" s="136">
        <v>110</v>
      </c>
      <c r="AO3" s="136">
        <v>55</v>
      </c>
    </row>
    <row r="4" spans="1:41">
      <c r="A4" s="133">
        <v>43360</v>
      </c>
      <c r="B4" s="136">
        <v>8</v>
      </c>
      <c r="C4" s="136">
        <v>17</v>
      </c>
      <c r="D4" s="136">
        <v>8</v>
      </c>
      <c r="F4" s="136">
        <v>12</v>
      </c>
      <c r="G4" s="136">
        <v>9</v>
      </c>
      <c r="H4" s="136">
        <v>14</v>
      </c>
      <c r="J4" s="136">
        <v>12</v>
      </c>
      <c r="K4" s="136">
        <v>9</v>
      </c>
      <c r="L4" s="136">
        <v>9</v>
      </c>
      <c r="M4" s="136">
        <v>9</v>
      </c>
      <c r="N4" s="136">
        <v>9</v>
      </c>
      <c r="O4" s="136">
        <v>9</v>
      </c>
      <c r="P4" s="136">
        <v>9</v>
      </c>
      <c r="Q4" s="136">
        <v>8</v>
      </c>
      <c r="R4" s="136">
        <v>9</v>
      </c>
      <c r="S4" s="187">
        <v>8</v>
      </c>
      <c r="T4" s="188">
        <v>115</v>
      </c>
      <c r="U4" s="136">
        <v>45</v>
      </c>
      <c r="V4" s="136">
        <v>45</v>
      </c>
      <c r="W4" s="136">
        <v>50</v>
      </c>
      <c r="X4" s="136">
        <v>5.5</v>
      </c>
      <c r="Y4" s="136">
        <v>30</v>
      </c>
      <c r="Z4" s="136">
        <v>50</v>
      </c>
      <c r="AA4" s="136">
        <v>40</v>
      </c>
      <c r="AI4" s="136">
        <v>70</v>
      </c>
      <c r="AJ4" s="136">
        <v>10</v>
      </c>
      <c r="AK4" s="136">
        <v>90</v>
      </c>
      <c r="AL4" s="136">
        <v>45</v>
      </c>
      <c r="AM4" s="136">
        <v>55</v>
      </c>
      <c r="AN4" s="136">
        <v>110</v>
      </c>
      <c r="AO4" s="136">
        <v>55</v>
      </c>
    </row>
    <row r="5" spans="1:41">
      <c r="A5" s="133">
        <v>43367</v>
      </c>
      <c r="B5" s="136">
        <v>8</v>
      </c>
      <c r="C5" s="136">
        <v>17</v>
      </c>
      <c r="D5" s="136">
        <v>8</v>
      </c>
      <c r="F5" s="136">
        <v>12</v>
      </c>
      <c r="G5" s="136">
        <v>9</v>
      </c>
      <c r="H5" s="136">
        <v>14</v>
      </c>
      <c r="J5" s="136">
        <v>12</v>
      </c>
      <c r="K5" s="136">
        <v>9</v>
      </c>
      <c r="L5" s="136">
        <v>9</v>
      </c>
      <c r="M5" s="136">
        <v>9</v>
      </c>
      <c r="N5" s="136">
        <v>9</v>
      </c>
      <c r="O5" s="136">
        <v>9</v>
      </c>
      <c r="P5" s="136">
        <v>9</v>
      </c>
      <c r="Q5" s="136">
        <v>8</v>
      </c>
      <c r="R5" s="136">
        <v>9</v>
      </c>
      <c r="S5" s="187">
        <v>8</v>
      </c>
      <c r="T5" s="188">
        <v>115</v>
      </c>
      <c r="U5" s="136">
        <v>45</v>
      </c>
      <c r="V5" s="136">
        <v>45</v>
      </c>
      <c r="W5" s="136">
        <v>50</v>
      </c>
      <c r="X5" s="136">
        <v>5.5</v>
      </c>
      <c r="Y5" s="136">
        <v>30</v>
      </c>
      <c r="Z5" s="136">
        <v>50</v>
      </c>
      <c r="AA5" s="136">
        <v>40</v>
      </c>
      <c r="AI5" s="136">
        <v>70</v>
      </c>
      <c r="AJ5" s="136">
        <v>10</v>
      </c>
      <c r="AK5" s="136">
        <v>90</v>
      </c>
      <c r="AL5" s="136">
        <v>45</v>
      </c>
      <c r="AM5" s="136">
        <v>55</v>
      </c>
      <c r="AN5" s="136">
        <v>110</v>
      </c>
      <c r="AO5" s="136">
        <v>55</v>
      </c>
    </row>
    <row r="6" spans="1:41">
      <c r="A6" s="133">
        <v>43379</v>
      </c>
      <c r="B6" s="136">
        <v>8</v>
      </c>
      <c r="C6" s="136">
        <v>17</v>
      </c>
      <c r="D6" s="136">
        <v>8</v>
      </c>
      <c r="F6" s="136">
        <v>12</v>
      </c>
      <c r="G6" s="136">
        <v>9</v>
      </c>
      <c r="H6" s="136">
        <v>14</v>
      </c>
      <c r="J6" s="136">
        <v>12</v>
      </c>
      <c r="K6" s="136">
        <v>8</v>
      </c>
      <c r="L6" s="136">
        <v>8</v>
      </c>
      <c r="M6" s="136">
        <v>9</v>
      </c>
      <c r="N6" s="136">
        <v>7</v>
      </c>
      <c r="O6" s="136">
        <v>8</v>
      </c>
      <c r="P6" s="136">
        <v>7</v>
      </c>
      <c r="Q6" s="136">
        <v>8</v>
      </c>
      <c r="R6" s="136">
        <v>7</v>
      </c>
      <c r="S6" s="187">
        <v>8</v>
      </c>
      <c r="T6" s="188">
        <v>115</v>
      </c>
      <c r="U6" s="136">
        <v>45</v>
      </c>
      <c r="V6" s="136">
        <v>45</v>
      </c>
      <c r="W6" s="136">
        <v>50</v>
      </c>
      <c r="X6" s="136">
        <v>5.5</v>
      </c>
      <c r="Y6" s="136">
        <v>30</v>
      </c>
      <c r="Z6" s="136">
        <v>50</v>
      </c>
      <c r="AA6" s="136">
        <v>40</v>
      </c>
      <c r="AI6" s="136">
        <v>70</v>
      </c>
      <c r="AJ6" s="136">
        <v>10</v>
      </c>
      <c r="AK6" s="136">
        <v>90</v>
      </c>
      <c r="AL6" s="136">
        <v>45</v>
      </c>
      <c r="AM6" s="136">
        <v>55</v>
      </c>
      <c r="AN6" s="136">
        <v>110</v>
      </c>
      <c r="AO6" s="136">
        <v>55</v>
      </c>
    </row>
    <row r="7" spans="1:41">
      <c r="A7" s="133">
        <v>43384</v>
      </c>
      <c r="B7" s="136">
        <v>8</v>
      </c>
      <c r="C7" s="136">
        <v>17</v>
      </c>
      <c r="D7" s="136">
        <v>6</v>
      </c>
      <c r="F7" s="136">
        <v>80</v>
      </c>
      <c r="G7" s="136">
        <v>78</v>
      </c>
      <c r="H7" s="136">
        <v>87</v>
      </c>
      <c r="J7" s="136">
        <v>85</v>
      </c>
      <c r="K7" s="136">
        <v>10</v>
      </c>
      <c r="L7" s="136">
        <v>11</v>
      </c>
      <c r="M7" s="136">
        <v>9</v>
      </c>
      <c r="N7" s="136">
        <v>10</v>
      </c>
      <c r="O7" s="136">
        <v>10</v>
      </c>
      <c r="P7" s="136">
        <v>11</v>
      </c>
      <c r="Q7" s="136">
        <v>8</v>
      </c>
      <c r="R7" s="136">
        <v>10</v>
      </c>
      <c r="S7" s="187">
        <v>8</v>
      </c>
      <c r="T7" s="188">
        <v>115</v>
      </c>
      <c r="U7" s="136">
        <v>45</v>
      </c>
      <c r="V7" s="136">
        <v>45</v>
      </c>
      <c r="W7" s="136">
        <v>50</v>
      </c>
      <c r="X7" s="136">
        <v>7</v>
      </c>
      <c r="Y7" s="136">
        <v>35</v>
      </c>
      <c r="Z7" s="136">
        <v>30</v>
      </c>
      <c r="AA7" s="136">
        <v>40</v>
      </c>
    </row>
    <row r="8" spans="1:41">
      <c r="A8" s="133">
        <v>43391</v>
      </c>
      <c r="B8" s="136">
        <v>7</v>
      </c>
      <c r="C8" s="136">
        <v>17</v>
      </c>
      <c r="D8" s="136">
        <v>6</v>
      </c>
      <c r="F8" s="136">
        <v>74</v>
      </c>
      <c r="G8" s="136">
        <v>73</v>
      </c>
      <c r="H8" s="136">
        <v>84</v>
      </c>
      <c r="J8" s="136">
        <v>83</v>
      </c>
      <c r="K8" s="136">
        <v>10</v>
      </c>
      <c r="L8" s="136">
        <v>11</v>
      </c>
      <c r="M8" s="136">
        <v>8</v>
      </c>
      <c r="N8" s="136">
        <v>9</v>
      </c>
      <c r="O8" s="136">
        <v>8</v>
      </c>
      <c r="P8" s="136">
        <v>10</v>
      </c>
      <c r="Q8" s="136">
        <v>8</v>
      </c>
      <c r="R8" s="136">
        <v>8</v>
      </c>
      <c r="S8" s="187">
        <v>8</v>
      </c>
      <c r="T8" s="188">
        <v>115</v>
      </c>
      <c r="U8" s="136">
        <v>45</v>
      </c>
      <c r="V8" s="136">
        <v>45</v>
      </c>
      <c r="W8" s="136">
        <v>50</v>
      </c>
      <c r="X8" s="136">
        <v>7</v>
      </c>
      <c r="Y8" s="136">
        <v>35</v>
      </c>
      <c r="Z8" s="136">
        <v>30</v>
      </c>
      <c r="AA8" s="136">
        <v>40</v>
      </c>
      <c r="AB8" s="136">
        <v>60</v>
      </c>
      <c r="AC8" s="136">
        <v>60</v>
      </c>
      <c r="AD8" s="136">
        <v>55</v>
      </c>
      <c r="AE8" s="136">
        <v>40</v>
      </c>
      <c r="AF8" s="136">
        <v>50</v>
      </c>
      <c r="AG8" s="136">
        <v>60</v>
      </c>
      <c r="AH8" s="136">
        <v>30</v>
      </c>
      <c r="AI8" s="136">
        <v>115</v>
      </c>
      <c r="AJ8" s="136">
        <v>10</v>
      </c>
      <c r="AK8" s="136">
        <v>7</v>
      </c>
      <c r="AL8" s="136">
        <v>45</v>
      </c>
      <c r="AM8" s="136">
        <v>60</v>
      </c>
      <c r="AN8" s="136">
        <v>110</v>
      </c>
      <c r="AO8" s="136">
        <v>55</v>
      </c>
    </row>
    <row r="9" spans="1:41">
      <c r="A9" s="133">
        <v>43397</v>
      </c>
      <c r="B9" s="136">
        <v>8</v>
      </c>
      <c r="C9" s="136">
        <v>14</v>
      </c>
      <c r="D9" s="136">
        <v>5</v>
      </c>
      <c r="F9" s="136">
        <v>67</v>
      </c>
      <c r="G9" s="136">
        <v>67</v>
      </c>
      <c r="H9" s="136">
        <v>75</v>
      </c>
      <c r="J9" s="136">
        <v>77</v>
      </c>
      <c r="K9" s="136">
        <v>10</v>
      </c>
      <c r="L9" s="136">
        <v>11</v>
      </c>
      <c r="M9" s="136">
        <v>8</v>
      </c>
      <c r="N9" s="136">
        <v>8</v>
      </c>
      <c r="O9" s="136">
        <v>8</v>
      </c>
      <c r="P9" s="136">
        <v>9</v>
      </c>
      <c r="Q9" s="136">
        <v>8</v>
      </c>
      <c r="R9" s="136">
        <v>7</v>
      </c>
      <c r="S9" s="187">
        <v>8</v>
      </c>
      <c r="T9" s="188">
        <v>115</v>
      </c>
      <c r="U9" s="136">
        <v>45</v>
      </c>
      <c r="V9" s="136">
        <v>45</v>
      </c>
      <c r="W9" s="136">
        <v>50</v>
      </c>
      <c r="X9" s="136">
        <v>7</v>
      </c>
      <c r="Y9" s="136">
        <v>35</v>
      </c>
      <c r="Z9" s="136">
        <v>30</v>
      </c>
      <c r="AA9" s="136">
        <v>40</v>
      </c>
      <c r="AB9" s="136">
        <v>60</v>
      </c>
      <c r="AC9" s="136">
        <v>60</v>
      </c>
      <c r="AD9" s="136">
        <v>55</v>
      </c>
      <c r="AE9" s="136">
        <v>40</v>
      </c>
      <c r="AF9" s="136">
        <v>50</v>
      </c>
      <c r="AG9" s="136">
        <v>60</v>
      </c>
      <c r="AH9" s="136">
        <v>30</v>
      </c>
      <c r="AI9" s="136">
        <v>115</v>
      </c>
      <c r="AJ9" s="136">
        <v>10</v>
      </c>
      <c r="AK9" s="136">
        <v>7</v>
      </c>
      <c r="AL9" s="136">
        <v>45</v>
      </c>
      <c r="AM9" s="136">
        <v>60</v>
      </c>
      <c r="AN9" s="136">
        <v>110</v>
      </c>
      <c r="AO9" s="136">
        <v>55</v>
      </c>
    </row>
    <row r="10" spans="1:41">
      <c r="A10" s="133">
        <v>43404</v>
      </c>
      <c r="B10" s="136">
        <v>5</v>
      </c>
      <c r="C10" s="136">
        <v>12</v>
      </c>
      <c r="D10" s="136">
        <v>3</v>
      </c>
      <c r="F10" s="136">
        <v>88</v>
      </c>
      <c r="G10" s="136">
        <v>63</v>
      </c>
      <c r="H10" s="136">
        <v>78</v>
      </c>
      <c r="J10" s="136">
        <v>71</v>
      </c>
      <c r="K10" s="136">
        <v>10</v>
      </c>
      <c r="L10" s="136">
        <v>8</v>
      </c>
      <c r="M10" s="136">
        <v>8</v>
      </c>
      <c r="N10" s="136">
        <v>8</v>
      </c>
      <c r="O10" s="136">
        <v>8</v>
      </c>
      <c r="P10" s="136">
        <v>9</v>
      </c>
      <c r="Q10" s="136">
        <v>8</v>
      </c>
      <c r="R10" s="136">
        <v>7</v>
      </c>
      <c r="S10" s="187">
        <v>8</v>
      </c>
      <c r="T10" s="188">
        <v>95</v>
      </c>
      <c r="U10" s="136">
        <v>45</v>
      </c>
      <c r="V10" s="136">
        <v>45</v>
      </c>
      <c r="W10" s="136">
        <v>50</v>
      </c>
      <c r="X10" s="136">
        <v>7</v>
      </c>
      <c r="Y10" s="136">
        <v>35</v>
      </c>
      <c r="Z10" s="136">
        <v>30</v>
      </c>
      <c r="AA10" s="136">
        <v>40</v>
      </c>
      <c r="AB10" s="136">
        <v>55</v>
      </c>
      <c r="AC10" s="136">
        <v>60</v>
      </c>
      <c r="AD10" s="136">
        <v>55</v>
      </c>
      <c r="AE10" s="136">
        <v>40</v>
      </c>
      <c r="AF10" s="136">
        <v>50</v>
      </c>
      <c r="AG10" s="136">
        <v>60</v>
      </c>
      <c r="AH10" s="136">
        <v>25</v>
      </c>
      <c r="AI10" s="136">
        <v>95</v>
      </c>
      <c r="AJ10" s="136">
        <v>10</v>
      </c>
      <c r="AK10" s="136">
        <v>7</v>
      </c>
      <c r="AL10" s="136">
        <v>45</v>
      </c>
      <c r="AM10" s="136">
        <v>55</v>
      </c>
      <c r="AN10" s="136">
        <v>110</v>
      </c>
      <c r="AO10" s="136">
        <v>55</v>
      </c>
    </row>
    <row r="11" spans="1:41">
      <c r="A11" s="133">
        <v>43411</v>
      </c>
      <c r="B11" s="136">
        <v>7</v>
      </c>
      <c r="C11" s="136">
        <v>11</v>
      </c>
      <c r="D11" s="136">
        <v>5</v>
      </c>
      <c r="E11" s="136">
        <v>56</v>
      </c>
      <c r="F11" s="136">
        <v>81</v>
      </c>
      <c r="G11" s="136">
        <v>59</v>
      </c>
      <c r="H11" s="136">
        <v>71</v>
      </c>
      <c r="J11" s="136">
        <v>65</v>
      </c>
      <c r="K11" s="136">
        <v>10</v>
      </c>
      <c r="L11" s="136">
        <v>10</v>
      </c>
      <c r="M11" s="136">
        <v>9</v>
      </c>
      <c r="N11" s="136">
        <v>9</v>
      </c>
      <c r="O11" s="136">
        <v>9</v>
      </c>
      <c r="P11" s="136">
        <v>10</v>
      </c>
      <c r="Q11" s="136">
        <v>8</v>
      </c>
      <c r="R11" s="136">
        <v>7</v>
      </c>
      <c r="S11" s="187">
        <v>7</v>
      </c>
      <c r="T11" s="188">
        <v>95</v>
      </c>
      <c r="U11" s="136">
        <v>45</v>
      </c>
      <c r="V11" s="136">
        <v>45</v>
      </c>
      <c r="W11" s="136">
        <v>50</v>
      </c>
      <c r="X11" s="136">
        <v>7</v>
      </c>
      <c r="Y11" s="136">
        <v>35</v>
      </c>
      <c r="Z11" s="136">
        <v>30</v>
      </c>
      <c r="AA11" s="136">
        <v>40</v>
      </c>
      <c r="AB11" s="136">
        <v>55</v>
      </c>
      <c r="AC11" s="136">
        <v>60</v>
      </c>
      <c r="AD11" s="136">
        <v>55</v>
      </c>
      <c r="AE11" s="136">
        <v>40</v>
      </c>
      <c r="AF11" s="136">
        <v>50</v>
      </c>
      <c r="AG11" s="136">
        <v>60</v>
      </c>
      <c r="AH11" s="136">
        <v>25</v>
      </c>
      <c r="AI11" s="136">
        <v>95</v>
      </c>
      <c r="AJ11" s="136">
        <v>15</v>
      </c>
      <c r="AK11" s="136">
        <v>7</v>
      </c>
      <c r="AL11" s="136">
        <v>45</v>
      </c>
      <c r="AM11" s="136">
        <v>55</v>
      </c>
      <c r="AN11" s="136">
        <v>100</v>
      </c>
      <c r="AO11" s="136">
        <v>55</v>
      </c>
    </row>
    <row r="12" spans="1:41">
      <c r="A12" s="133">
        <v>43418</v>
      </c>
      <c r="B12" s="136">
        <v>9</v>
      </c>
      <c r="C12" s="136">
        <v>11</v>
      </c>
      <c r="D12" s="136">
        <v>6</v>
      </c>
      <c r="E12" s="136">
        <v>48</v>
      </c>
      <c r="F12" s="136">
        <v>75</v>
      </c>
      <c r="G12" s="136">
        <v>54</v>
      </c>
      <c r="H12" s="136">
        <v>105</v>
      </c>
      <c r="J12" s="136">
        <v>59</v>
      </c>
      <c r="K12" s="136">
        <v>10</v>
      </c>
      <c r="L12" s="136">
        <v>10</v>
      </c>
      <c r="M12" s="136">
        <v>10</v>
      </c>
      <c r="N12" s="136">
        <v>9</v>
      </c>
      <c r="O12" s="136">
        <v>9</v>
      </c>
      <c r="P12" s="136">
        <v>10</v>
      </c>
      <c r="Q12" s="136">
        <v>8</v>
      </c>
      <c r="R12" s="136">
        <v>6</v>
      </c>
      <c r="S12" s="187">
        <v>6</v>
      </c>
      <c r="T12" s="188">
        <v>95</v>
      </c>
      <c r="U12" s="136">
        <v>45</v>
      </c>
      <c r="V12" s="136">
        <v>45</v>
      </c>
      <c r="W12" s="136">
        <v>50</v>
      </c>
      <c r="X12" s="136">
        <v>7</v>
      </c>
      <c r="Y12" s="136">
        <v>35</v>
      </c>
      <c r="Z12" s="136">
        <v>30</v>
      </c>
      <c r="AA12" s="136">
        <v>40</v>
      </c>
      <c r="AB12" s="136">
        <v>55</v>
      </c>
      <c r="AC12" s="136">
        <v>60</v>
      </c>
      <c r="AD12" s="136">
        <v>55</v>
      </c>
      <c r="AE12" s="136">
        <v>40</v>
      </c>
      <c r="AF12" s="136">
        <v>50</v>
      </c>
      <c r="AG12" s="136">
        <v>60</v>
      </c>
      <c r="AH12" s="136">
        <v>25</v>
      </c>
      <c r="AI12" s="136">
        <v>95</v>
      </c>
      <c r="AJ12" s="136">
        <v>15</v>
      </c>
      <c r="AK12" s="136">
        <v>7</v>
      </c>
      <c r="AL12" s="136">
        <v>45</v>
      </c>
      <c r="AM12" s="136">
        <v>55</v>
      </c>
      <c r="AN12" s="136">
        <v>100</v>
      </c>
      <c r="AO12" s="136">
        <v>55</v>
      </c>
    </row>
    <row r="13" spans="1:41">
      <c r="A13" s="133">
        <v>43425</v>
      </c>
      <c r="B13" s="136">
        <v>11</v>
      </c>
      <c r="C13" s="136">
        <v>12</v>
      </c>
      <c r="D13" s="136">
        <v>5</v>
      </c>
      <c r="E13" s="136">
        <v>42</v>
      </c>
      <c r="F13" s="136">
        <v>87</v>
      </c>
      <c r="G13" s="136">
        <v>47</v>
      </c>
      <c r="H13" s="136">
        <v>100</v>
      </c>
      <c r="J13" s="136">
        <v>53</v>
      </c>
      <c r="K13" s="136">
        <v>8</v>
      </c>
      <c r="L13" s="136">
        <v>9</v>
      </c>
      <c r="M13" s="136">
        <v>9</v>
      </c>
      <c r="N13" s="136">
        <v>9</v>
      </c>
      <c r="O13" s="136">
        <v>9</v>
      </c>
      <c r="P13" s="136">
        <v>11</v>
      </c>
      <c r="Q13" s="136">
        <v>9</v>
      </c>
      <c r="R13" s="136">
        <v>6</v>
      </c>
      <c r="S13" s="187">
        <v>9</v>
      </c>
      <c r="T13" s="188">
        <v>95</v>
      </c>
      <c r="U13" s="136">
        <v>45</v>
      </c>
      <c r="V13" s="136">
        <v>45</v>
      </c>
      <c r="W13" s="136">
        <v>50</v>
      </c>
      <c r="X13" s="136">
        <v>7</v>
      </c>
      <c r="Y13" s="136">
        <v>35</v>
      </c>
      <c r="Z13" s="136">
        <v>30</v>
      </c>
      <c r="AA13" s="136">
        <v>40</v>
      </c>
      <c r="AB13" s="136">
        <v>55</v>
      </c>
      <c r="AC13" s="136">
        <v>60</v>
      </c>
      <c r="AD13" s="136">
        <v>55</v>
      </c>
      <c r="AE13" s="136">
        <v>40</v>
      </c>
      <c r="AF13" s="136">
        <v>50</v>
      </c>
      <c r="AG13" s="136">
        <v>60</v>
      </c>
      <c r="AH13" s="136">
        <v>25</v>
      </c>
      <c r="AI13" s="136">
        <v>95</v>
      </c>
      <c r="AJ13" s="136">
        <v>15</v>
      </c>
      <c r="AK13" s="136">
        <v>7</v>
      </c>
      <c r="AL13" s="136">
        <v>45</v>
      </c>
      <c r="AM13" s="136">
        <v>55</v>
      </c>
      <c r="AN13" s="136">
        <v>100</v>
      </c>
      <c r="AO13" s="136">
        <v>55</v>
      </c>
    </row>
    <row r="14" spans="1:41">
      <c r="A14" s="133">
        <v>43432</v>
      </c>
      <c r="B14" s="136">
        <v>13</v>
      </c>
      <c r="C14" s="136">
        <v>12</v>
      </c>
      <c r="D14" s="136">
        <v>5</v>
      </c>
      <c r="E14" s="136">
        <v>40</v>
      </c>
      <c r="F14" s="136">
        <v>82</v>
      </c>
      <c r="G14" s="136">
        <v>42</v>
      </c>
      <c r="H14" s="136">
        <v>96</v>
      </c>
      <c r="J14" s="136">
        <v>51</v>
      </c>
      <c r="K14" s="136">
        <v>8</v>
      </c>
      <c r="L14" s="136">
        <v>9</v>
      </c>
      <c r="M14" s="136">
        <v>9</v>
      </c>
      <c r="N14" s="136">
        <v>9</v>
      </c>
      <c r="O14" s="136">
        <v>9</v>
      </c>
      <c r="P14" s="136">
        <v>11</v>
      </c>
      <c r="Q14" s="136">
        <v>9</v>
      </c>
      <c r="R14" s="136">
        <v>6</v>
      </c>
      <c r="S14" s="187">
        <v>9</v>
      </c>
      <c r="T14" s="188">
        <v>75</v>
      </c>
      <c r="U14" s="136">
        <v>25</v>
      </c>
      <c r="V14" s="136">
        <v>35</v>
      </c>
      <c r="W14" s="136">
        <v>45</v>
      </c>
      <c r="X14" s="136">
        <v>7</v>
      </c>
      <c r="Y14" s="136">
        <v>35</v>
      </c>
      <c r="Z14" s="136">
        <v>25</v>
      </c>
      <c r="AA14" s="136">
        <v>35</v>
      </c>
      <c r="AB14" s="136">
        <v>35</v>
      </c>
      <c r="AC14" s="136">
        <v>40</v>
      </c>
      <c r="AD14" s="136">
        <v>45</v>
      </c>
      <c r="AE14" s="136">
        <v>30</v>
      </c>
      <c r="AF14" s="136">
        <v>35</v>
      </c>
      <c r="AG14" s="136">
        <v>45</v>
      </c>
      <c r="AH14" s="136">
        <v>30</v>
      </c>
      <c r="AI14" s="136">
        <v>55</v>
      </c>
      <c r="AJ14" s="136">
        <v>10</v>
      </c>
      <c r="AK14" s="136">
        <v>7</v>
      </c>
      <c r="AL14" s="136">
        <v>25</v>
      </c>
      <c r="AM14" s="136">
        <v>60</v>
      </c>
      <c r="AN14" s="136">
        <v>55</v>
      </c>
      <c r="AO14" s="136">
        <v>25</v>
      </c>
    </row>
    <row r="15" spans="1:41">
      <c r="A15" s="133">
        <v>43439</v>
      </c>
      <c r="B15" s="136">
        <v>14</v>
      </c>
      <c r="C15" s="136">
        <v>10</v>
      </c>
      <c r="D15" s="136">
        <v>18</v>
      </c>
      <c r="E15" s="136">
        <v>33</v>
      </c>
      <c r="F15" s="136">
        <v>75</v>
      </c>
      <c r="G15" s="136">
        <v>34</v>
      </c>
      <c r="H15" s="136">
        <v>89</v>
      </c>
      <c r="I15" s="136">
        <v>86</v>
      </c>
      <c r="J15" s="136">
        <v>47</v>
      </c>
      <c r="K15" s="136">
        <v>11</v>
      </c>
      <c r="L15" s="136">
        <v>10</v>
      </c>
      <c r="M15" s="136">
        <v>8</v>
      </c>
      <c r="N15" s="136">
        <v>10</v>
      </c>
      <c r="O15" s="136">
        <v>9</v>
      </c>
      <c r="P15" s="136">
        <v>13</v>
      </c>
      <c r="Q15" s="136">
        <v>10</v>
      </c>
      <c r="R15" s="136">
        <v>7</v>
      </c>
      <c r="S15" s="187">
        <v>9</v>
      </c>
      <c r="T15" s="188">
        <v>75</v>
      </c>
      <c r="U15" s="136">
        <v>25</v>
      </c>
      <c r="V15" s="136">
        <v>35</v>
      </c>
      <c r="W15" s="136">
        <v>45</v>
      </c>
      <c r="X15" s="136">
        <v>7</v>
      </c>
      <c r="Y15" s="136">
        <v>35</v>
      </c>
      <c r="Z15" s="136">
        <v>25</v>
      </c>
      <c r="AA15" s="136">
        <v>35</v>
      </c>
      <c r="AB15" s="136">
        <v>35</v>
      </c>
      <c r="AC15" s="136">
        <v>40</v>
      </c>
      <c r="AD15" s="136">
        <v>45</v>
      </c>
      <c r="AE15" s="136">
        <v>30</v>
      </c>
      <c r="AF15" s="136">
        <v>35</v>
      </c>
      <c r="AG15" s="136">
        <v>45</v>
      </c>
      <c r="AH15" s="136">
        <v>30</v>
      </c>
      <c r="AI15" s="136">
        <v>55</v>
      </c>
      <c r="AJ15" s="136">
        <v>10</v>
      </c>
      <c r="AK15" s="136">
        <v>7</v>
      </c>
      <c r="AL15" s="136">
        <v>25</v>
      </c>
      <c r="AM15" s="136">
        <v>60</v>
      </c>
      <c r="AN15" s="136">
        <v>55</v>
      </c>
      <c r="AO15" s="136">
        <v>25</v>
      </c>
    </row>
    <row r="16" spans="1:41">
      <c r="A16" s="133">
        <v>43446</v>
      </c>
      <c r="B16" s="136">
        <v>17</v>
      </c>
      <c r="C16" s="136">
        <v>15</v>
      </c>
      <c r="D16" s="136">
        <v>20</v>
      </c>
      <c r="E16" s="136">
        <v>33</v>
      </c>
      <c r="F16" s="136">
        <v>69</v>
      </c>
      <c r="G16" s="136">
        <v>29</v>
      </c>
      <c r="H16" s="136">
        <v>97</v>
      </c>
      <c r="I16" s="136">
        <v>93</v>
      </c>
      <c r="J16" s="136">
        <v>45</v>
      </c>
      <c r="K16" s="136">
        <v>18</v>
      </c>
      <c r="L16" s="136">
        <v>14</v>
      </c>
      <c r="M16" s="136">
        <v>12</v>
      </c>
      <c r="N16" s="136">
        <v>14</v>
      </c>
      <c r="O16" s="136">
        <v>13</v>
      </c>
      <c r="P16" s="136">
        <v>16</v>
      </c>
      <c r="Q16" s="136">
        <v>13</v>
      </c>
      <c r="R16" s="136">
        <v>10</v>
      </c>
      <c r="S16" s="187">
        <v>10</v>
      </c>
      <c r="T16" s="188">
        <v>75</v>
      </c>
      <c r="U16" s="136">
        <v>25</v>
      </c>
      <c r="V16" s="136">
        <v>35</v>
      </c>
      <c r="W16" s="136">
        <v>45</v>
      </c>
      <c r="X16" s="136">
        <v>7</v>
      </c>
      <c r="Y16" s="136">
        <v>35</v>
      </c>
      <c r="Z16" s="136">
        <v>25</v>
      </c>
      <c r="AA16" s="136">
        <v>35</v>
      </c>
      <c r="AB16" s="136">
        <v>35</v>
      </c>
      <c r="AC16" s="136">
        <v>40</v>
      </c>
      <c r="AD16" s="136">
        <v>45</v>
      </c>
      <c r="AE16" s="136">
        <v>30</v>
      </c>
      <c r="AF16" s="136">
        <v>35</v>
      </c>
      <c r="AG16" s="136">
        <v>45</v>
      </c>
      <c r="AH16" s="136">
        <v>30</v>
      </c>
      <c r="AI16" s="136">
        <v>55</v>
      </c>
      <c r="AJ16" s="136">
        <v>10</v>
      </c>
      <c r="AK16" s="136">
        <v>7</v>
      </c>
      <c r="AL16" s="136">
        <v>25</v>
      </c>
      <c r="AM16" s="136">
        <v>60</v>
      </c>
      <c r="AN16" s="136">
        <v>55</v>
      </c>
      <c r="AO16" s="136">
        <v>25</v>
      </c>
    </row>
    <row r="17" spans="1:41">
      <c r="A17" s="133">
        <v>43453</v>
      </c>
      <c r="B17" s="136">
        <v>28</v>
      </c>
      <c r="C17" s="136">
        <v>20</v>
      </c>
      <c r="D17" s="136">
        <v>24</v>
      </c>
      <c r="E17" s="136">
        <v>35</v>
      </c>
      <c r="F17" s="136">
        <v>65</v>
      </c>
      <c r="G17" s="136">
        <v>29</v>
      </c>
      <c r="H17" s="136">
        <v>101</v>
      </c>
      <c r="I17" s="136">
        <v>97</v>
      </c>
      <c r="J17" s="136">
        <v>47</v>
      </c>
      <c r="K17" s="136">
        <v>21</v>
      </c>
      <c r="L17" s="136">
        <v>17</v>
      </c>
      <c r="M17" s="136">
        <v>15</v>
      </c>
      <c r="N17" s="136">
        <v>16</v>
      </c>
      <c r="O17" s="136">
        <v>15</v>
      </c>
      <c r="P17" s="136">
        <v>18</v>
      </c>
      <c r="Q17" s="136">
        <v>14</v>
      </c>
      <c r="R17" s="136">
        <v>13</v>
      </c>
      <c r="S17" s="187">
        <v>10</v>
      </c>
      <c r="T17" s="188">
        <v>75</v>
      </c>
      <c r="U17" s="136">
        <v>25</v>
      </c>
      <c r="V17" s="136">
        <v>30</v>
      </c>
      <c r="W17" s="136">
        <v>40</v>
      </c>
      <c r="X17" s="136">
        <v>6</v>
      </c>
      <c r="Y17" s="136">
        <v>30</v>
      </c>
      <c r="Z17" s="136">
        <v>25</v>
      </c>
      <c r="AA17" s="136">
        <v>25</v>
      </c>
      <c r="AB17" s="136">
        <v>30</v>
      </c>
      <c r="AC17" s="136">
        <v>40</v>
      </c>
      <c r="AD17" s="136">
        <v>40</v>
      </c>
      <c r="AE17" s="136">
        <v>20</v>
      </c>
      <c r="AF17" s="136">
        <v>30</v>
      </c>
      <c r="AG17" s="136">
        <v>40</v>
      </c>
      <c r="AH17" s="136">
        <v>30</v>
      </c>
      <c r="AI17" s="136">
        <v>40</v>
      </c>
      <c r="AJ17" s="136">
        <v>10</v>
      </c>
      <c r="AK17" s="136">
        <v>8</v>
      </c>
      <c r="AL17" s="136">
        <v>20</v>
      </c>
      <c r="AM17" s="136">
        <v>40</v>
      </c>
      <c r="AN17" s="136">
        <v>35</v>
      </c>
      <c r="AO17" s="136">
        <v>20</v>
      </c>
    </row>
    <row r="18" spans="1:41">
      <c r="A18" s="133">
        <v>43460</v>
      </c>
      <c r="B18" s="136">
        <v>54</v>
      </c>
      <c r="C18" s="136">
        <v>33</v>
      </c>
      <c r="D18" s="136">
        <v>30</v>
      </c>
      <c r="E18" s="136">
        <v>39</v>
      </c>
      <c r="F18" s="136">
        <v>61</v>
      </c>
      <c r="G18" s="136">
        <v>26</v>
      </c>
      <c r="H18" s="136">
        <v>100</v>
      </c>
      <c r="I18" s="136">
        <v>104</v>
      </c>
      <c r="J18" s="136">
        <v>49</v>
      </c>
      <c r="K18" s="136">
        <v>25</v>
      </c>
      <c r="L18" s="136">
        <v>21</v>
      </c>
      <c r="M18" s="136">
        <v>17</v>
      </c>
      <c r="N18" s="136">
        <v>16</v>
      </c>
      <c r="O18" s="136">
        <v>15</v>
      </c>
      <c r="P18" s="136">
        <v>19</v>
      </c>
      <c r="Q18" s="136">
        <v>15</v>
      </c>
      <c r="R18" s="136">
        <v>13</v>
      </c>
      <c r="S18" s="187">
        <v>11</v>
      </c>
      <c r="T18" s="188">
        <v>75</v>
      </c>
      <c r="U18" s="136">
        <v>25</v>
      </c>
      <c r="V18" s="136">
        <v>30</v>
      </c>
      <c r="W18" s="136">
        <v>40</v>
      </c>
      <c r="X18" s="136">
        <v>6</v>
      </c>
      <c r="Y18" s="136">
        <v>30</v>
      </c>
      <c r="Z18" s="136">
        <v>25</v>
      </c>
      <c r="AA18" s="136">
        <v>25</v>
      </c>
      <c r="AB18" s="136">
        <v>30</v>
      </c>
      <c r="AC18" s="136">
        <v>40</v>
      </c>
      <c r="AD18" s="136">
        <v>40</v>
      </c>
      <c r="AE18" s="136">
        <v>20</v>
      </c>
      <c r="AF18" s="136">
        <v>30</v>
      </c>
      <c r="AG18" s="136">
        <v>40</v>
      </c>
      <c r="AH18" s="136">
        <v>30</v>
      </c>
      <c r="AI18" s="136">
        <v>40</v>
      </c>
      <c r="AJ18" s="136">
        <v>10</v>
      </c>
      <c r="AK18" s="136">
        <v>8</v>
      </c>
      <c r="AL18" s="136">
        <v>20</v>
      </c>
      <c r="AM18" s="136">
        <v>40</v>
      </c>
      <c r="AN18" s="136">
        <v>35</v>
      </c>
      <c r="AO18" s="136">
        <v>20</v>
      </c>
    </row>
    <row r="19" spans="1:41">
      <c r="A19" s="133">
        <v>43467</v>
      </c>
      <c r="B19" s="136">
        <v>55</v>
      </c>
      <c r="C19" s="136">
        <v>35</v>
      </c>
      <c r="D19" s="136">
        <v>30</v>
      </c>
      <c r="E19" s="136">
        <v>42</v>
      </c>
      <c r="F19" s="136">
        <v>60</v>
      </c>
      <c r="G19" s="136">
        <v>25</v>
      </c>
      <c r="H19" s="136">
        <v>102</v>
      </c>
      <c r="I19" s="136">
        <v>101</v>
      </c>
      <c r="J19" s="136">
        <v>51</v>
      </c>
      <c r="K19" s="136">
        <v>30</v>
      </c>
      <c r="L19" s="136">
        <v>22</v>
      </c>
      <c r="M19" s="136">
        <v>21</v>
      </c>
      <c r="N19" s="136">
        <v>19</v>
      </c>
      <c r="O19" s="136">
        <v>15</v>
      </c>
      <c r="P19" s="136">
        <v>22</v>
      </c>
      <c r="Q19" s="136">
        <v>16</v>
      </c>
      <c r="R19" s="136">
        <v>13</v>
      </c>
      <c r="S19" s="187">
        <v>12</v>
      </c>
      <c r="T19" s="188">
        <v>75</v>
      </c>
      <c r="U19" s="136">
        <v>25</v>
      </c>
      <c r="V19" s="136">
        <v>30</v>
      </c>
      <c r="W19" s="136">
        <v>40</v>
      </c>
      <c r="X19" s="136">
        <v>6</v>
      </c>
      <c r="Y19" s="136">
        <v>30</v>
      </c>
      <c r="Z19" s="136">
        <v>25</v>
      </c>
      <c r="AA19" s="136">
        <v>25</v>
      </c>
      <c r="AB19" s="136">
        <v>30</v>
      </c>
      <c r="AC19" s="136">
        <v>40</v>
      </c>
      <c r="AD19" s="136">
        <v>40</v>
      </c>
      <c r="AE19" s="136">
        <v>20</v>
      </c>
      <c r="AF19" s="136">
        <v>30</v>
      </c>
      <c r="AG19" s="136">
        <v>40</v>
      </c>
      <c r="AH19" s="136">
        <v>30</v>
      </c>
      <c r="AI19" s="136">
        <v>40</v>
      </c>
      <c r="AJ19" s="136">
        <v>10</v>
      </c>
      <c r="AK19" s="136">
        <v>8</v>
      </c>
      <c r="AL19" s="136">
        <v>20</v>
      </c>
      <c r="AM19" s="136">
        <v>40</v>
      </c>
      <c r="AN19" s="136">
        <v>35</v>
      </c>
      <c r="AO19" s="136">
        <v>20</v>
      </c>
    </row>
    <row r="20" spans="1:41">
      <c r="A20" s="133">
        <v>43474</v>
      </c>
      <c r="B20" s="136">
        <v>57</v>
      </c>
      <c r="C20" s="136">
        <v>39</v>
      </c>
      <c r="D20" s="136">
        <v>30</v>
      </c>
      <c r="E20" s="136">
        <v>44</v>
      </c>
      <c r="F20" s="136">
        <v>55</v>
      </c>
      <c r="G20" s="136">
        <v>22</v>
      </c>
      <c r="H20" s="136">
        <v>99</v>
      </c>
      <c r="I20" s="136">
        <v>98</v>
      </c>
      <c r="J20" s="136">
        <v>53</v>
      </c>
      <c r="K20" s="136">
        <v>32</v>
      </c>
      <c r="L20" s="136">
        <v>22</v>
      </c>
      <c r="M20" s="136">
        <v>22</v>
      </c>
      <c r="N20" s="136">
        <v>18</v>
      </c>
      <c r="O20" s="136">
        <v>16</v>
      </c>
      <c r="P20" s="136">
        <v>22</v>
      </c>
      <c r="Q20" s="136">
        <v>15</v>
      </c>
      <c r="R20" s="136">
        <v>14</v>
      </c>
      <c r="S20" s="187">
        <v>12</v>
      </c>
      <c r="T20" s="188">
        <v>75</v>
      </c>
      <c r="U20" s="136">
        <v>25</v>
      </c>
      <c r="V20" s="136">
        <v>30</v>
      </c>
      <c r="W20" s="136">
        <v>40</v>
      </c>
      <c r="X20" s="136">
        <v>6</v>
      </c>
      <c r="Y20" s="136">
        <v>30</v>
      </c>
      <c r="Z20" s="136">
        <v>25</v>
      </c>
      <c r="AA20" s="136">
        <v>25</v>
      </c>
      <c r="AB20" s="136">
        <v>30</v>
      </c>
      <c r="AC20" s="136">
        <v>40</v>
      </c>
      <c r="AD20" s="136">
        <v>40</v>
      </c>
      <c r="AE20" s="136">
        <v>20</v>
      </c>
      <c r="AF20" s="136">
        <v>30</v>
      </c>
      <c r="AG20" s="136">
        <v>40</v>
      </c>
      <c r="AH20" s="136">
        <v>30</v>
      </c>
      <c r="AI20" s="136">
        <v>40</v>
      </c>
      <c r="AJ20" s="136">
        <v>10</v>
      </c>
      <c r="AK20" s="136">
        <v>8</v>
      </c>
      <c r="AL20" s="136">
        <v>20</v>
      </c>
      <c r="AM20" s="136">
        <v>40</v>
      </c>
      <c r="AN20" s="136">
        <v>35</v>
      </c>
      <c r="AO20" s="136">
        <v>20</v>
      </c>
    </row>
    <row r="21" spans="1:41">
      <c r="A21" s="133">
        <v>43481</v>
      </c>
      <c r="B21" s="136">
        <v>58</v>
      </c>
      <c r="C21" s="136">
        <v>43</v>
      </c>
      <c r="D21" s="136">
        <v>32</v>
      </c>
      <c r="E21" s="136">
        <v>45</v>
      </c>
      <c r="F21" s="136">
        <v>50</v>
      </c>
      <c r="G21" s="136">
        <v>18</v>
      </c>
      <c r="H21" s="136">
        <v>94</v>
      </c>
      <c r="I21" s="136">
        <v>97</v>
      </c>
      <c r="J21" s="136">
        <v>52</v>
      </c>
      <c r="K21" s="136">
        <v>29</v>
      </c>
      <c r="L21" s="136">
        <v>21</v>
      </c>
      <c r="M21" s="136">
        <v>24</v>
      </c>
      <c r="N21" s="136">
        <v>17</v>
      </c>
      <c r="O21" s="136">
        <v>15</v>
      </c>
      <c r="P21" s="136">
        <v>24</v>
      </c>
      <c r="Q21" s="136">
        <v>18</v>
      </c>
      <c r="R21" s="136">
        <v>19</v>
      </c>
      <c r="S21" s="187">
        <v>14</v>
      </c>
      <c r="T21" s="188">
        <v>70</v>
      </c>
      <c r="U21" s="136">
        <v>25</v>
      </c>
      <c r="V21" s="136">
        <v>30</v>
      </c>
      <c r="W21" s="136">
        <v>40</v>
      </c>
      <c r="X21" s="136">
        <v>6</v>
      </c>
      <c r="Y21" s="136">
        <v>30</v>
      </c>
      <c r="Z21" s="136">
        <v>25</v>
      </c>
      <c r="AA21" s="136">
        <v>25</v>
      </c>
      <c r="AB21" s="136">
        <v>30</v>
      </c>
      <c r="AC21" s="136">
        <v>40</v>
      </c>
      <c r="AD21" s="136">
        <v>40</v>
      </c>
      <c r="AE21" s="136">
        <v>20</v>
      </c>
      <c r="AF21" s="136">
        <v>30</v>
      </c>
      <c r="AG21" s="136">
        <v>40</v>
      </c>
      <c r="AH21" s="136">
        <v>30</v>
      </c>
      <c r="AI21" s="136">
        <v>40</v>
      </c>
      <c r="AJ21" s="136">
        <v>10</v>
      </c>
      <c r="AK21" s="136">
        <v>8</v>
      </c>
      <c r="AL21" s="136">
        <v>20</v>
      </c>
      <c r="AM21" s="136">
        <v>40</v>
      </c>
      <c r="AN21" s="136">
        <v>35</v>
      </c>
      <c r="AO21" s="136">
        <v>20</v>
      </c>
    </row>
    <row r="22" spans="1:41">
      <c r="A22" s="133">
        <v>43488</v>
      </c>
      <c r="B22" s="136">
        <v>48</v>
      </c>
      <c r="C22" s="136">
        <v>33</v>
      </c>
      <c r="D22" s="136">
        <v>34</v>
      </c>
      <c r="E22" s="136">
        <v>51</v>
      </c>
      <c r="F22" s="136">
        <v>43</v>
      </c>
      <c r="G22" s="136">
        <v>11</v>
      </c>
      <c r="H22" s="136">
        <v>95</v>
      </c>
      <c r="I22" s="136">
        <v>101</v>
      </c>
      <c r="J22" s="136">
        <v>53</v>
      </c>
      <c r="K22" s="136">
        <v>26</v>
      </c>
      <c r="L22" s="136">
        <v>22</v>
      </c>
      <c r="M22" s="136">
        <v>24</v>
      </c>
      <c r="N22" s="136">
        <v>19</v>
      </c>
      <c r="O22" s="136">
        <v>15</v>
      </c>
      <c r="P22" s="136">
        <v>22</v>
      </c>
      <c r="Q22" s="136">
        <v>22</v>
      </c>
      <c r="R22" s="136">
        <v>17</v>
      </c>
      <c r="S22" s="187">
        <v>14</v>
      </c>
      <c r="T22" s="188">
        <v>55</v>
      </c>
      <c r="U22" s="136">
        <v>40</v>
      </c>
      <c r="V22" s="136">
        <v>30</v>
      </c>
      <c r="W22" s="136">
        <v>25</v>
      </c>
      <c r="X22" s="136">
        <v>7</v>
      </c>
      <c r="Y22" s="136">
        <v>30</v>
      </c>
      <c r="Z22" s="136">
        <v>25</v>
      </c>
      <c r="AA22" s="136">
        <v>25</v>
      </c>
      <c r="AB22" s="136">
        <v>30</v>
      </c>
      <c r="AC22" s="136">
        <v>40</v>
      </c>
      <c r="AD22" s="136">
        <v>40</v>
      </c>
      <c r="AE22" s="136">
        <v>20</v>
      </c>
      <c r="AF22" s="136">
        <v>30</v>
      </c>
      <c r="AG22" s="136">
        <v>40</v>
      </c>
      <c r="AH22" s="136">
        <v>30</v>
      </c>
      <c r="AI22" s="136">
        <v>40</v>
      </c>
      <c r="AJ22" s="136">
        <v>10</v>
      </c>
      <c r="AK22" s="136">
        <v>7</v>
      </c>
      <c r="AL22" s="136">
        <v>18</v>
      </c>
      <c r="AM22" s="136">
        <v>30</v>
      </c>
      <c r="AN22" s="136">
        <v>25</v>
      </c>
      <c r="AO22" s="136">
        <v>15</v>
      </c>
    </row>
    <row r="23" spans="1:41">
      <c r="A23" s="133">
        <v>43495</v>
      </c>
      <c r="B23" s="136">
        <v>48</v>
      </c>
      <c r="C23" s="136">
        <v>33</v>
      </c>
      <c r="D23" s="136">
        <v>34</v>
      </c>
      <c r="E23" s="136">
        <v>53</v>
      </c>
      <c r="F23" s="136">
        <v>41</v>
      </c>
      <c r="G23" s="136">
        <v>9</v>
      </c>
      <c r="H23" s="136">
        <v>95</v>
      </c>
      <c r="I23" s="136">
        <v>101</v>
      </c>
      <c r="J23" s="136">
        <v>52</v>
      </c>
      <c r="K23" s="136">
        <v>25</v>
      </c>
      <c r="L23" s="136">
        <v>22</v>
      </c>
      <c r="M23" s="136">
        <v>24</v>
      </c>
      <c r="N23" s="136">
        <v>20</v>
      </c>
      <c r="O23" s="136">
        <v>15</v>
      </c>
      <c r="P23" s="136">
        <v>22</v>
      </c>
      <c r="Q23" s="136">
        <v>23</v>
      </c>
      <c r="R23" s="136">
        <v>17</v>
      </c>
      <c r="S23" s="187">
        <v>14</v>
      </c>
      <c r="T23" s="188">
        <v>55</v>
      </c>
      <c r="U23" s="136">
        <v>40</v>
      </c>
      <c r="V23" s="136">
        <v>30</v>
      </c>
      <c r="W23" s="136">
        <v>25</v>
      </c>
      <c r="X23" s="136">
        <v>7</v>
      </c>
      <c r="Y23" s="136">
        <v>30</v>
      </c>
      <c r="Z23" s="136">
        <v>25</v>
      </c>
      <c r="AA23" s="136">
        <v>25</v>
      </c>
      <c r="AB23" s="136">
        <v>30</v>
      </c>
      <c r="AC23" s="136">
        <v>40</v>
      </c>
      <c r="AD23" s="136">
        <v>40</v>
      </c>
      <c r="AE23" s="136">
        <v>20</v>
      </c>
      <c r="AF23" s="136">
        <v>30</v>
      </c>
      <c r="AG23" s="136">
        <v>40</v>
      </c>
      <c r="AH23" s="136">
        <v>30</v>
      </c>
      <c r="AI23" s="136">
        <v>40</v>
      </c>
      <c r="AJ23" s="136">
        <v>10</v>
      </c>
      <c r="AK23" s="136">
        <v>7</v>
      </c>
      <c r="AL23" s="136">
        <v>18</v>
      </c>
      <c r="AM23" s="136">
        <v>30</v>
      </c>
      <c r="AN23" s="136">
        <v>25</v>
      </c>
      <c r="AO23" s="136">
        <v>15</v>
      </c>
    </row>
    <row r="24" spans="1:41">
      <c r="A24" s="133">
        <v>43506</v>
      </c>
      <c r="B24" s="136">
        <v>44</v>
      </c>
      <c r="C24" s="136">
        <v>30</v>
      </c>
      <c r="D24" s="136">
        <v>31</v>
      </c>
      <c r="E24" s="136">
        <v>45</v>
      </c>
      <c r="F24" s="136">
        <v>35</v>
      </c>
      <c r="G24" s="136">
        <v>6</v>
      </c>
      <c r="H24" s="136">
        <v>85</v>
      </c>
      <c r="I24" s="136">
        <v>88</v>
      </c>
      <c r="J24" s="136">
        <v>45</v>
      </c>
      <c r="K24" s="136">
        <v>21</v>
      </c>
      <c r="L24" s="136">
        <v>17</v>
      </c>
      <c r="M24" s="136">
        <v>20</v>
      </c>
      <c r="N24" s="136">
        <v>16</v>
      </c>
      <c r="O24" s="136">
        <v>13</v>
      </c>
      <c r="P24" s="136">
        <v>18</v>
      </c>
      <c r="Q24" s="136">
        <v>20</v>
      </c>
      <c r="R24" s="136">
        <v>15</v>
      </c>
      <c r="S24" s="187">
        <v>11</v>
      </c>
      <c r="T24" s="188">
        <v>35</v>
      </c>
      <c r="U24" s="136">
        <v>30</v>
      </c>
      <c r="V24" s="136">
        <v>20</v>
      </c>
      <c r="W24" s="136">
        <v>15</v>
      </c>
      <c r="X24" s="136">
        <v>5</v>
      </c>
      <c r="Y24" s="136">
        <v>25</v>
      </c>
      <c r="Z24" s="136">
        <v>20</v>
      </c>
      <c r="AA24" s="136">
        <v>20</v>
      </c>
      <c r="AB24" s="136">
        <v>20</v>
      </c>
      <c r="AC24" s="136">
        <v>25</v>
      </c>
      <c r="AD24" s="136">
        <v>30</v>
      </c>
      <c r="AE24" s="136">
        <v>20</v>
      </c>
      <c r="AF24" s="136">
        <v>25</v>
      </c>
      <c r="AG24" s="136">
        <v>40</v>
      </c>
      <c r="AH24" s="136">
        <v>25</v>
      </c>
      <c r="AI24" s="136">
        <v>25</v>
      </c>
      <c r="AJ24" s="136">
        <v>10</v>
      </c>
      <c r="AK24" s="136">
        <v>8</v>
      </c>
      <c r="AL24" s="136">
        <v>15</v>
      </c>
      <c r="AM24" s="136">
        <v>30</v>
      </c>
      <c r="AN24" s="136">
        <v>15</v>
      </c>
      <c r="AO24" s="136">
        <v>10</v>
      </c>
    </row>
    <row r="25" spans="1:41">
      <c r="A25" s="133">
        <v>43516</v>
      </c>
      <c r="B25" s="136">
        <v>46</v>
      </c>
      <c r="C25" s="136">
        <v>32</v>
      </c>
      <c r="D25" s="136">
        <v>21</v>
      </c>
      <c r="E25" s="136">
        <v>46</v>
      </c>
      <c r="F25" s="136">
        <v>31</v>
      </c>
      <c r="G25" s="136">
        <v>11</v>
      </c>
      <c r="H25" s="136">
        <v>87</v>
      </c>
      <c r="I25" s="136">
        <v>82</v>
      </c>
      <c r="J25" s="136">
        <v>38</v>
      </c>
      <c r="K25" s="136">
        <v>12</v>
      </c>
      <c r="L25" s="136">
        <v>15</v>
      </c>
      <c r="M25" s="136">
        <v>11</v>
      </c>
      <c r="N25" s="136">
        <v>13</v>
      </c>
      <c r="O25" s="136">
        <v>13</v>
      </c>
      <c r="P25" s="136">
        <v>16</v>
      </c>
      <c r="Q25" s="136">
        <v>15</v>
      </c>
      <c r="R25" s="136">
        <v>12</v>
      </c>
      <c r="S25" s="187">
        <v>11</v>
      </c>
      <c r="T25" s="188">
        <v>30</v>
      </c>
      <c r="U25" s="136">
        <v>20</v>
      </c>
      <c r="V25" s="136">
        <v>15</v>
      </c>
      <c r="W25" s="136">
        <v>15</v>
      </c>
      <c r="X25" s="136">
        <v>5</v>
      </c>
      <c r="Y25" s="136">
        <v>25</v>
      </c>
      <c r="Z25" s="136">
        <v>20</v>
      </c>
      <c r="AA25" s="136">
        <v>20</v>
      </c>
      <c r="AB25" s="136">
        <v>20</v>
      </c>
      <c r="AC25" s="136">
        <v>25</v>
      </c>
      <c r="AD25" s="136">
        <v>30</v>
      </c>
      <c r="AE25" s="136">
        <v>20</v>
      </c>
      <c r="AF25" s="136">
        <v>25</v>
      </c>
      <c r="AG25" s="136">
        <v>45</v>
      </c>
      <c r="AH25" s="136">
        <v>25</v>
      </c>
      <c r="AI25" s="136">
        <v>25</v>
      </c>
      <c r="AJ25" s="136">
        <v>10</v>
      </c>
      <c r="AK25" s="136">
        <v>8</v>
      </c>
      <c r="AL25" s="136">
        <v>15</v>
      </c>
      <c r="AM25" s="136">
        <v>20</v>
      </c>
      <c r="AN25" s="136">
        <v>15</v>
      </c>
      <c r="AO25" s="136">
        <v>10</v>
      </c>
    </row>
    <row r="26" spans="1:41">
      <c r="A26" s="133">
        <v>43523</v>
      </c>
      <c r="B26" s="136">
        <v>41</v>
      </c>
      <c r="C26" s="136">
        <v>26</v>
      </c>
      <c r="D26" s="136">
        <v>21</v>
      </c>
      <c r="E26" s="136">
        <v>50</v>
      </c>
      <c r="F26" s="136">
        <v>36</v>
      </c>
      <c r="G26" s="136">
        <v>11</v>
      </c>
      <c r="H26" s="136">
        <v>92</v>
      </c>
      <c r="I26" s="136">
        <v>84</v>
      </c>
      <c r="J26" s="136">
        <v>37</v>
      </c>
      <c r="K26" s="136">
        <v>12</v>
      </c>
      <c r="L26" s="136">
        <v>17</v>
      </c>
      <c r="M26" s="136">
        <v>11</v>
      </c>
      <c r="N26" s="136">
        <v>13</v>
      </c>
      <c r="O26" s="136">
        <v>13</v>
      </c>
      <c r="P26" s="136">
        <v>16</v>
      </c>
      <c r="Q26" s="136">
        <v>16</v>
      </c>
      <c r="R26" s="136">
        <v>15</v>
      </c>
      <c r="S26" s="187">
        <v>11</v>
      </c>
      <c r="T26" s="188">
        <v>30</v>
      </c>
      <c r="U26" s="136">
        <v>20</v>
      </c>
      <c r="V26" s="136">
        <v>15</v>
      </c>
      <c r="W26" s="136">
        <v>15</v>
      </c>
      <c r="X26" s="136">
        <v>5</v>
      </c>
      <c r="Y26" s="136">
        <v>25</v>
      </c>
      <c r="Z26" s="136">
        <v>20</v>
      </c>
      <c r="AA26" s="136">
        <v>20</v>
      </c>
      <c r="AB26" s="136">
        <v>20</v>
      </c>
      <c r="AC26" s="136">
        <v>25</v>
      </c>
      <c r="AD26" s="136">
        <v>30</v>
      </c>
      <c r="AE26" s="136">
        <v>20</v>
      </c>
      <c r="AF26" s="136">
        <v>25</v>
      </c>
      <c r="AG26" s="136">
        <v>45</v>
      </c>
      <c r="AH26" s="136">
        <v>25</v>
      </c>
      <c r="AI26" s="136">
        <v>25</v>
      </c>
      <c r="AJ26" s="136">
        <v>10</v>
      </c>
      <c r="AK26" s="136">
        <v>8</v>
      </c>
      <c r="AL26" s="136">
        <v>15</v>
      </c>
      <c r="AM26" s="136">
        <v>20</v>
      </c>
      <c r="AN26" s="136">
        <v>15</v>
      </c>
      <c r="AO26" s="136">
        <v>10</v>
      </c>
    </row>
    <row r="27" spans="1:41">
      <c r="A27" s="133">
        <v>43530</v>
      </c>
      <c r="B27" s="136">
        <v>34</v>
      </c>
      <c r="C27" s="136">
        <v>23</v>
      </c>
      <c r="D27" s="136">
        <v>21</v>
      </c>
      <c r="E27" s="136">
        <v>54</v>
      </c>
      <c r="F27" s="136">
        <v>42</v>
      </c>
      <c r="G27" s="136">
        <v>25</v>
      </c>
      <c r="H27" s="136">
        <v>87</v>
      </c>
      <c r="I27" s="136">
        <v>77</v>
      </c>
      <c r="J27" s="136">
        <v>53</v>
      </c>
      <c r="K27" s="136">
        <v>16</v>
      </c>
      <c r="L27" s="136">
        <v>28</v>
      </c>
      <c r="M27" s="136">
        <v>15</v>
      </c>
      <c r="N27" s="136">
        <v>13</v>
      </c>
      <c r="O27" s="136">
        <v>13</v>
      </c>
      <c r="P27" s="136">
        <v>16</v>
      </c>
      <c r="Q27" s="136">
        <v>18</v>
      </c>
      <c r="R27" s="136">
        <v>17</v>
      </c>
      <c r="S27" s="187">
        <v>11</v>
      </c>
      <c r="T27" s="188">
        <v>30</v>
      </c>
      <c r="U27" s="136">
        <v>20</v>
      </c>
      <c r="V27" s="136">
        <v>15</v>
      </c>
      <c r="W27" s="136">
        <v>15</v>
      </c>
      <c r="X27" s="136">
        <v>5</v>
      </c>
      <c r="Y27" s="136">
        <v>25</v>
      </c>
      <c r="Z27" s="136">
        <v>20</v>
      </c>
      <c r="AA27" s="136">
        <v>20</v>
      </c>
      <c r="AB27" s="136">
        <v>20</v>
      </c>
      <c r="AC27" s="136">
        <v>25</v>
      </c>
      <c r="AD27" s="136">
        <v>30</v>
      </c>
      <c r="AE27" s="136">
        <v>20</v>
      </c>
      <c r="AF27" s="136">
        <v>25</v>
      </c>
      <c r="AG27" s="136">
        <v>45</v>
      </c>
      <c r="AH27" s="136">
        <v>25</v>
      </c>
      <c r="AI27" s="136">
        <v>25</v>
      </c>
      <c r="AJ27" s="136">
        <v>10</v>
      </c>
      <c r="AK27" s="136">
        <v>8</v>
      </c>
      <c r="AL27" s="136">
        <v>15</v>
      </c>
      <c r="AM27" s="136">
        <v>20</v>
      </c>
      <c r="AN27" s="136">
        <v>15</v>
      </c>
      <c r="AO27" s="136">
        <v>10</v>
      </c>
    </row>
    <row r="28" spans="1:41">
      <c r="A28" s="133">
        <v>43544</v>
      </c>
      <c r="B28" s="136">
        <v>53</v>
      </c>
      <c r="C28" s="136">
        <v>44</v>
      </c>
      <c r="D28" s="136">
        <v>28</v>
      </c>
      <c r="E28" s="136">
        <v>54</v>
      </c>
      <c r="F28" s="136">
        <v>45</v>
      </c>
      <c r="G28" s="136">
        <v>25</v>
      </c>
      <c r="H28" s="136">
        <v>85</v>
      </c>
      <c r="I28" s="136">
        <v>75</v>
      </c>
      <c r="J28" s="136">
        <v>53</v>
      </c>
      <c r="K28" s="136">
        <v>16</v>
      </c>
      <c r="L28" s="136">
        <v>30</v>
      </c>
      <c r="M28" s="136">
        <v>15</v>
      </c>
      <c r="N28" s="136">
        <v>13</v>
      </c>
      <c r="O28" s="136">
        <v>13</v>
      </c>
      <c r="P28" s="136">
        <v>16</v>
      </c>
      <c r="Q28" s="136">
        <v>18</v>
      </c>
      <c r="R28" s="136">
        <v>17</v>
      </c>
      <c r="S28" s="187">
        <v>12</v>
      </c>
      <c r="T28" s="188">
        <v>30</v>
      </c>
      <c r="U28" s="136">
        <v>20</v>
      </c>
      <c r="V28" s="136">
        <v>15</v>
      </c>
      <c r="W28" s="136">
        <v>15</v>
      </c>
      <c r="X28" s="136">
        <v>5</v>
      </c>
      <c r="Y28" s="136">
        <v>25</v>
      </c>
      <c r="Z28" s="136">
        <v>20</v>
      </c>
      <c r="AA28" s="136">
        <v>20</v>
      </c>
      <c r="AB28" s="136">
        <v>20</v>
      </c>
      <c r="AC28" s="136">
        <v>25</v>
      </c>
      <c r="AD28" s="136">
        <v>30</v>
      </c>
      <c r="AE28" s="136">
        <v>20</v>
      </c>
      <c r="AF28" s="136">
        <v>25</v>
      </c>
      <c r="AG28" s="136">
        <v>45</v>
      </c>
      <c r="AH28" s="136">
        <v>25</v>
      </c>
      <c r="AI28" s="136">
        <v>25</v>
      </c>
      <c r="AJ28" s="136">
        <v>10</v>
      </c>
      <c r="AK28" s="136">
        <v>8</v>
      </c>
      <c r="AL28" s="136">
        <v>15</v>
      </c>
      <c r="AM28" s="136">
        <v>20</v>
      </c>
      <c r="AN28" s="136">
        <v>15</v>
      </c>
      <c r="AO28" s="136">
        <v>10</v>
      </c>
    </row>
    <row r="29" spans="1:41">
      <c r="A29" s="133">
        <v>43551</v>
      </c>
      <c r="B29" s="136">
        <v>43</v>
      </c>
      <c r="C29" s="136">
        <v>34</v>
      </c>
      <c r="D29" s="136">
        <v>17</v>
      </c>
      <c r="E29" s="136">
        <v>47</v>
      </c>
      <c r="F29" s="136">
        <v>44</v>
      </c>
      <c r="G29" s="136">
        <v>25</v>
      </c>
      <c r="H29" s="136">
        <v>90</v>
      </c>
      <c r="I29" s="136">
        <v>70</v>
      </c>
      <c r="J29" s="136">
        <v>59</v>
      </c>
      <c r="K29" s="136">
        <v>16</v>
      </c>
      <c r="L29" s="136">
        <v>39</v>
      </c>
      <c r="M29" s="136">
        <v>15</v>
      </c>
      <c r="N29" s="136">
        <v>13</v>
      </c>
      <c r="O29" s="136">
        <v>13</v>
      </c>
      <c r="P29" s="136">
        <v>16</v>
      </c>
      <c r="Q29" s="136">
        <v>19</v>
      </c>
      <c r="R29" s="136">
        <v>17</v>
      </c>
      <c r="S29" s="187">
        <v>12</v>
      </c>
      <c r="T29" s="188">
        <v>30</v>
      </c>
      <c r="U29" s="136">
        <v>20</v>
      </c>
      <c r="V29" s="136">
        <v>15</v>
      </c>
      <c r="W29" s="136">
        <v>15</v>
      </c>
      <c r="X29" s="136">
        <v>5</v>
      </c>
      <c r="Y29" s="136">
        <v>25</v>
      </c>
      <c r="Z29" s="136">
        <v>20</v>
      </c>
      <c r="AA29" s="136">
        <v>20</v>
      </c>
      <c r="AB29" s="136">
        <v>20</v>
      </c>
      <c r="AC29" s="136">
        <v>25</v>
      </c>
      <c r="AD29" s="136">
        <v>30</v>
      </c>
      <c r="AE29" s="136">
        <v>20</v>
      </c>
      <c r="AF29" s="136">
        <v>25</v>
      </c>
      <c r="AG29" s="136">
        <v>45</v>
      </c>
      <c r="AH29" s="136">
        <v>25</v>
      </c>
      <c r="AI29" s="136">
        <v>25</v>
      </c>
      <c r="AJ29" s="136">
        <v>10</v>
      </c>
      <c r="AK29" s="136">
        <v>8</v>
      </c>
      <c r="AL29" s="136">
        <v>15</v>
      </c>
      <c r="AM29" s="136">
        <v>20</v>
      </c>
      <c r="AN29" s="136">
        <v>15</v>
      </c>
      <c r="AO29" s="136">
        <v>10</v>
      </c>
    </row>
    <row r="30" spans="1:41">
      <c r="A30" s="133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H20" sqref="H20"/>
    </sheetView>
  </sheetViews>
  <sheetFormatPr defaultRowHeight="13.5"/>
  <cols>
    <col min="1" max="1" width="14.625" customWidth="1"/>
  </cols>
  <sheetData>
    <row r="1" spans="1:9" ht="13.5" customHeight="1">
      <c r="A1" s="156" t="s">
        <v>55</v>
      </c>
      <c r="B1" s="157" t="s">
        <v>56</v>
      </c>
      <c r="C1" s="157" t="s">
        <v>57</v>
      </c>
      <c r="D1" s="157" t="s">
        <v>58</v>
      </c>
      <c r="E1" s="157" t="s">
        <v>59</v>
      </c>
      <c r="F1" s="651" t="s">
        <v>60</v>
      </c>
      <c r="G1" s="652"/>
      <c r="H1" s="651" t="s">
        <v>61</v>
      </c>
      <c r="I1" s="652"/>
    </row>
    <row r="2" spans="1:9">
      <c r="A2" s="158" t="s">
        <v>62</v>
      </c>
      <c r="B2" s="159" t="s">
        <v>63</v>
      </c>
      <c r="C2" s="159" t="s">
        <v>63</v>
      </c>
      <c r="D2" s="159" t="s">
        <v>63</v>
      </c>
      <c r="E2" s="159" t="s">
        <v>63</v>
      </c>
      <c r="F2" s="159" t="s">
        <v>64</v>
      </c>
      <c r="G2" s="159" t="s">
        <v>192</v>
      </c>
      <c r="H2" s="159" t="s">
        <v>64</v>
      </c>
      <c r="I2" s="159" t="s">
        <v>192</v>
      </c>
    </row>
    <row r="3" spans="1:9">
      <c r="A3" s="158" t="s">
        <v>65</v>
      </c>
      <c r="B3" s="159">
        <v>6900.7</v>
      </c>
      <c r="C3" s="159">
        <v>11206</v>
      </c>
      <c r="D3" s="159">
        <v>17333.75</v>
      </c>
      <c r="E3" s="159">
        <v>23313.75</v>
      </c>
      <c r="F3" s="159">
        <v>25314.45</v>
      </c>
      <c r="G3" s="159">
        <v>25314.45</v>
      </c>
      <c r="H3" s="159">
        <v>24336.45</v>
      </c>
      <c r="I3" s="159">
        <v>24386.45</v>
      </c>
    </row>
    <row r="4" spans="1:9">
      <c r="A4" s="158" t="s">
        <v>66</v>
      </c>
      <c r="B4" s="159">
        <v>3569</v>
      </c>
      <c r="C4" s="159">
        <v>3650</v>
      </c>
      <c r="D4" s="159">
        <v>3787</v>
      </c>
      <c r="E4" s="159">
        <v>3586</v>
      </c>
      <c r="F4" s="159">
        <v>3440</v>
      </c>
      <c r="G4" s="159">
        <v>3440</v>
      </c>
      <c r="H4" s="159">
        <v>3500</v>
      </c>
      <c r="I4" s="159">
        <v>3500</v>
      </c>
    </row>
    <row r="5" spans="1:9">
      <c r="A5" s="158" t="s">
        <v>193</v>
      </c>
      <c r="B5" s="159">
        <v>21800</v>
      </c>
      <c r="C5" s="159">
        <v>21567</v>
      </c>
      <c r="D5" s="159">
        <v>22748</v>
      </c>
      <c r="E5" s="159">
        <v>21172</v>
      </c>
      <c r="F5" s="159">
        <v>20372</v>
      </c>
      <c r="G5" s="159">
        <v>20372</v>
      </c>
      <c r="H5" s="159">
        <v>20600</v>
      </c>
      <c r="I5" s="159">
        <v>20400</v>
      </c>
    </row>
    <row r="6" spans="1:9">
      <c r="A6" s="158" t="s">
        <v>67</v>
      </c>
      <c r="B6" s="159">
        <v>327.60000000000002</v>
      </c>
      <c r="C6" s="159">
        <v>552</v>
      </c>
      <c r="D6" s="159">
        <v>317.42</v>
      </c>
      <c r="E6" s="159">
        <v>246.4</v>
      </c>
      <c r="F6" s="159">
        <v>300</v>
      </c>
      <c r="G6" s="159">
        <v>350</v>
      </c>
      <c r="H6" s="159">
        <v>300</v>
      </c>
      <c r="I6" s="159">
        <v>350</v>
      </c>
    </row>
    <row r="7" spans="1:9">
      <c r="A7" s="158" t="s">
        <v>68</v>
      </c>
      <c r="B7" s="159">
        <v>29028.3</v>
      </c>
      <c r="C7" s="159">
        <v>33325</v>
      </c>
      <c r="D7" s="159">
        <v>40399.17</v>
      </c>
      <c r="E7" s="159">
        <v>44732.15</v>
      </c>
      <c r="F7" s="159">
        <v>45986.45</v>
      </c>
      <c r="G7" s="159">
        <v>46036.45</v>
      </c>
      <c r="H7" s="159">
        <v>45236.45</v>
      </c>
      <c r="I7" s="159">
        <v>45136.45</v>
      </c>
    </row>
    <row r="8" spans="1:9">
      <c r="A8" s="158" t="s">
        <v>69</v>
      </c>
      <c r="B8" s="159">
        <v>17820</v>
      </c>
      <c r="C8" s="159">
        <v>15990</v>
      </c>
      <c r="D8" s="159">
        <v>17085</v>
      </c>
      <c r="E8" s="159">
        <v>19410</v>
      </c>
      <c r="F8" s="159">
        <v>21640</v>
      </c>
      <c r="G8" s="159">
        <v>21640</v>
      </c>
      <c r="H8" s="159">
        <v>23500</v>
      </c>
      <c r="I8" s="159">
        <v>23500</v>
      </c>
    </row>
    <row r="9" spans="1:9">
      <c r="A9" s="158" t="s">
        <v>70</v>
      </c>
      <c r="B9" s="159">
        <v>12100</v>
      </c>
      <c r="C9" s="159">
        <v>9950</v>
      </c>
      <c r="D9" s="159">
        <v>10400</v>
      </c>
      <c r="E9" s="159">
        <v>11650</v>
      </c>
      <c r="F9" s="159">
        <v>12600</v>
      </c>
      <c r="G9" s="159">
        <v>12600</v>
      </c>
      <c r="H9" s="159">
        <v>13600</v>
      </c>
      <c r="I9" s="159">
        <v>13600</v>
      </c>
    </row>
    <row r="10" spans="1:9">
      <c r="A10" s="158" t="s">
        <v>71</v>
      </c>
      <c r="B10" s="159">
        <v>4350</v>
      </c>
      <c r="C10" s="159">
        <v>4650</v>
      </c>
      <c r="D10" s="159">
        <v>5300</v>
      </c>
      <c r="E10" s="159">
        <v>6300</v>
      </c>
      <c r="F10" s="159">
        <v>7600</v>
      </c>
      <c r="G10" s="159">
        <v>7600</v>
      </c>
      <c r="H10" s="159">
        <v>8500</v>
      </c>
      <c r="I10" s="159">
        <v>8500</v>
      </c>
    </row>
    <row r="11" spans="1:9">
      <c r="A11" s="158" t="s">
        <v>72</v>
      </c>
      <c r="B11" s="159">
        <v>1230</v>
      </c>
      <c r="C11" s="159">
        <v>1240</v>
      </c>
      <c r="D11" s="159">
        <v>1230</v>
      </c>
      <c r="E11" s="159">
        <v>1210</v>
      </c>
      <c r="F11" s="159">
        <v>1190</v>
      </c>
      <c r="G11" s="159">
        <v>1190</v>
      </c>
      <c r="H11" s="159">
        <v>1200</v>
      </c>
      <c r="I11" s="159">
        <v>1200</v>
      </c>
    </row>
    <row r="12" spans="1:9">
      <c r="A12" s="158" t="s">
        <v>194</v>
      </c>
      <c r="B12" s="159">
        <v>140</v>
      </c>
      <c r="C12" s="159">
        <v>150</v>
      </c>
      <c r="D12" s="159">
        <v>155</v>
      </c>
      <c r="E12" s="159">
        <v>250</v>
      </c>
      <c r="F12" s="159">
        <v>250</v>
      </c>
      <c r="G12" s="159">
        <v>250</v>
      </c>
      <c r="H12" s="159">
        <v>200</v>
      </c>
      <c r="I12" s="159">
        <v>200</v>
      </c>
    </row>
    <row r="13" spans="1:9">
      <c r="A13" s="158" t="s">
        <v>73</v>
      </c>
      <c r="B13" s="159">
        <v>2.2999999999999998</v>
      </c>
      <c r="C13" s="159">
        <v>1.25</v>
      </c>
      <c r="D13" s="159">
        <v>0.42</v>
      </c>
      <c r="E13" s="159">
        <v>7.7</v>
      </c>
      <c r="F13" s="159">
        <v>10</v>
      </c>
      <c r="G13" s="159">
        <v>10</v>
      </c>
      <c r="H13" s="159">
        <v>10</v>
      </c>
      <c r="I13" s="159">
        <v>10</v>
      </c>
    </row>
    <row r="14" spans="1:9">
      <c r="A14" s="158" t="s">
        <v>74</v>
      </c>
      <c r="B14" s="159">
        <v>17822.3</v>
      </c>
      <c r="C14" s="159">
        <v>15991.25</v>
      </c>
      <c r="D14" s="159">
        <v>17085.419999999998</v>
      </c>
      <c r="E14" s="159">
        <v>19417.7</v>
      </c>
      <c r="F14" s="159">
        <v>21650</v>
      </c>
      <c r="G14" s="159">
        <v>21650</v>
      </c>
      <c r="H14" s="159">
        <v>23510</v>
      </c>
      <c r="I14" s="159">
        <v>23510</v>
      </c>
    </row>
    <row r="15" spans="1:9" ht="14.25" thickBot="1">
      <c r="A15" s="158" t="s">
        <v>75</v>
      </c>
      <c r="B15" s="159">
        <v>11206</v>
      </c>
      <c r="C15" s="159">
        <v>17333.75</v>
      </c>
      <c r="D15" s="159">
        <v>23313.75</v>
      </c>
      <c r="E15" s="159">
        <v>25314.45</v>
      </c>
      <c r="F15" s="159">
        <v>24336.45</v>
      </c>
      <c r="G15" s="159">
        <v>24386.45</v>
      </c>
      <c r="H15" s="159">
        <v>21726.45</v>
      </c>
      <c r="I15" s="159">
        <v>21626.45</v>
      </c>
    </row>
    <row r="16" spans="1:9" ht="14.25" thickBot="1">
      <c r="A16" s="653" t="s">
        <v>76</v>
      </c>
      <c r="B16" s="654"/>
      <c r="C16" s="654"/>
      <c r="D16" s="654"/>
      <c r="E16" s="654"/>
      <c r="F16" s="654"/>
      <c r="G16" s="654"/>
      <c r="H16" s="654"/>
      <c r="I16" s="655"/>
    </row>
  </sheetData>
  <mergeCells count="3">
    <mergeCell ref="F1:G1"/>
    <mergeCell ref="H1:I1"/>
    <mergeCell ref="A16:I16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topLeftCell="A7" workbookViewId="0">
      <selection activeCell="H23" sqref="H23"/>
    </sheetView>
  </sheetViews>
  <sheetFormatPr defaultRowHeight="13.5"/>
  <sheetData>
    <row r="1" spans="1:24">
      <c r="A1" s="656" t="s">
        <v>77</v>
      </c>
      <c r="B1" s="656" t="s">
        <v>13</v>
      </c>
      <c r="C1" s="656" t="s">
        <v>14</v>
      </c>
      <c r="D1" s="657"/>
      <c r="E1" s="657"/>
      <c r="F1" s="656" t="s">
        <v>78</v>
      </c>
      <c r="G1" s="657"/>
      <c r="H1" s="657"/>
      <c r="I1" s="657"/>
      <c r="J1" s="657"/>
      <c r="K1" s="656" t="s">
        <v>79</v>
      </c>
      <c r="L1" s="657"/>
      <c r="M1" s="657"/>
      <c r="N1" s="656" t="s">
        <v>80</v>
      </c>
      <c r="O1" s="657"/>
      <c r="P1" s="657"/>
      <c r="Q1" s="656" t="s">
        <v>81</v>
      </c>
      <c r="R1" s="657"/>
      <c r="S1" s="657"/>
      <c r="T1" s="657"/>
      <c r="U1" s="98" t="s">
        <v>82</v>
      </c>
      <c r="V1" s="656" t="s">
        <v>83</v>
      </c>
      <c r="W1" s="657"/>
      <c r="X1" s="657"/>
    </row>
    <row r="2" spans="1:24">
      <c r="A2" s="656"/>
      <c r="B2" s="656"/>
      <c r="C2" s="98" t="s">
        <v>84</v>
      </c>
      <c r="D2" s="98" t="s">
        <v>28</v>
      </c>
      <c r="E2" s="98" t="s">
        <v>29</v>
      </c>
      <c r="F2" s="98" t="s">
        <v>16</v>
      </c>
      <c r="G2" s="98" t="s">
        <v>85</v>
      </c>
      <c r="H2" s="98" t="s">
        <v>86</v>
      </c>
      <c r="I2" s="98" t="s">
        <v>87</v>
      </c>
      <c r="J2" s="98" t="s">
        <v>88</v>
      </c>
      <c r="K2" s="98" t="s">
        <v>15</v>
      </c>
      <c r="L2" s="98" t="s">
        <v>89</v>
      </c>
      <c r="M2" s="98" t="s">
        <v>90</v>
      </c>
      <c r="N2" s="98" t="s">
        <v>24</v>
      </c>
      <c r="O2" s="98" t="s">
        <v>91</v>
      </c>
      <c r="P2" s="98" t="s">
        <v>92</v>
      </c>
      <c r="Q2" s="98" t="s">
        <v>93</v>
      </c>
      <c r="R2" s="98" t="s">
        <v>94</v>
      </c>
      <c r="S2" s="98" t="s">
        <v>95</v>
      </c>
      <c r="T2" s="98" t="s">
        <v>96</v>
      </c>
      <c r="U2" s="98" t="s">
        <v>97</v>
      </c>
      <c r="V2" s="98" t="s">
        <v>98</v>
      </c>
      <c r="W2" s="98" t="s">
        <v>99</v>
      </c>
      <c r="X2" s="98" t="s">
        <v>100</v>
      </c>
    </row>
    <row r="3" spans="1:24">
      <c r="A3" s="99" t="s">
        <v>101</v>
      </c>
      <c r="B3" s="99">
        <v>827.55</v>
      </c>
      <c r="C3" s="99">
        <v>704.51</v>
      </c>
      <c r="D3" s="99">
        <v>804.71</v>
      </c>
      <c r="E3" s="99">
        <v>559.14</v>
      </c>
      <c r="F3" s="99">
        <v>770.02</v>
      </c>
      <c r="G3" s="99">
        <v>637.08000000000004</v>
      </c>
      <c r="H3" s="99"/>
      <c r="I3" s="99">
        <v>980.47</v>
      </c>
      <c r="J3" s="99"/>
      <c r="K3" s="99">
        <v>802.39</v>
      </c>
      <c r="L3" s="99"/>
      <c r="M3" s="99">
        <v>630.26</v>
      </c>
      <c r="N3" s="99">
        <v>686.71</v>
      </c>
      <c r="O3" s="99"/>
      <c r="P3" s="99">
        <v>901.04</v>
      </c>
      <c r="Q3" s="99"/>
      <c r="R3" s="99">
        <v>828.1</v>
      </c>
      <c r="S3" s="99">
        <v>1085.8900000000001</v>
      </c>
      <c r="T3" s="99">
        <v>1061</v>
      </c>
      <c r="U3" s="99">
        <v>1051.97</v>
      </c>
      <c r="V3" s="99">
        <v>1419.88</v>
      </c>
      <c r="W3" s="99">
        <v>1253.92</v>
      </c>
      <c r="X3" s="99">
        <v>1192.99</v>
      </c>
    </row>
    <row r="4" spans="1:24">
      <c r="A4" s="99" t="s">
        <v>102</v>
      </c>
      <c r="B4" s="99">
        <v>844.94</v>
      </c>
      <c r="C4" s="99">
        <v>721.29</v>
      </c>
      <c r="D4" s="99">
        <v>839.42</v>
      </c>
      <c r="E4" s="99">
        <v>554.35</v>
      </c>
      <c r="F4" s="99">
        <v>794.34</v>
      </c>
      <c r="G4" s="99">
        <v>683.66</v>
      </c>
      <c r="H4" s="99"/>
      <c r="I4" s="99">
        <v>997.39</v>
      </c>
      <c r="J4" s="99"/>
      <c r="K4" s="99">
        <v>848.6</v>
      </c>
      <c r="L4" s="99"/>
      <c r="M4" s="99">
        <v>673.1</v>
      </c>
      <c r="N4" s="99">
        <v>711.07</v>
      </c>
      <c r="O4" s="99"/>
      <c r="P4" s="99">
        <v>943.97</v>
      </c>
      <c r="Q4" s="99"/>
      <c r="R4" s="99">
        <v>827.76</v>
      </c>
      <c r="S4" s="99">
        <v>1064.03</v>
      </c>
      <c r="T4" s="99">
        <v>1077.55</v>
      </c>
      <c r="U4" s="99">
        <v>1010.06</v>
      </c>
      <c r="V4" s="99">
        <v>1365.85</v>
      </c>
      <c r="W4" s="99">
        <v>1257.69</v>
      </c>
      <c r="X4" s="99">
        <v>1210.72</v>
      </c>
    </row>
    <row r="5" spans="1:24">
      <c r="A5" s="99" t="s">
        <v>103</v>
      </c>
      <c r="B5" s="99">
        <v>839.48</v>
      </c>
      <c r="C5" s="99">
        <v>744.99</v>
      </c>
      <c r="D5" s="99">
        <v>817.61</v>
      </c>
      <c r="E5" s="99">
        <v>561.28</v>
      </c>
      <c r="F5" s="99">
        <v>755.94</v>
      </c>
      <c r="G5" s="99">
        <v>669.6</v>
      </c>
      <c r="H5" s="99"/>
      <c r="I5" s="99">
        <v>954.39</v>
      </c>
      <c r="J5" s="99"/>
      <c r="K5" s="99">
        <v>815.03</v>
      </c>
      <c r="L5" s="99"/>
      <c r="M5" s="99">
        <v>686.2</v>
      </c>
      <c r="N5" s="99">
        <v>760.14</v>
      </c>
      <c r="O5" s="99"/>
      <c r="P5" s="99">
        <v>927.73</v>
      </c>
      <c r="Q5" s="99"/>
      <c r="R5" s="99">
        <v>866.28</v>
      </c>
      <c r="S5" s="99">
        <v>1053.27</v>
      </c>
      <c r="T5" s="99">
        <v>970.23</v>
      </c>
      <c r="U5" s="99">
        <v>1035.77</v>
      </c>
      <c r="V5" s="99">
        <v>1331.94</v>
      </c>
      <c r="W5" s="99">
        <v>1269.97</v>
      </c>
      <c r="X5" s="99">
        <v>1203.56</v>
      </c>
    </row>
    <row r="6" spans="1:24">
      <c r="A6" s="99" t="s">
        <v>104</v>
      </c>
      <c r="B6" s="99">
        <v>815.08</v>
      </c>
      <c r="C6" s="99">
        <v>756.17</v>
      </c>
      <c r="D6" s="99">
        <v>817.8</v>
      </c>
      <c r="E6" s="99">
        <v>562.42999999999995</v>
      </c>
      <c r="F6" s="99">
        <v>696.11</v>
      </c>
      <c r="G6" s="99">
        <v>678.42</v>
      </c>
      <c r="H6" s="99"/>
      <c r="I6" s="99">
        <v>916.24</v>
      </c>
      <c r="J6" s="99"/>
      <c r="K6" s="99">
        <v>772.74</v>
      </c>
      <c r="L6" s="99"/>
      <c r="M6" s="99">
        <v>641.89</v>
      </c>
      <c r="N6" s="99">
        <v>676.16</v>
      </c>
      <c r="O6" s="99"/>
      <c r="P6" s="99">
        <v>901.03</v>
      </c>
      <c r="Q6" s="99"/>
      <c r="R6" s="99">
        <v>891.45</v>
      </c>
      <c r="S6" s="99">
        <v>1006.17</v>
      </c>
      <c r="T6" s="99">
        <v>936.12</v>
      </c>
      <c r="U6" s="99">
        <v>1103.1500000000001</v>
      </c>
      <c r="V6" s="99">
        <v>1286.8800000000001</v>
      </c>
      <c r="W6" s="99">
        <v>1191.8900000000001</v>
      </c>
      <c r="X6" s="99">
        <v>1184.81</v>
      </c>
    </row>
    <row r="7" spans="1:24">
      <c r="A7" s="99" t="s">
        <v>105</v>
      </c>
      <c r="B7" s="99">
        <v>742.98</v>
      </c>
      <c r="C7" s="99">
        <v>687.42</v>
      </c>
      <c r="D7" s="99">
        <v>752.9</v>
      </c>
      <c r="E7" s="99">
        <v>509.5</v>
      </c>
      <c r="F7" s="99">
        <v>626.52</v>
      </c>
      <c r="G7" s="99">
        <v>640.22</v>
      </c>
      <c r="H7" s="99"/>
      <c r="I7" s="99">
        <v>827.67</v>
      </c>
      <c r="J7" s="99"/>
      <c r="K7" s="99">
        <v>693.38</v>
      </c>
      <c r="L7" s="99"/>
      <c r="M7" s="99">
        <v>636.46</v>
      </c>
      <c r="N7" s="99">
        <v>639.71</v>
      </c>
      <c r="O7" s="99"/>
      <c r="P7" s="99">
        <v>902.81</v>
      </c>
      <c r="Q7" s="99"/>
      <c r="R7" s="99">
        <v>863.36</v>
      </c>
      <c r="S7" s="99">
        <v>894.73</v>
      </c>
      <c r="T7" s="99">
        <v>902.52</v>
      </c>
      <c r="U7" s="99">
        <v>926.36</v>
      </c>
      <c r="V7" s="99">
        <v>1154.56</v>
      </c>
      <c r="W7" s="99">
        <v>1028.79</v>
      </c>
      <c r="X7" s="99">
        <v>1110.0999999999999</v>
      </c>
    </row>
    <row r="18" spans="2:31">
      <c r="Y18" t="s">
        <v>251</v>
      </c>
      <c r="Z18" t="s">
        <v>252</v>
      </c>
      <c r="AA18" t="s">
        <v>253</v>
      </c>
      <c r="AB18" t="s">
        <v>254</v>
      </c>
      <c r="AC18" t="s">
        <v>255</v>
      </c>
      <c r="AD18" t="s">
        <v>256</v>
      </c>
      <c r="AE18" t="s">
        <v>257</v>
      </c>
    </row>
    <row r="19" spans="2:31">
      <c r="X19">
        <v>2016</v>
      </c>
      <c r="Y19">
        <v>153.91999999999999</v>
      </c>
      <c r="Z19">
        <v>118.58</v>
      </c>
    </row>
    <row r="20" spans="2:31">
      <c r="X20">
        <v>2017</v>
      </c>
      <c r="Y20">
        <v>133.46</v>
      </c>
      <c r="Z20">
        <v>173.46</v>
      </c>
    </row>
    <row r="21" spans="2:31">
      <c r="X21">
        <v>2018</v>
      </c>
      <c r="Y21">
        <v>25</v>
      </c>
      <c r="Z21">
        <v>320</v>
      </c>
    </row>
    <row r="23" spans="2:31">
      <c r="B23" t="s">
        <v>1427</v>
      </c>
      <c r="C23" t="s">
        <v>1426</v>
      </c>
      <c r="D23" t="s">
        <v>1428</v>
      </c>
      <c r="E23" t="s">
        <v>1429</v>
      </c>
      <c r="F23" t="s">
        <v>1430</v>
      </c>
      <c r="G23" t="s">
        <v>1431</v>
      </c>
      <c r="H23" t="s">
        <v>1434</v>
      </c>
    </row>
    <row r="24" spans="2:31">
      <c r="B24" t="s">
        <v>1432</v>
      </c>
      <c r="C24">
        <v>900</v>
      </c>
      <c r="D24">
        <v>2350</v>
      </c>
      <c r="E24">
        <v>1350</v>
      </c>
      <c r="F24">
        <v>242</v>
      </c>
      <c r="G24">
        <v>7000</v>
      </c>
      <c r="H24">
        <v>7</v>
      </c>
      <c r="I24">
        <v>7.5</v>
      </c>
      <c r="J24">
        <v>8.5</v>
      </c>
      <c r="K24">
        <v>6.5</v>
      </c>
    </row>
    <row r="25" spans="2:31">
      <c r="B25" t="s">
        <v>1433</v>
      </c>
      <c r="C25">
        <f>C24/15</f>
        <v>60</v>
      </c>
      <c r="D25" s="515">
        <f t="shared" ref="D25:G25" si="0">D24/15</f>
        <v>156.66666666666666</v>
      </c>
      <c r="E25" s="515">
        <f t="shared" si="0"/>
        <v>90</v>
      </c>
      <c r="F25" s="515">
        <f t="shared" si="0"/>
        <v>16.133333333333333</v>
      </c>
      <c r="G25" s="515">
        <f t="shared" si="0"/>
        <v>466.66666666666669</v>
      </c>
      <c r="H25">
        <f>H24/15*2</f>
        <v>0.93333333333333335</v>
      </c>
      <c r="I25" s="515">
        <f t="shared" ref="I25:K25" si="1">I24/15*2</f>
        <v>1</v>
      </c>
      <c r="J25" s="515">
        <f t="shared" si="1"/>
        <v>1.1333333333333333</v>
      </c>
      <c r="K25" s="515">
        <f t="shared" si="1"/>
        <v>0.8666666666666667</v>
      </c>
    </row>
  </sheetData>
  <mergeCells count="8">
    <mergeCell ref="Q1:T1"/>
    <mergeCell ref="V1:X1"/>
    <mergeCell ref="A1:A2"/>
    <mergeCell ref="B1:B2"/>
    <mergeCell ref="C1:E1"/>
    <mergeCell ref="F1:J1"/>
    <mergeCell ref="K1:M1"/>
    <mergeCell ref="N1:P1"/>
  </mergeCells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15" sqref="B15"/>
    </sheetView>
  </sheetViews>
  <sheetFormatPr defaultRowHeight="16.5"/>
  <cols>
    <col min="1" max="1" width="12.5" style="232" bestFit="1" customWidth="1"/>
    <col min="2" max="2" width="91.375" style="233" customWidth="1"/>
    <col min="3" max="3" width="9.125" style="232" bestFit="1" customWidth="1"/>
    <col min="4" max="16384" width="9" style="232"/>
  </cols>
  <sheetData>
    <row r="1" spans="1:2">
      <c r="A1" s="232" t="s">
        <v>244</v>
      </c>
      <c r="B1" s="233" t="s">
        <v>245</v>
      </c>
    </row>
    <row r="2" spans="1:2">
      <c r="A2" s="234">
        <v>43396</v>
      </c>
      <c r="B2" s="233" t="s">
        <v>243</v>
      </c>
    </row>
    <row r="3" spans="1:2" ht="66">
      <c r="A3" s="234">
        <v>43397</v>
      </c>
      <c r="B3" s="233" t="s">
        <v>250</v>
      </c>
    </row>
    <row r="4" spans="1:2" ht="33">
      <c r="A4" s="234">
        <v>43399</v>
      </c>
      <c r="B4" s="233" t="s">
        <v>247</v>
      </c>
    </row>
    <row r="5" spans="1:2">
      <c r="A5" s="234">
        <v>43399</v>
      </c>
      <c r="B5" s="233" t="s">
        <v>246</v>
      </c>
    </row>
    <row r="6" spans="1:2">
      <c r="A6" s="234">
        <v>43410</v>
      </c>
      <c r="B6" s="233" t="s">
        <v>249</v>
      </c>
    </row>
    <row r="7" spans="1:2" ht="56.25" customHeight="1">
      <c r="A7" s="234">
        <v>43441</v>
      </c>
      <c r="B7" s="233" t="s">
        <v>1425</v>
      </c>
    </row>
    <row r="8" spans="1:2">
      <c r="A8" s="234">
        <v>43473</v>
      </c>
    </row>
    <row r="23" spans="3:3">
      <c r="C23" s="232">
        <f>B23*1.043^65</f>
        <v>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Q18"/>
  <sheetViews>
    <sheetView topLeftCell="S1" zoomScale="80" zoomScaleNormal="80" workbookViewId="0">
      <selection activeCell="X5" sqref="X5"/>
    </sheetView>
  </sheetViews>
  <sheetFormatPr defaultRowHeight="13.5"/>
  <cols>
    <col min="1" max="2" width="9" style="364"/>
    <col min="3" max="3" width="13.25" bestFit="1" customWidth="1"/>
    <col min="4" max="4" width="6.75" bestFit="1" customWidth="1"/>
    <col min="5" max="6" width="13.25" bestFit="1" customWidth="1"/>
    <col min="7" max="7" width="8.125" bestFit="1" customWidth="1"/>
    <col min="8" max="9" width="13.25" bestFit="1" customWidth="1"/>
    <col min="10" max="11" width="10.5" bestFit="1" customWidth="1"/>
    <col min="12" max="12" width="13.25" bestFit="1" customWidth="1"/>
    <col min="13" max="13" width="6.75" bestFit="1" customWidth="1"/>
    <col min="14" max="14" width="13.25" bestFit="1" customWidth="1"/>
    <col min="15" max="15" width="10.5" bestFit="1" customWidth="1"/>
    <col min="16" max="16" width="13.25" bestFit="1" customWidth="1"/>
    <col min="17" max="17" width="6.75" bestFit="1" customWidth="1"/>
    <col min="18" max="18" width="13.25" bestFit="1" customWidth="1"/>
    <col min="19" max="19" width="14.625" bestFit="1" customWidth="1"/>
    <col min="20" max="20" width="6.75" bestFit="1" customWidth="1"/>
    <col min="21" max="21" width="10.5" bestFit="1" customWidth="1"/>
    <col min="22" max="22" width="13.25" bestFit="1" customWidth="1"/>
    <col min="23" max="23" width="6.75" bestFit="1" customWidth="1"/>
    <col min="24" max="25" width="10.5" bestFit="1" customWidth="1"/>
    <col min="26" max="26" width="6.75" bestFit="1" customWidth="1"/>
    <col min="27" max="27" width="10.5" bestFit="1" customWidth="1"/>
    <col min="28" max="29" width="13.25" bestFit="1" customWidth="1"/>
    <col min="30" max="30" width="10.5" bestFit="1" customWidth="1"/>
    <col min="31" max="31" width="14.625" bestFit="1" customWidth="1"/>
    <col min="32" max="32" width="13.25" bestFit="1" customWidth="1"/>
    <col min="33" max="33" width="6.75" bestFit="1" customWidth="1"/>
    <col min="34" max="36" width="10.5" bestFit="1" customWidth="1"/>
    <col min="37" max="37" width="13.25" bestFit="1" customWidth="1"/>
    <col min="38" max="39" width="10.5" bestFit="1" customWidth="1"/>
    <col min="40" max="40" width="13.25" bestFit="1" customWidth="1"/>
    <col min="41" max="41" width="6.75" bestFit="1" customWidth="1"/>
    <col min="42" max="42" width="10.5" bestFit="1" customWidth="1"/>
    <col min="43" max="44" width="13.25" bestFit="1" customWidth="1"/>
    <col min="45" max="45" width="9.25" bestFit="1" customWidth="1"/>
    <col min="46" max="46" width="10.5" bestFit="1" customWidth="1"/>
    <col min="47" max="50" width="13.25" bestFit="1" customWidth="1"/>
    <col min="51" max="51" width="10.5" bestFit="1" customWidth="1"/>
    <col min="52" max="52" width="6.75" bestFit="1" customWidth="1"/>
    <col min="53" max="53" width="9.25" bestFit="1" customWidth="1"/>
    <col min="54" max="54" width="14.625" bestFit="1" customWidth="1"/>
    <col min="55" max="55" width="13.25" bestFit="1" customWidth="1"/>
    <col min="56" max="56" width="9.25" bestFit="1" customWidth="1"/>
    <col min="57" max="57" width="13.25" bestFit="1" customWidth="1"/>
    <col min="58" max="59" width="10.5" bestFit="1" customWidth="1"/>
    <col min="60" max="60" width="6.75" bestFit="1" customWidth="1"/>
    <col min="61" max="63" width="10.5" bestFit="1" customWidth="1"/>
    <col min="64" max="64" width="14.625" bestFit="1" customWidth="1"/>
    <col min="65" max="65" width="13.25" bestFit="1" customWidth="1"/>
    <col min="66" max="66" width="14.625" bestFit="1" customWidth="1"/>
    <col min="67" max="68" width="13.25" bestFit="1" customWidth="1"/>
    <col min="69" max="69" width="10.5" bestFit="1" customWidth="1"/>
    <col min="70" max="70" width="14.625" bestFit="1" customWidth="1"/>
    <col min="71" max="71" width="6.75" bestFit="1" customWidth="1"/>
    <col min="72" max="72" width="10.5" bestFit="1" customWidth="1"/>
    <col min="73" max="75" width="13.25" bestFit="1" customWidth="1"/>
    <col min="76" max="76" width="16.125" bestFit="1" customWidth="1"/>
    <col min="77" max="77" width="13.25" bestFit="1" customWidth="1"/>
    <col min="78" max="78" width="6.75" bestFit="1" customWidth="1"/>
    <col min="79" max="79" width="9.25" bestFit="1" customWidth="1"/>
    <col min="80" max="80" width="13.25" bestFit="1" customWidth="1"/>
    <col min="81" max="81" width="10.5" bestFit="1" customWidth="1"/>
    <col min="82" max="82" width="13.25" bestFit="1" customWidth="1"/>
    <col min="83" max="83" width="14.625" bestFit="1" customWidth="1"/>
    <col min="84" max="84" width="6.75" bestFit="1" customWidth="1"/>
    <col min="85" max="86" width="13.25" bestFit="1" customWidth="1"/>
    <col min="87" max="88" width="10.5" bestFit="1" customWidth="1"/>
    <col min="89" max="91" width="13.25" bestFit="1" customWidth="1"/>
    <col min="92" max="94" width="10.5" bestFit="1" customWidth="1"/>
    <col min="95" max="95" width="14.625" bestFit="1" customWidth="1"/>
    <col min="96" max="96" width="6.75" bestFit="1" customWidth="1"/>
    <col min="97" max="97" width="10.5" bestFit="1" customWidth="1"/>
    <col min="98" max="100" width="13.25" bestFit="1" customWidth="1"/>
    <col min="101" max="101" width="6.75" bestFit="1" customWidth="1"/>
    <col min="102" max="102" width="13.25" bestFit="1" customWidth="1"/>
    <col min="103" max="103" width="6.75" bestFit="1" customWidth="1"/>
    <col min="104" max="105" width="10.5" bestFit="1" customWidth="1"/>
    <col min="106" max="106" width="8" bestFit="1" customWidth="1"/>
    <col min="107" max="107" width="13.25" bestFit="1" customWidth="1"/>
    <col min="108" max="108" width="9.25" bestFit="1" customWidth="1"/>
    <col min="109" max="112" width="10.5" bestFit="1" customWidth="1"/>
    <col min="113" max="113" width="14.625" bestFit="1" customWidth="1"/>
    <col min="114" max="114" width="6.75" bestFit="1" customWidth="1"/>
    <col min="115" max="118" width="13.25" bestFit="1" customWidth="1"/>
    <col min="119" max="119" width="6.75" bestFit="1" customWidth="1"/>
    <col min="120" max="120" width="13.25" bestFit="1" customWidth="1"/>
    <col min="121" max="121" width="10.5" bestFit="1" customWidth="1"/>
    <col min="122" max="122" width="13.25" bestFit="1" customWidth="1"/>
    <col min="123" max="123" width="6.75" bestFit="1" customWidth="1"/>
    <col min="124" max="124" width="10.5" bestFit="1" customWidth="1"/>
    <col min="125" max="127" width="13.25" bestFit="1" customWidth="1"/>
    <col min="128" max="128" width="10.5" bestFit="1" customWidth="1"/>
    <col min="129" max="131" width="13.25" bestFit="1" customWidth="1"/>
    <col min="132" max="132" width="6.75" bestFit="1" customWidth="1"/>
    <col min="133" max="135" width="10.5" bestFit="1" customWidth="1"/>
    <col min="136" max="136" width="13.25" bestFit="1" customWidth="1"/>
    <col min="137" max="137" width="14.625" bestFit="1" customWidth="1"/>
    <col min="138" max="138" width="6.75" bestFit="1" customWidth="1"/>
    <col min="139" max="139" width="10.5" bestFit="1" customWidth="1"/>
    <col min="140" max="141" width="13.25" bestFit="1" customWidth="1"/>
    <col min="142" max="142" width="6.75" bestFit="1" customWidth="1"/>
    <col min="143" max="144" width="10.5" bestFit="1" customWidth="1"/>
    <col min="145" max="145" width="9.25" bestFit="1" customWidth="1"/>
    <col min="146" max="147" width="10.5" bestFit="1" customWidth="1"/>
    <col min="148" max="149" width="9.25" bestFit="1" customWidth="1"/>
    <col min="150" max="150" width="10.5" bestFit="1" customWidth="1"/>
    <col min="151" max="152" width="13.25" bestFit="1" customWidth="1"/>
    <col min="153" max="153" width="10.5" bestFit="1" customWidth="1"/>
    <col min="154" max="155" width="13.25" bestFit="1" customWidth="1"/>
    <col min="156" max="156" width="6.75" bestFit="1" customWidth="1"/>
    <col min="157" max="157" width="10.5" bestFit="1" customWidth="1"/>
    <col min="158" max="159" width="13.25" bestFit="1" customWidth="1"/>
    <col min="160" max="160" width="10.5" bestFit="1" customWidth="1"/>
    <col min="161" max="161" width="14.625" bestFit="1" customWidth="1"/>
    <col min="162" max="162" width="6.75" bestFit="1" customWidth="1"/>
    <col min="163" max="163" width="13.25" bestFit="1" customWidth="1"/>
    <col min="164" max="164" width="10.5" bestFit="1" customWidth="1"/>
    <col min="165" max="165" width="13.25" bestFit="1" customWidth="1"/>
    <col min="166" max="166" width="10.5" bestFit="1" customWidth="1"/>
    <col min="167" max="167" width="13.25" bestFit="1" customWidth="1"/>
    <col min="168" max="168" width="14.625" bestFit="1" customWidth="1"/>
    <col min="169" max="169" width="6.75" bestFit="1" customWidth="1"/>
    <col min="170" max="170" width="14.625" bestFit="1" customWidth="1"/>
    <col min="171" max="172" width="13.25" bestFit="1" customWidth="1"/>
    <col min="173" max="173" width="6.75" bestFit="1" customWidth="1"/>
    <col min="174" max="174" width="10.5" bestFit="1" customWidth="1"/>
    <col min="175" max="175" width="13.25" bestFit="1" customWidth="1"/>
    <col min="176" max="176" width="10.5" bestFit="1" customWidth="1"/>
    <col min="177" max="177" width="9.25" bestFit="1" customWidth="1"/>
    <col min="178" max="180" width="13.25" bestFit="1" customWidth="1"/>
    <col min="181" max="181" width="10.5" bestFit="1" customWidth="1"/>
    <col min="182" max="182" width="9.25" bestFit="1" customWidth="1"/>
    <col min="183" max="186" width="10.5" bestFit="1" customWidth="1"/>
    <col min="187" max="187" width="13.25" bestFit="1" customWidth="1"/>
    <col min="188" max="188" width="6.75" bestFit="1" customWidth="1"/>
    <col min="189" max="189" width="9.25" bestFit="1" customWidth="1"/>
    <col min="190" max="190" width="13.25" bestFit="1" customWidth="1"/>
    <col min="191" max="192" width="10.5" bestFit="1" customWidth="1"/>
    <col min="193" max="194" width="13.25" bestFit="1" customWidth="1"/>
    <col min="195" max="195" width="6.75" bestFit="1" customWidth="1"/>
    <col min="196" max="199" width="10.5" bestFit="1" customWidth="1"/>
    <col min="200" max="200" width="9.25" bestFit="1" customWidth="1"/>
    <col min="201" max="201" width="13.25" bestFit="1" customWidth="1"/>
    <col min="202" max="202" width="6.75" bestFit="1" customWidth="1"/>
    <col min="203" max="204" width="13.25" bestFit="1" customWidth="1"/>
    <col min="205" max="205" width="10.5" bestFit="1" customWidth="1"/>
    <col min="206" max="206" width="13.25" bestFit="1" customWidth="1"/>
    <col min="207" max="207" width="10.5" bestFit="1" customWidth="1"/>
    <col min="208" max="208" width="13.25" bestFit="1" customWidth="1"/>
    <col min="209" max="209" width="14.625" bestFit="1" customWidth="1"/>
    <col min="210" max="210" width="6.75" bestFit="1" customWidth="1"/>
    <col min="211" max="212" width="13.25" bestFit="1" customWidth="1"/>
    <col min="213" max="213" width="14.625" bestFit="1" customWidth="1"/>
    <col min="214" max="214" width="13.25" bestFit="1" customWidth="1"/>
    <col min="215" max="215" width="10.5" bestFit="1" customWidth="1"/>
    <col min="216" max="218" width="13.25" bestFit="1" customWidth="1"/>
    <col min="219" max="219" width="10.5" bestFit="1" customWidth="1"/>
    <col min="220" max="220" width="6.75" bestFit="1" customWidth="1"/>
    <col min="221" max="221" width="9.25" bestFit="1" customWidth="1"/>
    <col min="222" max="223" width="13.25" bestFit="1" customWidth="1"/>
    <col min="224" max="224" width="6.75" bestFit="1" customWidth="1"/>
    <col min="225" max="226" width="10.5" bestFit="1" customWidth="1"/>
    <col min="227" max="227" width="8" bestFit="1" customWidth="1"/>
    <col min="228" max="229" width="10.5" bestFit="1" customWidth="1"/>
    <col min="230" max="230" width="13.25" bestFit="1" customWidth="1"/>
    <col min="231" max="231" width="9.25" bestFit="1" customWidth="1"/>
    <col min="232" max="232" width="10.5" bestFit="1" customWidth="1"/>
    <col min="233" max="233" width="9.25" bestFit="1" customWidth="1"/>
    <col min="234" max="237" width="13.25" bestFit="1" customWidth="1"/>
    <col min="238" max="238" width="14.625" bestFit="1" customWidth="1"/>
    <col min="239" max="242" width="6.75" bestFit="1" customWidth="1"/>
    <col min="243" max="243" width="14.625" bestFit="1" customWidth="1"/>
    <col min="244" max="244" width="16.125" bestFit="1" customWidth="1"/>
    <col min="245" max="245" width="13.25" bestFit="1" customWidth="1"/>
    <col min="246" max="246" width="8" bestFit="1" customWidth="1"/>
    <col min="247" max="247" width="14.625" bestFit="1" customWidth="1"/>
    <col min="248" max="248" width="6.75" bestFit="1" customWidth="1"/>
    <col min="249" max="250" width="14.625" bestFit="1" customWidth="1"/>
    <col min="251" max="251" width="13.25" bestFit="1" customWidth="1"/>
    <col min="252" max="252" width="10.5" bestFit="1" customWidth="1"/>
    <col min="253" max="253" width="8" bestFit="1" customWidth="1"/>
    <col min="254" max="254" width="9.25" bestFit="1" customWidth="1"/>
    <col min="255" max="255" width="8" bestFit="1" customWidth="1"/>
    <col min="256" max="257" width="9.25" bestFit="1" customWidth="1"/>
    <col min="258" max="259" width="14.625" bestFit="1" customWidth="1"/>
    <col min="260" max="260" width="6.75" bestFit="1" customWidth="1"/>
    <col min="261" max="261" width="14.625" bestFit="1" customWidth="1"/>
    <col min="262" max="262" width="13.25" bestFit="1" customWidth="1"/>
    <col min="263" max="263" width="10.5" bestFit="1" customWidth="1"/>
    <col min="264" max="264" width="14.625" bestFit="1" customWidth="1"/>
    <col min="265" max="265" width="13.25" bestFit="1" customWidth="1"/>
    <col min="266" max="266" width="14.625" bestFit="1" customWidth="1"/>
    <col min="267" max="267" width="13.25" bestFit="1" customWidth="1"/>
    <col min="268" max="268" width="6.75" bestFit="1" customWidth="1"/>
    <col min="269" max="271" width="10.5" bestFit="1" customWidth="1"/>
    <col min="272" max="273" width="13.25" bestFit="1" customWidth="1"/>
    <col min="274" max="274" width="14.625" bestFit="1" customWidth="1"/>
    <col min="275" max="275" width="16.125" bestFit="1" customWidth="1"/>
    <col min="276" max="276" width="14.625" bestFit="1" customWidth="1"/>
    <col min="277" max="278" width="16.125" bestFit="1" customWidth="1"/>
    <col min="279" max="280" width="14.625" bestFit="1" customWidth="1"/>
    <col min="281" max="281" width="13.25" bestFit="1" customWidth="1"/>
    <col min="282" max="282" width="16.125" bestFit="1" customWidth="1"/>
    <col min="283" max="283" width="13.25" bestFit="1" customWidth="1"/>
    <col min="284" max="286" width="14.625" bestFit="1" customWidth="1"/>
    <col min="287" max="287" width="16.125" bestFit="1" customWidth="1"/>
    <col min="288" max="288" width="14.625" bestFit="1" customWidth="1"/>
    <col min="289" max="289" width="13.25" bestFit="1" customWidth="1"/>
    <col min="290" max="290" width="14.625" bestFit="1" customWidth="1"/>
    <col min="291" max="291" width="10.5" bestFit="1" customWidth="1"/>
  </cols>
  <sheetData>
    <row r="1" spans="1:303" s="384" customFormat="1" ht="39" customHeight="1" thickBot="1">
      <c r="A1" s="382" t="s">
        <v>734</v>
      </c>
      <c r="B1" s="382" t="s">
        <v>728</v>
      </c>
      <c r="C1" s="383" t="s">
        <v>450</v>
      </c>
      <c r="D1" s="383" t="s">
        <v>452</v>
      </c>
      <c r="E1" s="383" t="s">
        <v>453</v>
      </c>
      <c r="F1" s="383" t="s">
        <v>454</v>
      </c>
      <c r="G1" s="383" t="s">
        <v>456</v>
      </c>
      <c r="H1" s="383" t="s">
        <v>457</v>
      </c>
      <c r="I1" s="383" t="s">
        <v>458</v>
      </c>
      <c r="J1" s="383" t="s">
        <v>459</v>
      </c>
      <c r="K1" s="383" t="s">
        <v>460</v>
      </c>
      <c r="L1" s="383" t="s">
        <v>461</v>
      </c>
      <c r="M1" s="383" t="s">
        <v>462</v>
      </c>
      <c r="N1" s="383" t="s">
        <v>463</v>
      </c>
      <c r="O1" s="383" t="s">
        <v>464</v>
      </c>
      <c r="P1" s="383" t="s">
        <v>465</v>
      </c>
      <c r="Q1" s="383" t="s">
        <v>462</v>
      </c>
      <c r="R1" s="383" t="s">
        <v>466</v>
      </c>
      <c r="S1" s="383" t="s">
        <v>467</v>
      </c>
      <c r="T1" s="383" t="s">
        <v>462</v>
      </c>
      <c r="U1" s="383" t="s">
        <v>468</v>
      </c>
      <c r="V1" s="383" t="s">
        <v>469</v>
      </c>
      <c r="W1" s="383" t="s">
        <v>462</v>
      </c>
      <c r="X1" s="383" t="s">
        <v>470</v>
      </c>
      <c r="Y1" s="383" t="s">
        <v>471</v>
      </c>
      <c r="Z1" s="383" t="s">
        <v>462</v>
      </c>
      <c r="AA1" s="383" t="s">
        <v>472</v>
      </c>
      <c r="AB1" s="383" t="s">
        <v>473</v>
      </c>
      <c r="AC1" s="383" t="s">
        <v>474</v>
      </c>
      <c r="AD1" s="383" t="s">
        <v>475</v>
      </c>
      <c r="AE1" s="383" t="s">
        <v>476</v>
      </c>
      <c r="AF1" s="383" t="s">
        <v>477</v>
      </c>
      <c r="AG1" s="383" t="s">
        <v>462</v>
      </c>
      <c r="AH1" s="383" t="s">
        <v>478</v>
      </c>
      <c r="AI1" s="383" t="s">
        <v>479</v>
      </c>
      <c r="AJ1" s="383" t="s">
        <v>480</v>
      </c>
      <c r="AK1" s="383" t="s">
        <v>481</v>
      </c>
      <c r="AL1" s="383" t="s">
        <v>482</v>
      </c>
      <c r="AM1" s="383" t="s">
        <v>483</v>
      </c>
      <c r="AN1" s="383" t="s">
        <v>484</v>
      </c>
      <c r="AO1" s="383" t="s">
        <v>462</v>
      </c>
      <c r="AP1" s="383" t="s">
        <v>486</v>
      </c>
      <c r="AQ1" s="383" t="s">
        <v>487</v>
      </c>
      <c r="AR1" s="383" t="s">
        <v>488</v>
      </c>
      <c r="AS1" s="383" t="s">
        <v>489</v>
      </c>
      <c r="AT1" s="383" t="s">
        <v>490</v>
      </c>
      <c r="AU1" s="383" t="s">
        <v>492</v>
      </c>
      <c r="AV1" s="383" t="s">
        <v>493</v>
      </c>
      <c r="AW1" s="383" t="s">
        <v>494</v>
      </c>
      <c r="AX1" s="383" t="s">
        <v>496</v>
      </c>
      <c r="AY1" s="383" t="s">
        <v>497</v>
      </c>
      <c r="AZ1" s="383" t="s">
        <v>462</v>
      </c>
      <c r="BA1" s="383" t="s">
        <v>498</v>
      </c>
      <c r="BB1" s="383" t="s">
        <v>499</v>
      </c>
      <c r="BC1" s="383" t="s">
        <v>500</v>
      </c>
      <c r="BD1" s="383" t="s">
        <v>501</v>
      </c>
      <c r="BE1" s="383" t="s">
        <v>502</v>
      </c>
      <c r="BF1" s="383" t="s">
        <v>503</v>
      </c>
      <c r="BG1" s="383" t="s">
        <v>504</v>
      </c>
      <c r="BH1" s="383" t="s">
        <v>462</v>
      </c>
      <c r="BI1" s="383" t="s">
        <v>505</v>
      </c>
      <c r="BJ1" s="383" t="s">
        <v>506</v>
      </c>
      <c r="BK1" s="383" t="s">
        <v>507</v>
      </c>
      <c r="BL1" s="383" t="s">
        <v>508</v>
      </c>
      <c r="BM1" s="383" t="s">
        <v>509</v>
      </c>
      <c r="BN1" s="383" t="s">
        <v>510</v>
      </c>
      <c r="BO1" s="383" t="s">
        <v>511</v>
      </c>
      <c r="BP1" s="383" t="s">
        <v>512</v>
      </c>
      <c r="BQ1" s="383" t="s">
        <v>513</v>
      </c>
      <c r="BR1" s="383" t="s">
        <v>514</v>
      </c>
      <c r="BS1" s="383" t="s">
        <v>462</v>
      </c>
      <c r="BT1" s="383" t="s">
        <v>515</v>
      </c>
      <c r="BU1" s="383" t="s">
        <v>516</v>
      </c>
      <c r="BV1" s="383" t="s">
        <v>517</v>
      </c>
      <c r="BW1" s="383" t="s">
        <v>518</v>
      </c>
      <c r="BX1" s="383" t="s">
        <v>519</v>
      </c>
      <c r="BY1" s="383" t="s">
        <v>520</v>
      </c>
      <c r="BZ1" s="383" t="s">
        <v>462</v>
      </c>
      <c r="CA1" s="383" t="s">
        <v>521</v>
      </c>
      <c r="CB1" s="383" t="s">
        <v>522</v>
      </c>
      <c r="CC1" s="383" t="s">
        <v>523</v>
      </c>
      <c r="CD1" s="383" t="s">
        <v>524</v>
      </c>
      <c r="CE1" s="383" t="s">
        <v>525</v>
      </c>
      <c r="CF1" s="383" t="s">
        <v>462</v>
      </c>
      <c r="CG1" s="383" t="s">
        <v>526</v>
      </c>
      <c r="CH1" s="383" t="s">
        <v>527</v>
      </c>
      <c r="CI1" s="383" t="s">
        <v>528</v>
      </c>
      <c r="CJ1" s="383" t="s">
        <v>530</v>
      </c>
      <c r="CK1" s="383" t="s">
        <v>531</v>
      </c>
      <c r="CL1" s="383" t="s">
        <v>532</v>
      </c>
      <c r="CM1" s="383" t="s">
        <v>533</v>
      </c>
      <c r="CN1" s="383" t="s">
        <v>534</v>
      </c>
      <c r="CO1" s="383" t="s">
        <v>535</v>
      </c>
      <c r="CP1" s="383" t="s">
        <v>536</v>
      </c>
      <c r="CQ1" s="383" t="s">
        <v>537</v>
      </c>
      <c r="CR1" s="383" t="s">
        <v>462</v>
      </c>
      <c r="CS1" s="383" t="s">
        <v>538</v>
      </c>
      <c r="CT1" s="383" t="s">
        <v>539</v>
      </c>
      <c r="CU1" s="383" t="s">
        <v>540</v>
      </c>
      <c r="CV1" s="383" t="s">
        <v>541</v>
      </c>
      <c r="CW1" s="383" t="s">
        <v>462</v>
      </c>
      <c r="CX1" s="383" t="s">
        <v>542</v>
      </c>
      <c r="CY1" s="383" t="s">
        <v>462</v>
      </c>
      <c r="CZ1" s="383" t="s">
        <v>543</v>
      </c>
      <c r="DA1" s="383" t="s">
        <v>544</v>
      </c>
      <c r="DB1" s="383" t="s">
        <v>545</v>
      </c>
      <c r="DC1" s="383" t="s">
        <v>547</v>
      </c>
      <c r="DD1" s="383" t="s">
        <v>548</v>
      </c>
      <c r="DE1" s="383" t="s">
        <v>549</v>
      </c>
      <c r="DF1" s="383" t="s">
        <v>550</v>
      </c>
      <c r="DG1" s="383" t="s">
        <v>551</v>
      </c>
      <c r="DH1" s="383" t="s">
        <v>552</v>
      </c>
      <c r="DI1" s="383" t="s">
        <v>554</v>
      </c>
      <c r="DJ1" s="383" t="s">
        <v>462</v>
      </c>
      <c r="DK1" s="383" t="s">
        <v>555</v>
      </c>
      <c r="DL1" s="383" t="s">
        <v>556</v>
      </c>
      <c r="DM1" s="383" t="s">
        <v>557</v>
      </c>
      <c r="DN1" s="383" t="s">
        <v>558</v>
      </c>
      <c r="DO1" s="383" t="s">
        <v>462</v>
      </c>
      <c r="DP1" s="383" t="s">
        <v>559</v>
      </c>
      <c r="DQ1" s="383" t="s">
        <v>560</v>
      </c>
      <c r="DR1" s="383" t="s">
        <v>561</v>
      </c>
      <c r="DS1" s="383" t="s">
        <v>462</v>
      </c>
      <c r="DT1" s="383" t="s">
        <v>562</v>
      </c>
      <c r="DU1" s="383" t="s">
        <v>563</v>
      </c>
      <c r="DV1" s="383" t="s">
        <v>564</v>
      </c>
      <c r="DW1" s="383" t="s">
        <v>565</v>
      </c>
      <c r="DX1" s="383" t="s">
        <v>566</v>
      </c>
      <c r="DY1" s="383" t="s">
        <v>567</v>
      </c>
      <c r="DZ1" s="383" t="s">
        <v>568</v>
      </c>
      <c r="EA1" s="383" t="s">
        <v>569</v>
      </c>
      <c r="EB1" s="383" t="s">
        <v>462</v>
      </c>
      <c r="EC1" s="383" t="s">
        <v>570</v>
      </c>
      <c r="ED1" s="383" t="s">
        <v>571</v>
      </c>
      <c r="EE1" s="383" t="s">
        <v>572</v>
      </c>
      <c r="EF1" s="383" t="s">
        <v>573</v>
      </c>
      <c r="EG1" s="383" t="s">
        <v>574</v>
      </c>
      <c r="EH1" s="383" t="s">
        <v>462</v>
      </c>
      <c r="EI1" s="383" t="s">
        <v>575</v>
      </c>
      <c r="EJ1" s="383" t="s">
        <v>576</v>
      </c>
      <c r="EK1" s="383" t="s">
        <v>577</v>
      </c>
      <c r="EL1" s="383" t="s">
        <v>462</v>
      </c>
      <c r="EM1" s="383" t="s">
        <v>578</v>
      </c>
      <c r="EN1" s="383" t="s">
        <v>579</v>
      </c>
      <c r="EO1" s="383" t="s">
        <v>580</v>
      </c>
      <c r="EP1" s="383" t="s">
        <v>581</v>
      </c>
      <c r="EQ1" s="383" t="s">
        <v>582</v>
      </c>
      <c r="ER1" s="383" t="s">
        <v>584</v>
      </c>
      <c r="ES1" s="383" t="s">
        <v>585</v>
      </c>
      <c r="ET1" s="383" t="s">
        <v>586</v>
      </c>
      <c r="EU1" s="383" t="s">
        <v>587</v>
      </c>
      <c r="EV1" s="383" t="s">
        <v>588</v>
      </c>
      <c r="EW1" s="383" t="s">
        <v>589</v>
      </c>
      <c r="EX1" s="383" t="s">
        <v>590</v>
      </c>
      <c r="EY1" s="383" t="s">
        <v>592</v>
      </c>
      <c r="EZ1" s="383" t="s">
        <v>462</v>
      </c>
      <c r="FA1" s="383" t="s">
        <v>593</v>
      </c>
      <c r="FB1" s="383" t="s">
        <v>594</v>
      </c>
      <c r="FC1" s="383" t="s">
        <v>595</v>
      </c>
      <c r="FD1" s="383" t="s">
        <v>596</v>
      </c>
      <c r="FE1" s="383" t="s">
        <v>597</v>
      </c>
      <c r="FF1" s="383" t="s">
        <v>462</v>
      </c>
      <c r="FG1" s="383" t="s">
        <v>598</v>
      </c>
      <c r="FH1" s="383" t="s">
        <v>599</v>
      </c>
      <c r="FI1" s="383" t="s">
        <v>600</v>
      </c>
      <c r="FJ1" s="383" t="s">
        <v>601</v>
      </c>
      <c r="FK1" s="383" t="s">
        <v>602</v>
      </c>
      <c r="FL1" s="383" t="s">
        <v>603</v>
      </c>
      <c r="FM1" s="383" t="s">
        <v>462</v>
      </c>
      <c r="FN1" s="383" t="s">
        <v>604</v>
      </c>
      <c r="FO1" s="383" t="s">
        <v>605</v>
      </c>
      <c r="FP1" s="383" t="s">
        <v>606</v>
      </c>
      <c r="FQ1" s="383" t="s">
        <v>462</v>
      </c>
      <c r="FR1" s="383" t="s">
        <v>607</v>
      </c>
      <c r="FS1" s="383" t="s">
        <v>608</v>
      </c>
      <c r="FT1" s="383" t="s">
        <v>609</v>
      </c>
      <c r="FU1" s="383" t="s">
        <v>610</v>
      </c>
      <c r="FV1" s="383" t="s">
        <v>612</v>
      </c>
      <c r="FW1" s="383" t="s">
        <v>613</v>
      </c>
      <c r="FX1" s="383" t="s">
        <v>614</v>
      </c>
      <c r="FY1" s="383" t="s">
        <v>616</v>
      </c>
      <c r="FZ1" s="383" t="s">
        <v>617</v>
      </c>
      <c r="GA1" s="383" t="s">
        <v>618</v>
      </c>
      <c r="GB1" s="383" t="s">
        <v>619</v>
      </c>
      <c r="GC1" s="383" t="s">
        <v>621</v>
      </c>
      <c r="GD1" s="383" t="s">
        <v>622</v>
      </c>
      <c r="GE1" s="383" t="s">
        <v>623</v>
      </c>
      <c r="GF1" s="383" t="s">
        <v>462</v>
      </c>
      <c r="GG1" s="383" t="s">
        <v>624</v>
      </c>
      <c r="GH1" s="383" t="s">
        <v>625</v>
      </c>
      <c r="GI1" s="383" t="s">
        <v>626</v>
      </c>
      <c r="GJ1" s="383" t="s">
        <v>627</v>
      </c>
      <c r="GK1" s="383" t="s">
        <v>628</v>
      </c>
      <c r="GL1" s="383" t="s">
        <v>629</v>
      </c>
      <c r="GM1" s="383" t="s">
        <v>462</v>
      </c>
      <c r="GN1" s="383" t="s">
        <v>630</v>
      </c>
      <c r="GO1" s="383" t="s">
        <v>631</v>
      </c>
      <c r="GP1" s="383" t="s">
        <v>632</v>
      </c>
      <c r="GQ1" s="383" t="s">
        <v>633</v>
      </c>
      <c r="GR1" s="383" t="s">
        <v>634</v>
      </c>
      <c r="GS1" s="383" t="s">
        <v>635</v>
      </c>
      <c r="GT1" s="383" t="s">
        <v>462</v>
      </c>
      <c r="GU1" s="383" t="s">
        <v>636</v>
      </c>
      <c r="GV1" s="383" t="s">
        <v>637</v>
      </c>
      <c r="GW1" s="383" t="s">
        <v>638</v>
      </c>
      <c r="GX1" s="383" t="s">
        <v>639</v>
      </c>
      <c r="GY1" s="383" t="s">
        <v>640</v>
      </c>
      <c r="GZ1" s="383" t="s">
        <v>641</v>
      </c>
      <c r="HA1" s="383" t="s">
        <v>643</v>
      </c>
      <c r="HB1" s="383" t="s">
        <v>462</v>
      </c>
      <c r="HC1" s="383" t="s">
        <v>644</v>
      </c>
      <c r="HD1" s="383" t="s">
        <v>645</v>
      </c>
      <c r="HE1" s="383" t="s">
        <v>646</v>
      </c>
      <c r="HF1" s="383" t="s">
        <v>647</v>
      </c>
      <c r="HG1" s="383" t="s">
        <v>648</v>
      </c>
      <c r="HH1" s="383" t="s">
        <v>649</v>
      </c>
      <c r="HI1" s="383" t="s">
        <v>650</v>
      </c>
      <c r="HJ1" s="383" t="s">
        <v>651</v>
      </c>
      <c r="HK1" s="383" t="s">
        <v>652</v>
      </c>
      <c r="HL1" s="383" t="s">
        <v>462</v>
      </c>
      <c r="HM1" s="383" t="s">
        <v>653</v>
      </c>
      <c r="HN1" s="383" t="s">
        <v>654</v>
      </c>
      <c r="HO1" s="383" t="s">
        <v>655</v>
      </c>
      <c r="HP1" s="383" t="s">
        <v>462</v>
      </c>
      <c r="HQ1" s="383" t="s">
        <v>657</v>
      </c>
      <c r="HR1" s="383" t="s">
        <v>658</v>
      </c>
      <c r="HS1" s="383" t="s">
        <v>659</v>
      </c>
      <c r="HT1" s="383" t="s">
        <v>660</v>
      </c>
      <c r="HU1" s="383" t="s">
        <v>661</v>
      </c>
      <c r="HV1" s="383" t="s">
        <v>662</v>
      </c>
      <c r="HW1" s="383" t="s">
        <v>663</v>
      </c>
      <c r="HX1" s="383" t="s">
        <v>664</v>
      </c>
      <c r="HY1" s="383" t="s">
        <v>665</v>
      </c>
      <c r="HZ1" s="383" t="s">
        <v>666</v>
      </c>
      <c r="IA1" s="383" t="s">
        <v>667</v>
      </c>
      <c r="IB1" s="383" t="s">
        <v>668</v>
      </c>
      <c r="IC1" s="383" t="s">
        <v>669</v>
      </c>
      <c r="ID1" s="383" t="s">
        <v>671</v>
      </c>
      <c r="IE1" s="383" t="s">
        <v>672</v>
      </c>
      <c r="IF1" s="383" t="s">
        <v>462</v>
      </c>
      <c r="IG1" s="383" t="s">
        <v>674</v>
      </c>
      <c r="IH1" s="383" t="s">
        <v>675</v>
      </c>
      <c r="II1" s="383" t="s">
        <v>676</v>
      </c>
      <c r="IJ1" s="383" t="s">
        <v>678</v>
      </c>
      <c r="IK1" s="383" t="s">
        <v>679</v>
      </c>
      <c r="IL1" s="383" t="s">
        <v>680</v>
      </c>
      <c r="IM1" s="383" t="s">
        <v>682</v>
      </c>
      <c r="IN1" s="383" t="s">
        <v>462</v>
      </c>
      <c r="IO1" s="383" t="s">
        <v>684</v>
      </c>
      <c r="IP1" s="383" t="s">
        <v>685</v>
      </c>
      <c r="IQ1" s="383" t="s">
        <v>686</v>
      </c>
      <c r="IR1" s="383" t="s">
        <v>687</v>
      </c>
      <c r="IS1" s="383" t="s">
        <v>688</v>
      </c>
      <c r="IT1" s="383" t="s">
        <v>689</v>
      </c>
      <c r="IU1" s="383" t="s">
        <v>690</v>
      </c>
      <c r="IV1" s="383" t="s">
        <v>691</v>
      </c>
      <c r="IW1" s="383" t="s">
        <v>692</v>
      </c>
      <c r="IX1" s="383" t="s">
        <v>693</v>
      </c>
      <c r="IY1" s="383" t="s">
        <v>694</v>
      </c>
      <c r="IZ1" s="383" t="s">
        <v>462</v>
      </c>
      <c r="JA1" s="383" t="s">
        <v>696</v>
      </c>
      <c r="JB1" s="383" t="s">
        <v>697</v>
      </c>
      <c r="JC1" s="383" t="s">
        <v>698</v>
      </c>
      <c r="JD1" s="383" t="s">
        <v>700</v>
      </c>
      <c r="JE1" s="383" t="s">
        <v>701</v>
      </c>
      <c r="JF1" s="383" t="s">
        <v>702</v>
      </c>
      <c r="JG1" s="383" t="s">
        <v>703</v>
      </c>
      <c r="JH1" s="383" t="s">
        <v>462</v>
      </c>
      <c r="JI1" s="383" t="s">
        <v>705</v>
      </c>
      <c r="JJ1" s="383" t="s">
        <v>706</v>
      </c>
      <c r="JK1" s="383" t="s">
        <v>707</v>
      </c>
      <c r="JL1" s="383" t="s">
        <v>708</v>
      </c>
      <c r="JM1" s="383" t="s">
        <v>709</v>
      </c>
      <c r="JN1" s="383" t="s">
        <v>710</v>
      </c>
      <c r="JO1" s="383" t="s">
        <v>711</v>
      </c>
      <c r="JP1" s="383" t="s">
        <v>712</v>
      </c>
      <c r="JQ1" s="383" t="s">
        <v>713</v>
      </c>
      <c r="JR1" s="383" t="s">
        <v>714</v>
      </c>
      <c r="JS1" s="383" t="s">
        <v>715</v>
      </c>
      <c r="JT1" s="383" t="s">
        <v>716</v>
      </c>
      <c r="JU1" s="383" t="s">
        <v>717</v>
      </c>
      <c r="JV1" s="383" t="s">
        <v>718</v>
      </c>
      <c r="JW1" s="383" t="s">
        <v>719</v>
      </c>
      <c r="JX1" s="383" t="s">
        <v>720</v>
      </c>
      <c r="JY1" s="383" t="s">
        <v>721</v>
      </c>
      <c r="JZ1" s="383" t="s">
        <v>722</v>
      </c>
      <c r="KA1" s="383" t="s">
        <v>723</v>
      </c>
      <c r="KB1" s="383" t="s">
        <v>724</v>
      </c>
      <c r="KC1" s="383" t="s">
        <v>725</v>
      </c>
      <c r="KD1" s="383" t="s">
        <v>726</v>
      </c>
      <c r="KE1" s="383" t="s">
        <v>727</v>
      </c>
    </row>
    <row r="2" spans="1:303" ht="38.25" thickBot="1">
      <c r="B2" s="364" t="s">
        <v>729</v>
      </c>
      <c r="C2" s="365" t="s">
        <v>451</v>
      </c>
      <c r="D2" s="365"/>
      <c r="E2" s="365" t="s">
        <v>451</v>
      </c>
      <c r="F2" s="365" t="s">
        <v>455</v>
      </c>
      <c r="G2" s="365"/>
      <c r="H2" s="365" t="s">
        <v>455</v>
      </c>
      <c r="I2" s="365" t="s">
        <v>455</v>
      </c>
      <c r="J2" s="365" t="s">
        <v>455</v>
      </c>
      <c r="K2" s="365" t="s">
        <v>455</v>
      </c>
      <c r="L2" s="365" t="s">
        <v>451</v>
      </c>
      <c r="M2" s="365"/>
      <c r="N2" s="365" t="s">
        <v>455</v>
      </c>
      <c r="O2" s="365" t="s">
        <v>455</v>
      </c>
      <c r="P2" s="365" t="s">
        <v>455</v>
      </c>
      <c r="Q2" s="365"/>
      <c r="R2" s="365" t="s">
        <v>455</v>
      </c>
      <c r="S2" s="365" t="s">
        <v>451</v>
      </c>
      <c r="T2" s="365"/>
      <c r="U2" s="365" t="s">
        <v>451</v>
      </c>
      <c r="V2" s="365" t="s">
        <v>451</v>
      </c>
      <c r="W2" s="365"/>
      <c r="X2" s="365" t="s">
        <v>451</v>
      </c>
      <c r="Y2" s="365" t="s">
        <v>451</v>
      </c>
      <c r="Z2" s="365"/>
      <c r="AA2" s="365" t="s">
        <v>455</v>
      </c>
      <c r="AB2" s="365" t="s">
        <v>451</v>
      </c>
      <c r="AC2" s="365" t="s">
        <v>451</v>
      </c>
      <c r="AD2" s="365" t="s">
        <v>451</v>
      </c>
      <c r="AE2" s="365" t="s">
        <v>451</v>
      </c>
      <c r="AF2" s="365" t="s">
        <v>451</v>
      </c>
      <c r="AG2" s="365"/>
      <c r="AH2" s="365" t="s">
        <v>451</v>
      </c>
      <c r="AI2" s="365" t="s">
        <v>455</v>
      </c>
      <c r="AJ2" s="365" t="s">
        <v>455</v>
      </c>
      <c r="AK2" s="365" t="s">
        <v>451</v>
      </c>
      <c r="AL2" s="365" t="s">
        <v>451</v>
      </c>
      <c r="AM2" s="365" t="s">
        <v>451</v>
      </c>
      <c r="AN2" s="365" t="s">
        <v>485</v>
      </c>
      <c r="AO2" s="365"/>
      <c r="AP2" s="365" t="s">
        <v>485</v>
      </c>
      <c r="AQ2" s="365" t="s">
        <v>485</v>
      </c>
      <c r="AR2" s="365" t="s">
        <v>451</v>
      </c>
      <c r="AS2" s="365" t="s">
        <v>455</v>
      </c>
      <c r="AT2" s="365" t="s">
        <v>491</v>
      </c>
      <c r="AU2" s="365" t="s">
        <v>451</v>
      </c>
      <c r="AV2" s="365" t="s">
        <v>451</v>
      </c>
      <c r="AW2" s="365" t="s">
        <v>495</v>
      </c>
      <c r="AX2" s="365" t="s">
        <v>495</v>
      </c>
      <c r="AY2" s="365" t="s">
        <v>495</v>
      </c>
      <c r="AZ2" s="365"/>
      <c r="BA2" s="365" t="s">
        <v>495</v>
      </c>
      <c r="BB2" s="365" t="s">
        <v>451</v>
      </c>
      <c r="BC2" s="365" t="s">
        <v>455</v>
      </c>
      <c r="BD2" s="365" t="s">
        <v>455</v>
      </c>
      <c r="BE2" s="365" t="s">
        <v>451</v>
      </c>
      <c r="BF2" s="365" t="s">
        <v>455</v>
      </c>
      <c r="BG2" s="365" t="s">
        <v>451</v>
      </c>
      <c r="BH2" s="365"/>
      <c r="BI2" s="365" t="s">
        <v>455</v>
      </c>
      <c r="BJ2" s="365" t="s">
        <v>455</v>
      </c>
      <c r="BK2" s="365" t="s">
        <v>455</v>
      </c>
      <c r="BL2" s="365" t="s">
        <v>451</v>
      </c>
      <c r="BM2" s="365" t="s">
        <v>451</v>
      </c>
      <c r="BN2" s="365" t="s">
        <v>451</v>
      </c>
      <c r="BO2" s="365" t="s">
        <v>451</v>
      </c>
      <c r="BP2" s="365" t="s">
        <v>451</v>
      </c>
      <c r="BQ2" s="365" t="s">
        <v>451</v>
      </c>
      <c r="BR2" s="365" t="s">
        <v>451</v>
      </c>
      <c r="BS2" s="365"/>
      <c r="BT2" s="365" t="s">
        <v>451</v>
      </c>
      <c r="BU2" s="365" t="s">
        <v>451</v>
      </c>
      <c r="BV2" s="365" t="s">
        <v>451</v>
      </c>
      <c r="BW2" s="365" t="s">
        <v>451</v>
      </c>
      <c r="BX2" s="365" t="s">
        <v>451</v>
      </c>
      <c r="BY2" s="365" t="s">
        <v>451</v>
      </c>
      <c r="BZ2" s="365"/>
      <c r="CA2" s="365" t="s">
        <v>455</v>
      </c>
      <c r="CB2" s="365" t="s">
        <v>451</v>
      </c>
      <c r="CC2" s="365" t="s">
        <v>451</v>
      </c>
      <c r="CD2" s="365" t="s">
        <v>451</v>
      </c>
      <c r="CE2" s="365" t="s">
        <v>451</v>
      </c>
      <c r="CF2" s="365"/>
      <c r="CG2" s="365" t="s">
        <v>451</v>
      </c>
      <c r="CH2" s="365" t="s">
        <v>451</v>
      </c>
      <c r="CI2" s="365" t="s">
        <v>529</v>
      </c>
      <c r="CJ2" s="365" t="s">
        <v>455</v>
      </c>
      <c r="CK2" s="365" t="s">
        <v>451</v>
      </c>
      <c r="CL2" s="365" t="s">
        <v>451</v>
      </c>
      <c r="CM2" s="365" t="s">
        <v>451</v>
      </c>
      <c r="CN2" s="365" t="s">
        <v>455</v>
      </c>
      <c r="CO2" s="365" t="s">
        <v>451</v>
      </c>
      <c r="CP2" s="365" t="s">
        <v>455</v>
      </c>
      <c r="CQ2" s="365" t="s">
        <v>455</v>
      </c>
      <c r="CR2" s="365"/>
      <c r="CS2" s="365" t="s">
        <v>455</v>
      </c>
      <c r="CT2" s="365" t="s">
        <v>455</v>
      </c>
      <c r="CU2" s="365" t="s">
        <v>455</v>
      </c>
      <c r="CV2" s="365" t="s">
        <v>451</v>
      </c>
      <c r="CW2" s="365"/>
      <c r="CX2" s="365" t="s">
        <v>451</v>
      </c>
      <c r="CY2" s="365"/>
      <c r="CZ2" s="365" t="s">
        <v>455</v>
      </c>
      <c r="DA2" s="365" t="s">
        <v>451</v>
      </c>
      <c r="DB2" s="365" t="s">
        <v>451</v>
      </c>
      <c r="DC2" s="365" t="s">
        <v>451</v>
      </c>
      <c r="DD2" s="365" t="s">
        <v>451</v>
      </c>
      <c r="DE2" s="365" t="s">
        <v>455</v>
      </c>
      <c r="DF2" s="365" t="s">
        <v>455</v>
      </c>
      <c r="DG2" s="365" t="s">
        <v>455</v>
      </c>
      <c r="DH2" s="365" t="s">
        <v>553</v>
      </c>
      <c r="DI2" s="365" t="s">
        <v>451</v>
      </c>
      <c r="DJ2" s="365"/>
      <c r="DK2" s="365" t="s">
        <v>451</v>
      </c>
      <c r="DL2" s="365" t="s">
        <v>451</v>
      </c>
      <c r="DM2" s="365" t="s">
        <v>451</v>
      </c>
      <c r="DN2" s="365" t="s">
        <v>451</v>
      </c>
      <c r="DO2" s="365"/>
      <c r="DP2" s="365" t="s">
        <v>451</v>
      </c>
      <c r="DQ2" s="365" t="s">
        <v>451</v>
      </c>
      <c r="DR2" s="365" t="s">
        <v>451</v>
      </c>
      <c r="DS2" s="365"/>
      <c r="DT2" s="365" t="s">
        <v>451</v>
      </c>
      <c r="DU2" s="365" t="s">
        <v>451</v>
      </c>
      <c r="DV2" s="365" t="s">
        <v>451</v>
      </c>
      <c r="DW2" s="365" t="s">
        <v>451</v>
      </c>
      <c r="DX2" s="365" t="s">
        <v>455</v>
      </c>
      <c r="DY2" s="365" t="s">
        <v>455</v>
      </c>
      <c r="DZ2" s="365" t="s">
        <v>451</v>
      </c>
      <c r="EA2" s="365" t="s">
        <v>451</v>
      </c>
      <c r="EB2" s="365"/>
      <c r="EC2" s="365" t="s">
        <v>451</v>
      </c>
      <c r="ED2" s="365" t="s">
        <v>451</v>
      </c>
      <c r="EE2" s="365" t="s">
        <v>451</v>
      </c>
      <c r="EF2" s="365" t="s">
        <v>451</v>
      </c>
      <c r="EG2" s="365" t="s">
        <v>553</v>
      </c>
      <c r="EH2" s="365"/>
      <c r="EI2" s="365" t="s">
        <v>455</v>
      </c>
      <c r="EJ2" s="365" t="s">
        <v>451</v>
      </c>
      <c r="EK2" s="365" t="s">
        <v>455</v>
      </c>
      <c r="EL2" s="365"/>
      <c r="EM2" s="365" t="s">
        <v>455</v>
      </c>
      <c r="EN2" s="365" t="s">
        <v>455</v>
      </c>
      <c r="EO2" s="365" t="s">
        <v>553</v>
      </c>
      <c r="EP2" s="365" t="s">
        <v>553</v>
      </c>
      <c r="EQ2" s="365" t="s">
        <v>583</v>
      </c>
      <c r="ER2" s="365" t="s">
        <v>583</v>
      </c>
      <c r="ES2" s="365" t="s">
        <v>583</v>
      </c>
      <c r="ET2" s="365" t="s">
        <v>455</v>
      </c>
      <c r="EU2" s="365" t="s">
        <v>583</v>
      </c>
      <c r="EV2" s="365" t="s">
        <v>553</v>
      </c>
      <c r="EW2" s="365" t="s">
        <v>455</v>
      </c>
      <c r="EX2" s="365" t="s">
        <v>591</v>
      </c>
      <c r="EY2" s="365" t="s">
        <v>451</v>
      </c>
      <c r="EZ2" s="365"/>
      <c r="FA2" s="365" t="s">
        <v>451</v>
      </c>
      <c r="FB2" s="365" t="s">
        <v>451</v>
      </c>
      <c r="FC2" s="365" t="s">
        <v>451</v>
      </c>
      <c r="FD2" s="365" t="s">
        <v>451</v>
      </c>
      <c r="FE2" s="365" t="s">
        <v>451</v>
      </c>
      <c r="FF2" s="365"/>
      <c r="FG2" s="365" t="s">
        <v>451</v>
      </c>
      <c r="FH2" s="365" t="s">
        <v>451</v>
      </c>
      <c r="FI2" s="365" t="s">
        <v>451</v>
      </c>
      <c r="FJ2" s="365" t="s">
        <v>451</v>
      </c>
      <c r="FK2" s="365" t="s">
        <v>455</v>
      </c>
      <c r="FL2" s="365" t="s">
        <v>451</v>
      </c>
      <c r="FM2" s="365"/>
      <c r="FN2" s="365" t="s">
        <v>451</v>
      </c>
      <c r="FO2" s="365" t="s">
        <v>455</v>
      </c>
      <c r="FP2" s="365" t="s">
        <v>455</v>
      </c>
      <c r="FQ2" s="365"/>
      <c r="FR2" s="365" t="s">
        <v>455</v>
      </c>
      <c r="FS2" s="365" t="s">
        <v>455</v>
      </c>
      <c r="FT2" s="365" t="s">
        <v>455</v>
      </c>
      <c r="FU2" s="365" t="s">
        <v>611</v>
      </c>
      <c r="FV2" s="365" t="s">
        <v>455</v>
      </c>
      <c r="FW2" s="365" t="s">
        <v>611</v>
      </c>
      <c r="FX2" s="365" t="s">
        <v>615</v>
      </c>
      <c r="FY2" s="365" t="s">
        <v>615</v>
      </c>
      <c r="FZ2" s="365" t="s">
        <v>611</v>
      </c>
      <c r="GA2" s="365" t="s">
        <v>611</v>
      </c>
      <c r="GB2" s="365" t="s">
        <v>620</v>
      </c>
      <c r="GC2" s="365" t="s">
        <v>611</v>
      </c>
      <c r="GD2" s="365" t="s">
        <v>611</v>
      </c>
      <c r="GE2" s="365" t="s">
        <v>553</v>
      </c>
      <c r="GF2" s="365"/>
      <c r="GG2" s="365" t="s">
        <v>611</v>
      </c>
      <c r="GH2" s="365" t="s">
        <v>553</v>
      </c>
      <c r="GI2" s="365" t="s">
        <v>553</v>
      </c>
      <c r="GJ2" s="365" t="s">
        <v>553</v>
      </c>
      <c r="GK2" s="365" t="s">
        <v>553</v>
      </c>
      <c r="GL2" s="365" t="s">
        <v>553</v>
      </c>
      <c r="GM2" s="365"/>
      <c r="GN2" s="365" t="s">
        <v>611</v>
      </c>
      <c r="GO2" s="365" t="s">
        <v>611</v>
      </c>
      <c r="GP2" s="365" t="s">
        <v>611</v>
      </c>
      <c r="GQ2" s="365" t="s">
        <v>611</v>
      </c>
      <c r="GR2" s="365" t="s">
        <v>611</v>
      </c>
      <c r="GS2" s="365" t="s">
        <v>611</v>
      </c>
      <c r="GT2" s="365"/>
      <c r="GU2" s="365" t="s">
        <v>611</v>
      </c>
      <c r="GV2" s="365" t="s">
        <v>611</v>
      </c>
      <c r="GW2" s="365" t="s">
        <v>553</v>
      </c>
      <c r="GX2" s="365" t="s">
        <v>553</v>
      </c>
      <c r="GY2" s="365" t="s">
        <v>553</v>
      </c>
      <c r="GZ2" s="365" t="s">
        <v>642</v>
      </c>
      <c r="HA2" s="365" t="s">
        <v>615</v>
      </c>
      <c r="HB2" s="365"/>
      <c r="HC2" s="365" t="s">
        <v>615</v>
      </c>
      <c r="HD2" s="365" t="s">
        <v>615</v>
      </c>
      <c r="HE2" s="365" t="s">
        <v>615</v>
      </c>
      <c r="HF2" s="365" t="s">
        <v>455</v>
      </c>
      <c r="HG2" s="365" t="s">
        <v>611</v>
      </c>
      <c r="HH2" s="365" t="s">
        <v>611</v>
      </c>
      <c r="HI2" s="365" t="s">
        <v>611</v>
      </c>
      <c r="HJ2" s="365" t="s">
        <v>615</v>
      </c>
      <c r="HK2" s="365" t="s">
        <v>611</v>
      </c>
      <c r="HL2" s="365"/>
      <c r="HM2" s="365" t="s">
        <v>611</v>
      </c>
      <c r="HN2" s="365" t="s">
        <v>553</v>
      </c>
      <c r="HO2" s="365" t="s">
        <v>656</v>
      </c>
      <c r="HP2" s="365"/>
      <c r="HQ2" s="365" t="s">
        <v>656</v>
      </c>
      <c r="HR2" s="365" t="s">
        <v>615</v>
      </c>
      <c r="HS2" s="365" t="s">
        <v>611</v>
      </c>
      <c r="HT2" s="365" t="s">
        <v>615</v>
      </c>
      <c r="HU2" s="365" t="s">
        <v>611</v>
      </c>
      <c r="HV2" s="365" t="s">
        <v>615</v>
      </c>
      <c r="HW2" s="365" t="s">
        <v>615</v>
      </c>
      <c r="HX2" s="365" t="s">
        <v>615</v>
      </c>
      <c r="HY2" s="365" t="s">
        <v>611</v>
      </c>
      <c r="HZ2" s="365" t="s">
        <v>455</v>
      </c>
      <c r="IA2" s="365" t="s">
        <v>455</v>
      </c>
      <c r="IB2" s="365" t="s">
        <v>455</v>
      </c>
      <c r="IC2" s="365" t="s">
        <v>670</v>
      </c>
      <c r="ID2" s="365" t="s">
        <v>553</v>
      </c>
      <c r="IE2" s="365" t="s">
        <v>673</v>
      </c>
      <c r="IF2" s="365"/>
      <c r="IG2" s="365" t="s">
        <v>673</v>
      </c>
      <c r="IH2" s="365" t="s">
        <v>673</v>
      </c>
      <c r="II2" s="365" t="s">
        <v>677</v>
      </c>
      <c r="IJ2" s="365" t="s">
        <v>677</v>
      </c>
      <c r="IK2" s="365" t="s">
        <v>455</v>
      </c>
      <c r="IL2" s="365" t="s">
        <v>681</v>
      </c>
      <c r="IM2" s="365" t="s">
        <v>683</v>
      </c>
      <c r="IN2" s="365"/>
      <c r="IO2" s="365" t="s">
        <v>681</v>
      </c>
      <c r="IP2" s="365" t="s">
        <v>681</v>
      </c>
      <c r="IQ2" s="365" t="s">
        <v>681</v>
      </c>
      <c r="IR2" s="365" t="s">
        <v>681</v>
      </c>
      <c r="IS2" s="365" t="s">
        <v>681</v>
      </c>
      <c r="IT2" s="365" t="s">
        <v>681</v>
      </c>
      <c r="IU2" s="365" t="s">
        <v>681</v>
      </c>
      <c r="IV2" s="365" t="s">
        <v>681</v>
      </c>
      <c r="IW2" s="365" t="s">
        <v>611</v>
      </c>
      <c r="IX2" s="365" t="s">
        <v>553</v>
      </c>
      <c r="IY2" s="365" t="s">
        <v>695</v>
      </c>
      <c r="IZ2" s="365"/>
      <c r="JA2" s="365" t="s">
        <v>695</v>
      </c>
      <c r="JB2" s="365" t="s">
        <v>455</v>
      </c>
      <c r="JC2" s="365" t="s">
        <v>699</v>
      </c>
      <c r="JD2" s="365" t="s">
        <v>656</v>
      </c>
      <c r="JE2" s="365" t="s">
        <v>553</v>
      </c>
      <c r="JF2" s="365" t="s">
        <v>553</v>
      </c>
      <c r="JG2" s="365" t="s">
        <v>704</v>
      </c>
      <c r="JH2" s="365"/>
      <c r="JI2" s="365" t="s">
        <v>704</v>
      </c>
      <c r="JJ2" s="365" t="s">
        <v>704</v>
      </c>
      <c r="JK2" s="365" t="s">
        <v>704</v>
      </c>
      <c r="JL2" s="365" t="s">
        <v>455</v>
      </c>
      <c r="JM2" s="365" t="s">
        <v>455</v>
      </c>
      <c r="JN2" s="365" t="s">
        <v>553</v>
      </c>
      <c r="JO2" s="365" t="s">
        <v>553</v>
      </c>
      <c r="JP2" s="365" t="s">
        <v>451</v>
      </c>
      <c r="JQ2" s="365" t="s">
        <v>553</v>
      </c>
      <c r="JR2" s="365" t="s">
        <v>553</v>
      </c>
      <c r="JS2" s="365" t="s">
        <v>553</v>
      </c>
      <c r="JT2" s="365" t="s">
        <v>553</v>
      </c>
      <c r="JU2" s="365" t="s">
        <v>553</v>
      </c>
      <c r="JV2" s="365" t="s">
        <v>553</v>
      </c>
      <c r="JW2" s="365" t="s">
        <v>553</v>
      </c>
      <c r="JX2" s="365" t="s">
        <v>553</v>
      </c>
      <c r="JY2" s="365" t="s">
        <v>553</v>
      </c>
      <c r="JZ2" s="365" t="s">
        <v>553</v>
      </c>
      <c r="KA2" s="365" t="s">
        <v>553</v>
      </c>
      <c r="KB2" s="365" t="s">
        <v>553</v>
      </c>
      <c r="KC2" s="365" t="s">
        <v>455</v>
      </c>
      <c r="KD2" s="365" t="s">
        <v>553</v>
      </c>
      <c r="KE2" s="365" t="s">
        <v>553</v>
      </c>
    </row>
    <row r="3" spans="1:303" s="377" customFormat="1" ht="18.75">
      <c r="A3" s="377">
        <v>2014</v>
      </c>
      <c r="B3" s="377" t="s">
        <v>730</v>
      </c>
      <c r="E3" s="393" t="s">
        <v>965</v>
      </c>
      <c r="F3" s="393"/>
      <c r="G3" s="393"/>
      <c r="H3" s="393"/>
      <c r="I3" s="393"/>
      <c r="J3" s="393"/>
      <c r="K3" s="393"/>
      <c r="L3" s="393" t="s">
        <v>967</v>
      </c>
      <c r="N3" s="393" t="s">
        <v>969</v>
      </c>
      <c r="O3" s="393" t="s">
        <v>971</v>
      </c>
      <c r="P3" s="393" t="s">
        <v>973</v>
      </c>
      <c r="R3" s="393" t="s">
        <v>976</v>
      </c>
      <c r="S3" s="393" t="s">
        <v>979</v>
      </c>
      <c r="V3" s="393" t="s">
        <v>981</v>
      </c>
      <c r="X3" s="393" t="s">
        <v>983</v>
      </c>
      <c r="Y3" s="393" t="s">
        <v>985</v>
      </c>
      <c r="AA3" s="393" t="s">
        <v>987</v>
      </c>
      <c r="AB3" s="393" t="s">
        <v>989</v>
      </c>
      <c r="AC3" s="393" t="s">
        <v>991</v>
      </c>
      <c r="AD3" s="393"/>
      <c r="AE3" s="393" t="s">
        <v>993</v>
      </c>
      <c r="AF3" s="393" t="s">
        <v>995</v>
      </c>
      <c r="AH3" s="393" t="s">
        <v>997</v>
      </c>
      <c r="AI3" s="393" t="s">
        <v>999</v>
      </c>
      <c r="AJ3" s="393" t="s">
        <v>1001</v>
      </c>
      <c r="AK3" s="393" t="s">
        <v>1004</v>
      </c>
      <c r="AL3" s="393" t="s">
        <v>1006</v>
      </c>
      <c r="AM3" s="393" t="s">
        <v>1008</v>
      </c>
      <c r="AN3" s="393" t="s">
        <v>1010</v>
      </c>
      <c r="AP3" s="393" t="s">
        <v>1012</v>
      </c>
      <c r="AQ3" s="393" t="s">
        <v>1014</v>
      </c>
      <c r="AR3" s="393" t="s">
        <v>976</v>
      </c>
      <c r="AS3" s="393" t="s">
        <v>1018</v>
      </c>
      <c r="AT3" s="393" t="s">
        <v>1020</v>
      </c>
      <c r="AU3" s="393" t="s">
        <v>1022</v>
      </c>
      <c r="AV3" s="393" t="s">
        <v>1024</v>
      </c>
      <c r="AW3" s="393" t="s">
        <v>1026</v>
      </c>
      <c r="AX3" s="393" t="s">
        <v>1028</v>
      </c>
      <c r="AY3" s="393" t="s">
        <v>1030</v>
      </c>
      <c r="BA3" s="393" t="s">
        <v>1032</v>
      </c>
      <c r="BB3" s="393" t="s">
        <v>1034</v>
      </c>
      <c r="BC3" s="393" t="s">
        <v>1036</v>
      </c>
      <c r="BD3" s="393" t="s">
        <v>1038</v>
      </c>
      <c r="BE3" s="393" t="s">
        <v>1040</v>
      </c>
      <c r="BF3" s="393" t="s">
        <v>1042</v>
      </c>
      <c r="BG3" s="393" t="s">
        <v>1044</v>
      </c>
      <c r="BI3" s="393" t="s">
        <v>1046</v>
      </c>
      <c r="BJ3" s="393" t="s">
        <v>1048</v>
      </c>
      <c r="BK3" s="393" t="s">
        <v>1050</v>
      </c>
      <c r="BL3" s="393" t="s">
        <v>1052</v>
      </c>
      <c r="BM3" s="393" t="s">
        <v>1054</v>
      </c>
      <c r="BN3" s="393" t="s">
        <v>978</v>
      </c>
      <c r="BO3" s="393" t="s">
        <v>1057</v>
      </c>
      <c r="BP3" s="393" t="s">
        <v>1059</v>
      </c>
      <c r="BQ3" s="393" t="s">
        <v>1061</v>
      </c>
      <c r="BR3" s="393" t="s">
        <v>1063</v>
      </c>
      <c r="BT3" s="393" t="s">
        <v>1065</v>
      </c>
      <c r="BU3" s="393" t="s">
        <v>1067</v>
      </c>
      <c r="BV3" s="393" t="s">
        <v>1069</v>
      </c>
      <c r="BW3" s="393" t="s">
        <v>1071</v>
      </c>
      <c r="BX3" s="393" t="s">
        <v>1073</v>
      </c>
      <c r="BY3" s="393" t="s">
        <v>1075</v>
      </c>
      <c r="CA3" s="393" t="s">
        <v>1077</v>
      </c>
      <c r="CB3" s="393" t="s">
        <v>1079</v>
      </c>
      <c r="CC3" s="393" t="s">
        <v>1003</v>
      </c>
      <c r="CD3" s="393" t="s">
        <v>1082</v>
      </c>
      <c r="CE3" s="393" t="s">
        <v>1084</v>
      </c>
      <c r="CG3" s="393" t="s">
        <v>1086</v>
      </c>
      <c r="CH3" s="393"/>
      <c r="CI3" s="393" t="s">
        <v>1088</v>
      </c>
      <c r="CJ3" s="393" t="s">
        <v>1090</v>
      </c>
      <c r="CK3" s="393" t="s">
        <v>1092</v>
      </c>
      <c r="CL3" s="393" t="s">
        <v>1095</v>
      </c>
      <c r="CM3" s="393" t="s">
        <v>1097</v>
      </c>
      <c r="CN3" s="393" t="s">
        <v>1099</v>
      </c>
      <c r="CO3" s="393" t="s">
        <v>1101</v>
      </c>
      <c r="CP3" s="393" t="s">
        <v>1103</v>
      </c>
      <c r="CQ3" s="393" t="s">
        <v>1105</v>
      </c>
      <c r="CS3" s="393" t="s">
        <v>1107</v>
      </c>
      <c r="CT3" s="393" t="s">
        <v>1109</v>
      </c>
      <c r="CU3" s="393" t="s">
        <v>1111</v>
      </c>
      <c r="CV3" s="393" t="s">
        <v>1113</v>
      </c>
      <c r="CX3" s="393" t="s">
        <v>1115</v>
      </c>
      <c r="CZ3" s="393" t="s">
        <v>1117</v>
      </c>
      <c r="DA3" s="393" t="s">
        <v>1119</v>
      </c>
      <c r="DB3" s="393" t="s">
        <v>1121</v>
      </c>
      <c r="DC3" s="393" t="s">
        <v>1123</v>
      </c>
      <c r="DD3" s="393" t="s">
        <v>975</v>
      </c>
      <c r="DE3" s="393" t="s">
        <v>1126</v>
      </c>
      <c r="DF3" s="393" t="s">
        <v>1128</v>
      </c>
      <c r="DG3" s="393" t="s">
        <v>1130</v>
      </c>
      <c r="DH3" s="393" t="s">
        <v>546</v>
      </c>
      <c r="DI3" s="393" t="s">
        <v>1133</v>
      </c>
      <c r="DK3" s="393" t="s">
        <v>1135</v>
      </c>
      <c r="DL3" s="393" t="s">
        <v>1137</v>
      </c>
      <c r="DM3" s="393" t="s">
        <v>1140</v>
      </c>
      <c r="DN3" s="393" t="s">
        <v>1142</v>
      </c>
      <c r="DP3" s="393" t="s">
        <v>1144</v>
      </c>
      <c r="DQ3" s="393" t="s">
        <v>1147</v>
      </c>
      <c r="DR3" s="393" t="s">
        <v>1149</v>
      </c>
      <c r="DT3" s="393" t="s">
        <v>1030</v>
      </c>
      <c r="DU3" s="393" t="s">
        <v>1152</v>
      </c>
      <c r="DV3" s="393" t="s">
        <v>1154</v>
      </c>
      <c r="DW3" s="393" t="s">
        <v>1156</v>
      </c>
      <c r="DX3" s="393" t="s">
        <v>1158</v>
      </c>
      <c r="DY3" s="393" t="s">
        <v>1160</v>
      </c>
      <c r="DZ3" s="393" t="s">
        <v>1163</v>
      </c>
      <c r="EA3" s="393" t="s">
        <v>1165</v>
      </c>
      <c r="EC3" s="393" t="s">
        <v>975</v>
      </c>
      <c r="ED3" s="393" t="s">
        <v>1168</v>
      </c>
      <c r="EE3" s="393" t="s">
        <v>975</v>
      </c>
      <c r="EF3" s="393" t="s">
        <v>1171</v>
      </c>
      <c r="EG3" s="393" t="s">
        <v>546</v>
      </c>
      <c r="EI3" s="393" t="s">
        <v>1174</v>
      </c>
      <c r="EJ3" s="393" t="s">
        <v>973</v>
      </c>
      <c r="EK3" s="393" t="s">
        <v>1177</v>
      </c>
      <c r="EM3" s="393" t="s">
        <v>1179</v>
      </c>
      <c r="EN3" s="393" t="s">
        <v>1181</v>
      </c>
      <c r="EO3" s="393" t="s">
        <v>546</v>
      </c>
      <c r="EP3" s="393" t="s">
        <v>546</v>
      </c>
      <c r="EQ3" s="393" t="s">
        <v>1185</v>
      </c>
      <c r="ER3" s="393" t="s">
        <v>1187</v>
      </c>
      <c r="ES3" s="393" t="s">
        <v>1189</v>
      </c>
      <c r="ET3" s="393" t="s">
        <v>1191</v>
      </c>
      <c r="EU3" s="393" t="s">
        <v>1193</v>
      </c>
      <c r="EV3" s="393" t="s">
        <v>546</v>
      </c>
      <c r="EW3" s="393" t="s">
        <v>1196</v>
      </c>
      <c r="EX3" s="393" t="s">
        <v>1198</v>
      </c>
      <c r="EY3" s="393" t="s">
        <v>1200</v>
      </c>
      <c r="FA3" s="393" t="s">
        <v>1162</v>
      </c>
      <c r="FB3" s="393" t="s">
        <v>1203</v>
      </c>
      <c r="FC3" s="393" t="s">
        <v>1205</v>
      </c>
      <c r="FD3" s="393" t="s">
        <v>1139</v>
      </c>
      <c r="FE3" s="393" t="s">
        <v>1208</v>
      </c>
      <c r="FG3" s="393" t="s">
        <v>1210</v>
      </c>
      <c r="FH3" s="393" t="s">
        <v>1212</v>
      </c>
      <c r="FI3" s="393" t="s">
        <v>1214</v>
      </c>
      <c r="FJ3" s="393" t="s">
        <v>1216</v>
      </c>
      <c r="FK3" s="393" t="s">
        <v>1218</v>
      </c>
      <c r="FL3" s="393" t="s">
        <v>1220</v>
      </c>
      <c r="FN3" s="393" t="s">
        <v>1222</v>
      </c>
      <c r="FO3" s="393" t="s">
        <v>1224</v>
      </c>
      <c r="FP3" s="393" t="s">
        <v>1226</v>
      </c>
      <c r="FR3" s="393" t="s">
        <v>1228</v>
      </c>
      <c r="FS3" s="393" t="s">
        <v>1230</v>
      </c>
      <c r="FT3" s="393" t="s">
        <v>1232</v>
      </c>
      <c r="FU3" s="393" t="s">
        <v>1234</v>
      </c>
      <c r="FV3" s="393" t="s">
        <v>1236</v>
      </c>
      <c r="FW3" s="393" t="s">
        <v>1238</v>
      </c>
      <c r="FX3" s="393" t="s">
        <v>1240</v>
      </c>
      <c r="FY3" s="393" t="s">
        <v>1242</v>
      </c>
      <c r="FZ3" s="393" t="s">
        <v>1244</v>
      </c>
      <c r="GA3" s="393" t="s">
        <v>1246</v>
      </c>
      <c r="GB3" s="393"/>
      <c r="GC3" s="393" t="s">
        <v>1248</v>
      </c>
      <c r="GD3" s="393" t="s">
        <v>1250</v>
      </c>
      <c r="GE3" s="393" t="s">
        <v>546</v>
      </c>
      <c r="GG3" s="393" t="s">
        <v>1253</v>
      </c>
      <c r="GH3" s="393" t="s">
        <v>546</v>
      </c>
      <c r="GI3" s="393" t="s">
        <v>546</v>
      </c>
      <c r="GJ3" s="393" t="s">
        <v>546</v>
      </c>
      <c r="GK3" s="393" t="s">
        <v>546</v>
      </c>
      <c r="GL3" s="393" t="s">
        <v>546</v>
      </c>
      <c r="GN3" s="393" t="s">
        <v>1017</v>
      </c>
      <c r="GO3" s="393" t="s">
        <v>1261</v>
      </c>
      <c r="GP3" s="393" t="s">
        <v>1263</v>
      </c>
      <c r="GQ3" s="393" t="s">
        <v>1265</v>
      </c>
      <c r="GR3" s="393" t="s">
        <v>1267</v>
      </c>
      <c r="GS3" s="393" t="s">
        <v>1269</v>
      </c>
      <c r="GU3" s="393" t="s">
        <v>1271</v>
      </c>
      <c r="GV3" s="393" t="s">
        <v>1273</v>
      </c>
      <c r="GW3" s="393" t="s">
        <v>546</v>
      </c>
      <c r="GX3" s="393" t="s">
        <v>546</v>
      </c>
      <c r="GY3" s="393" t="s">
        <v>546</v>
      </c>
      <c r="GZ3" s="393" t="s">
        <v>1278</v>
      </c>
      <c r="HA3" s="393" t="s">
        <v>1280</v>
      </c>
      <c r="HC3" s="393" t="s">
        <v>1282</v>
      </c>
      <c r="HD3" s="393" t="s">
        <v>1284</v>
      </c>
      <c r="HE3" s="393" t="s">
        <v>1286</v>
      </c>
      <c r="HF3" s="393" t="s">
        <v>1288</v>
      </c>
      <c r="HG3" s="393" t="s">
        <v>1290</v>
      </c>
      <c r="HH3" s="393" t="s">
        <v>1292</v>
      </c>
      <c r="HI3" s="393" t="s">
        <v>1294</v>
      </c>
      <c r="HJ3" s="393" t="s">
        <v>1296</v>
      </c>
      <c r="HK3" s="393" t="s">
        <v>1298</v>
      </c>
      <c r="HM3" s="393" t="s">
        <v>1300</v>
      </c>
      <c r="HN3" s="393" t="s">
        <v>546</v>
      </c>
      <c r="HO3" s="393" t="s">
        <v>1303</v>
      </c>
      <c r="HQ3" s="393" t="s">
        <v>1306</v>
      </c>
      <c r="HR3" s="393" t="s">
        <v>1308</v>
      </c>
      <c r="HS3" s="393" t="s">
        <v>1310</v>
      </c>
      <c r="HT3" s="393" t="s">
        <v>1312</v>
      </c>
      <c r="HU3" s="393" t="s">
        <v>1314</v>
      </c>
      <c r="HV3" s="393" t="s">
        <v>1316</v>
      </c>
      <c r="HW3" s="393" t="s">
        <v>1094</v>
      </c>
      <c r="HX3" s="393" t="s">
        <v>1320</v>
      </c>
      <c r="HY3" s="393" t="s">
        <v>1322</v>
      </c>
      <c r="IA3" s="393" t="s">
        <v>1322</v>
      </c>
      <c r="IB3" s="393" t="s">
        <v>1324</v>
      </c>
      <c r="IC3" s="393" t="s">
        <v>1326</v>
      </c>
      <c r="ID3" s="393" t="s">
        <v>1328</v>
      </c>
      <c r="IE3" s="393" t="s">
        <v>1330</v>
      </c>
      <c r="IF3" s="393" t="s">
        <v>546</v>
      </c>
      <c r="IG3" s="393" t="s">
        <v>1333</v>
      </c>
      <c r="II3" s="393" t="s">
        <v>1333</v>
      </c>
      <c r="IJ3" s="393" t="s">
        <v>1335</v>
      </c>
      <c r="IK3" s="393" t="s">
        <v>1336</v>
      </c>
      <c r="IL3" s="393" t="s">
        <v>1338</v>
      </c>
      <c r="IM3" s="393" t="s">
        <v>1340</v>
      </c>
      <c r="IN3" s="393" t="s">
        <v>975</v>
      </c>
      <c r="IO3" s="393" t="s">
        <v>1343</v>
      </c>
      <c r="IQ3" s="393" t="s">
        <v>1345</v>
      </c>
      <c r="IR3" s="393" t="s">
        <v>1347</v>
      </c>
      <c r="IS3" s="393" t="s">
        <v>1349</v>
      </c>
      <c r="IT3" s="393" t="s">
        <v>1351</v>
      </c>
      <c r="IU3" s="393" t="s">
        <v>1353</v>
      </c>
      <c r="IV3" s="393" t="s">
        <v>1355</v>
      </c>
      <c r="IW3" s="393" t="s">
        <v>1305</v>
      </c>
      <c r="IX3" s="393" t="s">
        <v>1358</v>
      </c>
      <c r="IY3" s="393" t="s">
        <v>1360</v>
      </c>
      <c r="IZ3" s="393" t="s">
        <v>546</v>
      </c>
      <c r="JA3" s="393" t="s">
        <v>1363</v>
      </c>
      <c r="JB3" s="393" t="s">
        <v>1365</v>
      </c>
      <c r="JC3" s="393" t="s">
        <v>1367</v>
      </c>
      <c r="JD3" s="393" t="s">
        <v>1369</v>
      </c>
      <c r="JE3" s="393" t="s">
        <v>546</v>
      </c>
      <c r="JF3" s="393" t="s">
        <v>546</v>
      </c>
      <c r="JG3" s="393" t="s">
        <v>1373</v>
      </c>
      <c r="JI3" s="393" t="s">
        <v>1375</v>
      </c>
      <c r="JJ3" s="393" t="s">
        <v>1318</v>
      </c>
      <c r="JK3" s="393" t="s">
        <v>1378</v>
      </c>
      <c r="JL3" s="393" t="s">
        <v>1380</v>
      </c>
      <c r="JM3" s="393" t="s">
        <v>1382</v>
      </c>
      <c r="JN3" s="393" t="s">
        <v>546</v>
      </c>
      <c r="JO3" s="393" t="s">
        <v>546</v>
      </c>
      <c r="JP3" s="393" t="s">
        <v>1386</v>
      </c>
      <c r="JQ3" s="393" t="s">
        <v>546</v>
      </c>
      <c r="JR3" s="393" t="s">
        <v>546</v>
      </c>
      <c r="JS3" s="393" t="s">
        <v>546</v>
      </c>
      <c r="JT3" s="393" t="s">
        <v>546</v>
      </c>
      <c r="JU3" s="393" t="s">
        <v>546</v>
      </c>
      <c r="JV3" s="393" t="s">
        <v>546</v>
      </c>
      <c r="JW3" s="393" t="s">
        <v>546</v>
      </c>
      <c r="JX3" s="393" t="s">
        <v>546</v>
      </c>
      <c r="JY3" s="393" t="s">
        <v>546</v>
      </c>
      <c r="JZ3" s="393" t="s">
        <v>546</v>
      </c>
      <c r="KA3" s="393" t="s">
        <v>546</v>
      </c>
      <c r="KB3" s="393" t="s">
        <v>546</v>
      </c>
      <c r="KC3" s="393" t="s">
        <v>1400</v>
      </c>
      <c r="KD3" s="393" t="s">
        <v>546</v>
      </c>
      <c r="KE3" s="393" t="s">
        <v>546</v>
      </c>
      <c r="KF3" s="387"/>
      <c r="KG3" s="387"/>
      <c r="KH3" s="387"/>
      <c r="KI3" s="387"/>
      <c r="KJ3" s="387"/>
      <c r="KK3" s="387"/>
      <c r="KL3" s="387"/>
      <c r="KM3" s="387"/>
      <c r="KN3" s="387"/>
      <c r="KO3" s="387"/>
      <c r="KP3" s="387"/>
      <c r="KQ3" s="387"/>
    </row>
    <row r="4" spans="1:303" s="364" customFormat="1" ht="18.75">
      <c r="B4" s="211" t="s">
        <v>731</v>
      </c>
      <c r="E4" s="392" t="s">
        <v>966</v>
      </c>
      <c r="F4" s="392"/>
      <c r="G4" s="392"/>
      <c r="H4" s="392"/>
      <c r="I4" s="392"/>
      <c r="J4" s="392"/>
      <c r="K4" s="392"/>
      <c r="L4" s="392" t="s">
        <v>968</v>
      </c>
      <c r="N4" s="392" t="s">
        <v>970</v>
      </c>
      <c r="O4" s="392" t="s">
        <v>972</v>
      </c>
      <c r="P4" s="392" t="s">
        <v>974</v>
      </c>
      <c r="R4" s="392" t="s">
        <v>977</v>
      </c>
      <c r="S4" s="392" t="s">
        <v>980</v>
      </c>
      <c r="V4" s="392" t="s">
        <v>982</v>
      </c>
      <c r="X4" s="392" t="s">
        <v>984</v>
      </c>
      <c r="Y4" s="392" t="s">
        <v>986</v>
      </c>
      <c r="AA4" s="392" t="s">
        <v>988</v>
      </c>
      <c r="AB4" s="392" t="s">
        <v>990</v>
      </c>
      <c r="AC4" s="392" t="s">
        <v>992</v>
      </c>
      <c r="AD4" s="392"/>
      <c r="AE4" s="392" t="s">
        <v>994</v>
      </c>
      <c r="AF4" s="392" t="s">
        <v>996</v>
      </c>
      <c r="AH4" s="392" t="s">
        <v>998</v>
      </c>
      <c r="AI4" s="392" t="s">
        <v>1000</v>
      </c>
      <c r="AJ4" s="392" t="s">
        <v>1002</v>
      </c>
      <c r="AK4" s="392" t="s">
        <v>1005</v>
      </c>
      <c r="AL4" s="392" t="s">
        <v>1007</v>
      </c>
      <c r="AM4" s="392" t="s">
        <v>1009</v>
      </c>
      <c r="AN4" s="392" t="s">
        <v>1011</v>
      </c>
      <c r="AP4" s="392" t="s">
        <v>1013</v>
      </c>
      <c r="AQ4" s="392" t="s">
        <v>1015</v>
      </c>
      <c r="AR4" s="392" t="s">
        <v>1016</v>
      </c>
      <c r="AS4" s="392" t="s">
        <v>1019</v>
      </c>
      <c r="AT4" s="392" t="s">
        <v>1021</v>
      </c>
      <c r="AU4" s="392" t="s">
        <v>1023</v>
      </c>
      <c r="AV4" s="392" t="s">
        <v>1025</v>
      </c>
      <c r="AW4" s="392" t="s">
        <v>1027</v>
      </c>
      <c r="AX4" s="392" t="s">
        <v>1029</v>
      </c>
      <c r="AY4" s="392" t="s">
        <v>1031</v>
      </c>
      <c r="BA4" s="392" t="s">
        <v>1033</v>
      </c>
      <c r="BB4" s="392" t="s">
        <v>1035</v>
      </c>
      <c r="BC4" s="392" t="s">
        <v>1037</v>
      </c>
      <c r="BD4" s="392" t="s">
        <v>1039</v>
      </c>
      <c r="BE4" s="392" t="s">
        <v>1041</v>
      </c>
      <c r="BF4" s="392" t="s">
        <v>1043</v>
      </c>
      <c r="BG4" s="392" t="s">
        <v>1045</v>
      </c>
      <c r="BI4" s="392" t="s">
        <v>1047</v>
      </c>
      <c r="BJ4" s="392" t="s">
        <v>1049</v>
      </c>
      <c r="BK4" s="392" t="s">
        <v>1051</v>
      </c>
      <c r="BL4" s="392" t="s">
        <v>1053</v>
      </c>
      <c r="BM4" s="392" t="s">
        <v>1055</v>
      </c>
      <c r="BN4" s="392" t="s">
        <v>1056</v>
      </c>
      <c r="BO4" s="392" t="s">
        <v>1058</v>
      </c>
      <c r="BP4" s="392" t="s">
        <v>1060</v>
      </c>
      <c r="BQ4" s="392" t="s">
        <v>1062</v>
      </c>
      <c r="BR4" s="392" t="s">
        <v>1064</v>
      </c>
      <c r="BT4" s="392" t="s">
        <v>1066</v>
      </c>
      <c r="BU4" s="392" t="s">
        <v>1068</v>
      </c>
      <c r="BV4" s="392" t="s">
        <v>1070</v>
      </c>
      <c r="BW4" s="392" t="s">
        <v>1072</v>
      </c>
      <c r="BX4" s="392" t="s">
        <v>1074</v>
      </c>
      <c r="BY4" s="392" t="s">
        <v>1076</v>
      </c>
      <c r="CA4" s="392" t="s">
        <v>1078</v>
      </c>
      <c r="CB4" s="392" t="s">
        <v>1080</v>
      </c>
      <c r="CC4" s="392" t="s">
        <v>1081</v>
      </c>
      <c r="CD4" s="392" t="s">
        <v>1083</v>
      </c>
      <c r="CE4" s="392" t="s">
        <v>1085</v>
      </c>
      <c r="CG4" s="392" t="s">
        <v>1087</v>
      </c>
      <c r="CH4" s="392"/>
      <c r="CI4" s="392" t="s">
        <v>1089</v>
      </c>
      <c r="CJ4" s="392" t="s">
        <v>1091</v>
      </c>
      <c r="CK4" s="392" t="s">
        <v>1093</v>
      </c>
      <c r="CL4" s="392" t="s">
        <v>1096</v>
      </c>
      <c r="CM4" s="392" t="s">
        <v>1098</v>
      </c>
      <c r="CN4" s="392" t="s">
        <v>1100</v>
      </c>
      <c r="CO4" s="392" t="s">
        <v>1102</v>
      </c>
      <c r="CP4" s="392" t="s">
        <v>1104</v>
      </c>
      <c r="CQ4" s="392" t="s">
        <v>1106</v>
      </c>
      <c r="CS4" s="392" t="s">
        <v>1108</v>
      </c>
      <c r="CT4" s="392" t="s">
        <v>1110</v>
      </c>
      <c r="CU4" s="392" t="s">
        <v>1112</v>
      </c>
      <c r="CV4" s="392" t="s">
        <v>1114</v>
      </c>
      <c r="CX4" s="392" t="s">
        <v>1116</v>
      </c>
      <c r="CZ4" s="392" t="s">
        <v>1118</v>
      </c>
      <c r="DA4" s="392" t="s">
        <v>1120</v>
      </c>
      <c r="DB4" s="392" t="s">
        <v>1122</v>
      </c>
      <c r="DC4" s="392" t="s">
        <v>1124</v>
      </c>
      <c r="DD4" s="392" t="s">
        <v>1125</v>
      </c>
      <c r="DE4" s="392" t="s">
        <v>1127</v>
      </c>
      <c r="DF4" s="392" t="s">
        <v>1129</v>
      </c>
      <c r="DG4" s="392" t="s">
        <v>1131</v>
      </c>
      <c r="DH4" s="392" t="s">
        <v>1132</v>
      </c>
      <c r="DI4" s="392" t="s">
        <v>1134</v>
      </c>
      <c r="DK4" s="392" t="s">
        <v>1136</v>
      </c>
      <c r="DL4" s="392" t="s">
        <v>1138</v>
      </c>
      <c r="DM4" s="392" t="s">
        <v>1141</v>
      </c>
      <c r="DN4" s="392" t="s">
        <v>1143</v>
      </c>
      <c r="DP4" s="392" t="s">
        <v>1145</v>
      </c>
      <c r="DQ4" s="392" t="s">
        <v>1148</v>
      </c>
      <c r="DR4" s="392" t="s">
        <v>1150</v>
      </c>
      <c r="DT4" s="392" t="s">
        <v>1151</v>
      </c>
      <c r="DU4" s="392" t="s">
        <v>1153</v>
      </c>
      <c r="DV4" s="392" t="s">
        <v>1155</v>
      </c>
      <c r="DW4" s="392" t="s">
        <v>1157</v>
      </c>
      <c r="DX4" s="392" t="s">
        <v>1159</v>
      </c>
      <c r="DY4" s="392" t="s">
        <v>1161</v>
      </c>
      <c r="DZ4" s="392" t="s">
        <v>1164</v>
      </c>
      <c r="EA4" s="392" t="s">
        <v>1166</v>
      </c>
      <c r="EC4" s="392" t="s">
        <v>1167</v>
      </c>
      <c r="ED4" s="392" t="s">
        <v>1169</v>
      </c>
      <c r="EE4" s="392" t="s">
        <v>1170</v>
      </c>
      <c r="EF4" s="392" t="s">
        <v>1172</v>
      </c>
      <c r="EG4" s="392" t="s">
        <v>1173</v>
      </c>
      <c r="EI4" s="392" t="s">
        <v>1175</v>
      </c>
      <c r="EJ4" s="392" t="s">
        <v>1176</v>
      </c>
      <c r="EK4" s="392" t="s">
        <v>1178</v>
      </c>
      <c r="EM4" s="392" t="s">
        <v>1180</v>
      </c>
      <c r="EN4" s="392" t="s">
        <v>1182</v>
      </c>
      <c r="EO4" s="392" t="s">
        <v>1183</v>
      </c>
      <c r="EP4" s="392" t="s">
        <v>1184</v>
      </c>
      <c r="EQ4" s="392" t="s">
        <v>1186</v>
      </c>
      <c r="ER4" s="392" t="s">
        <v>1188</v>
      </c>
      <c r="ES4" s="392" t="s">
        <v>1190</v>
      </c>
      <c r="ET4" s="392" t="s">
        <v>1192</v>
      </c>
      <c r="EU4" s="392" t="s">
        <v>1194</v>
      </c>
      <c r="EV4" s="392" t="s">
        <v>1195</v>
      </c>
      <c r="EW4" s="392" t="s">
        <v>1197</v>
      </c>
      <c r="EX4" s="392" t="s">
        <v>1199</v>
      </c>
      <c r="EY4" s="392" t="s">
        <v>1201</v>
      </c>
      <c r="FA4" s="392" t="s">
        <v>1202</v>
      </c>
      <c r="FB4" s="392" t="s">
        <v>1204</v>
      </c>
      <c r="FC4" s="392" t="s">
        <v>1206</v>
      </c>
      <c r="FD4" s="392" t="s">
        <v>1207</v>
      </c>
      <c r="FE4" s="392" t="s">
        <v>1209</v>
      </c>
      <c r="FG4" s="392" t="s">
        <v>1211</v>
      </c>
      <c r="FH4" s="392" t="s">
        <v>1213</v>
      </c>
      <c r="FI4" s="392" t="s">
        <v>1215</v>
      </c>
      <c r="FJ4" s="392" t="s">
        <v>1217</v>
      </c>
      <c r="FK4" s="392" t="s">
        <v>1219</v>
      </c>
      <c r="FL4" s="392" t="s">
        <v>1221</v>
      </c>
      <c r="FN4" s="392" t="s">
        <v>1223</v>
      </c>
      <c r="FO4" s="392" t="s">
        <v>1225</v>
      </c>
      <c r="FP4" s="392" t="s">
        <v>1227</v>
      </c>
      <c r="FR4" s="392" t="s">
        <v>1229</v>
      </c>
      <c r="FS4" s="392" t="s">
        <v>1231</v>
      </c>
      <c r="FT4" s="392" t="s">
        <v>1233</v>
      </c>
      <c r="FU4" s="392" t="s">
        <v>1235</v>
      </c>
      <c r="FV4" s="392" t="s">
        <v>1237</v>
      </c>
      <c r="FW4" s="392" t="s">
        <v>1239</v>
      </c>
      <c r="FX4" s="392" t="s">
        <v>1241</v>
      </c>
      <c r="FY4" s="392" t="s">
        <v>1243</v>
      </c>
      <c r="FZ4" s="392" t="s">
        <v>1245</v>
      </c>
      <c r="GA4" s="392" t="s">
        <v>1247</v>
      </c>
      <c r="GB4" s="392"/>
      <c r="GC4" s="392" t="s">
        <v>1249</v>
      </c>
      <c r="GD4" s="392" t="s">
        <v>1251</v>
      </c>
      <c r="GE4" s="392" t="s">
        <v>1252</v>
      </c>
      <c r="GG4" s="392" t="s">
        <v>1254</v>
      </c>
      <c r="GH4" s="392" t="s">
        <v>1255</v>
      </c>
      <c r="GI4" s="392" t="s">
        <v>1256</v>
      </c>
      <c r="GJ4" s="392" t="s">
        <v>1257</v>
      </c>
      <c r="GK4" s="392" t="s">
        <v>1258</v>
      </c>
      <c r="GL4" s="392" t="s">
        <v>1259</v>
      </c>
      <c r="GN4" s="392" t="s">
        <v>1260</v>
      </c>
      <c r="GO4" s="392" t="s">
        <v>1262</v>
      </c>
      <c r="GP4" s="392" t="s">
        <v>1264</v>
      </c>
      <c r="GQ4" s="392" t="s">
        <v>1266</v>
      </c>
      <c r="GR4" s="392" t="s">
        <v>1268</v>
      </c>
      <c r="GS4" s="392" t="s">
        <v>1270</v>
      </c>
      <c r="GU4" s="392" t="s">
        <v>1272</v>
      </c>
      <c r="GV4" s="392" t="s">
        <v>1274</v>
      </c>
      <c r="GW4" s="392" t="s">
        <v>1275</v>
      </c>
      <c r="GX4" s="392" t="s">
        <v>1276</v>
      </c>
      <c r="GY4" s="392" t="s">
        <v>1277</v>
      </c>
      <c r="GZ4" s="392" t="s">
        <v>1279</v>
      </c>
      <c r="HA4" s="392" t="s">
        <v>1281</v>
      </c>
      <c r="HC4" s="392" t="s">
        <v>1283</v>
      </c>
      <c r="HD4" s="392" t="s">
        <v>1285</v>
      </c>
      <c r="HE4" s="392" t="s">
        <v>1287</v>
      </c>
      <c r="HF4" s="392" t="s">
        <v>1289</v>
      </c>
      <c r="HG4" s="392" t="s">
        <v>1291</v>
      </c>
      <c r="HH4" s="392" t="s">
        <v>1293</v>
      </c>
      <c r="HI4" s="392" t="s">
        <v>1295</v>
      </c>
      <c r="HJ4" s="392" t="s">
        <v>1297</v>
      </c>
      <c r="HK4" s="392" t="s">
        <v>1299</v>
      </c>
      <c r="HM4" s="392" t="s">
        <v>1301</v>
      </c>
      <c r="HN4" s="392" t="s">
        <v>1302</v>
      </c>
      <c r="HO4" s="392" t="s">
        <v>1304</v>
      </c>
      <c r="HQ4" s="392" t="s">
        <v>1307</v>
      </c>
      <c r="HR4" s="392" t="s">
        <v>1309</v>
      </c>
      <c r="HS4" s="392" t="s">
        <v>1311</v>
      </c>
      <c r="HT4" s="392" t="s">
        <v>1313</v>
      </c>
      <c r="HU4" s="392" t="s">
        <v>1315</v>
      </c>
      <c r="HV4" s="392" t="s">
        <v>1317</v>
      </c>
      <c r="HW4" s="392" t="s">
        <v>1319</v>
      </c>
      <c r="HX4" s="392" t="s">
        <v>1321</v>
      </c>
      <c r="HY4" s="392" t="s">
        <v>1323</v>
      </c>
      <c r="IA4" s="392" t="s">
        <v>1323</v>
      </c>
      <c r="IB4" s="392" t="s">
        <v>1325</v>
      </c>
      <c r="IC4" s="392" t="s">
        <v>1327</v>
      </c>
      <c r="ID4" s="392" t="s">
        <v>1329</v>
      </c>
      <c r="IE4" s="392" t="s">
        <v>1331</v>
      </c>
      <c r="IF4" s="392" t="s">
        <v>1332</v>
      </c>
      <c r="IG4" s="392" t="s">
        <v>1334</v>
      </c>
      <c r="II4" s="392" t="s">
        <v>1334</v>
      </c>
      <c r="IJ4" s="392" t="s">
        <v>1146</v>
      </c>
      <c r="IK4" s="392" t="s">
        <v>1337</v>
      </c>
      <c r="IL4" s="392" t="s">
        <v>1339</v>
      </c>
      <c r="IM4" s="392" t="s">
        <v>1341</v>
      </c>
      <c r="IN4" s="392" t="s">
        <v>1342</v>
      </c>
      <c r="IO4" s="392" t="s">
        <v>1344</v>
      </c>
      <c r="IQ4" s="392" t="s">
        <v>1346</v>
      </c>
      <c r="IR4" s="392" t="s">
        <v>1348</v>
      </c>
      <c r="IS4" s="392" t="s">
        <v>1350</v>
      </c>
      <c r="IT4" s="392" t="s">
        <v>1352</v>
      </c>
      <c r="IU4" s="392" t="s">
        <v>1354</v>
      </c>
      <c r="IV4" s="392" t="s">
        <v>1356</v>
      </c>
      <c r="IW4" s="392" t="s">
        <v>1357</v>
      </c>
      <c r="IX4" s="392" t="s">
        <v>1359</v>
      </c>
      <c r="IY4" s="392" t="s">
        <v>1361</v>
      </c>
      <c r="IZ4" s="392" t="s">
        <v>1362</v>
      </c>
      <c r="JA4" s="392" t="s">
        <v>1364</v>
      </c>
      <c r="JB4" s="392" t="s">
        <v>1366</v>
      </c>
      <c r="JC4" s="392" t="s">
        <v>1368</v>
      </c>
      <c r="JD4" s="392" t="s">
        <v>1370</v>
      </c>
      <c r="JE4" s="392" t="s">
        <v>1371</v>
      </c>
      <c r="JF4" s="392" t="s">
        <v>1372</v>
      </c>
      <c r="JG4" s="392" t="s">
        <v>1374</v>
      </c>
      <c r="JI4" s="392" t="s">
        <v>1376</v>
      </c>
      <c r="JJ4" s="392" t="s">
        <v>1377</v>
      </c>
      <c r="JK4" s="392" t="s">
        <v>1379</v>
      </c>
      <c r="JL4" s="392" t="s">
        <v>1381</v>
      </c>
      <c r="JM4" s="392" t="s">
        <v>1383</v>
      </c>
      <c r="JN4" s="392" t="s">
        <v>1384</v>
      </c>
      <c r="JO4" s="392" t="s">
        <v>1385</v>
      </c>
      <c r="JP4" s="392" t="s">
        <v>1387</v>
      </c>
      <c r="JQ4" s="392" t="s">
        <v>1388</v>
      </c>
      <c r="JR4" s="392" t="s">
        <v>1389</v>
      </c>
      <c r="JS4" s="392" t="s">
        <v>1390</v>
      </c>
      <c r="JT4" s="392" t="s">
        <v>1391</v>
      </c>
      <c r="JU4" s="392" t="s">
        <v>1392</v>
      </c>
      <c r="JV4" s="392" t="s">
        <v>1393</v>
      </c>
      <c r="JW4" s="392" t="s">
        <v>1394</v>
      </c>
      <c r="JX4" s="392" t="s">
        <v>1395</v>
      </c>
      <c r="JY4" s="392" t="s">
        <v>1396</v>
      </c>
      <c r="JZ4" s="392" t="s">
        <v>1397</v>
      </c>
      <c r="KA4" s="392" t="s">
        <v>1398</v>
      </c>
      <c r="KB4" s="392" t="s">
        <v>1399</v>
      </c>
      <c r="KC4" s="392" t="s">
        <v>1401</v>
      </c>
      <c r="KD4" s="392" t="s">
        <v>1402</v>
      </c>
      <c r="KE4" s="392" t="s">
        <v>1403</v>
      </c>
      <c r="KF4" s="372"/>
      <c r="KG4" s="372"/>
      <c r="KH4" s="372"/>
      <c r="KI4" s="372"/>
      <c r="KJ4" s="372"/>
      <c r="KK4" s="372"/>
      <c r="KL4" s="372"/>
      <c r="KM4" s="372"/>
      <c r="KN4" s="372"/>
      <c r="KO4" s="372"/>
      <c r="KP4" s="372"/>
      <c r="KQ4" s="372"/>
    </row>
    <row r="5" spans="1:303" s="364" customFormat="1" ht="18.75">
      <c r="B5" s="211" t="s">
        <v>732</v>
      </c>
      <c r="E5" s="392">
        <v>0.5</v>
      </c>
      <c r="F5" s="392"/>
      <c r="G5" s="392"/>
      <c r="H5" s="392"/>
      <c r="I5" s="392"/>
      <c r="J5" s="392"/>
      <c r="K5" s="392"/>
      <c r="L5" s="392">
        <v>23</v>
      </c>
      <c r="N5" s="392">
        <v>119</v>
      </c>
      <c r="O5" s="392">
        <v>-10.7</v>
      </c>
      <c r="P5" s="392">
        <v>12</v>
      </c>
      <c r="R5" s="392">
        <v>22.3</v>
      </c>
      <c r="S5" s="392">
        <v>16.2</v>
      </c>
      <c r="V5" s="392">
        <v>33.799999999999997</v>
      </c>
      <c r="X5" s="392">
        <v>-20.399999999999999</v>
      </c>
      <c r="Y5" s="392">
        <v>-45.7</v>
      </c>
      <c r="AA5" s="392">
        <v>16.3</v>
      </c>
      <c r="AB5" s="392">
        <v>131.80000000000001</v>
      </c>
      <c r="AC5" s="392">
        <v>13.6</v>
      </c>
      <c r="AD5" s="392"/>
      <c r="AE5" s="392">
        <v>12.7</v>
      </c>
      <c r="AF5" s="392">
        <v>-19.7</v>
      </c>
      <c r="AH5" s="392">
        <v>-1.9</v>
      </c>
      <c r="AI5" s="392">
        <v>53.6</v>
      </c>
      <c r="AJ5" s="392">
        <v>-10.5</v>
      </c>
      <c r="AK5" s="392">
        <v>-18.600000000000001</v>
      </c>
      <c r="AL5" s="392">
        <v>-47</v>
      </c>
      <c r="AM5" s="392">
        <v>-23.3</v>
      </c>
      <c r="AN5" s="392">
        <v>28.8</v>
      </c>
      <c r="AP5" s="392">
        <v>85.4</v>
      </c>
      <c r="AQ5" s="392">
        <v>0.2</v>
      </c>
      <c r="AR5" s="392">
        <v>6.4</v>
      </c>
      <c r="AS5" s="392">
        <v>35.5</v>
      </c>
      <c r="AT5" s="392">
        <v>3.3</v>
      </c>
      <c r="AU5" s="392">
        <v>5.6</v>
      </c>
      <c r="AV5" s="392">
        <v>-2.8</v>
      </c>
      <c r="AW5" s="392">
        <v>13.4</v>
      </c>
      <c r="AX5" s="392">
        <v>6.8</v>
      </c>
      <c r="AY5" s="392">
        <v>15.9</v>
      </c>
      <c r="BA5" s="392">
        <v>18.899999999999999</v>
      </c>
      <c r="BB5" s="392">
        <v>6.6</v>
      </c>
      <c r="BC5" s="392">
        <v>-4.9000000000000004</v>
      </c>
      <c r="BD5" s="392">
        <v>9.5</v>
      </c>
      <c r="BE5" s="392">
        <v>-41.2</v>
      </c>
      <c r="BF5" s="392">
        <v>-13.6</v>
      </c>
      <c r="BG5" s="392">
        <v>-10.8</v>
      </c>
      <c r="BI5" s="392">
        <v>3.1</v>
      </c>
      <c r="BJ5" s="392">
        <v>-25.2</v>
      </c>
      <c r="BK5" s="392">
        <v>8.6999999999999993</v>
      </c>
      <c r="BL5" s="392">
        <v>13.8</v>
      </c>
      <c r="BM5" s="392">
        <v>-2.2999999999999998</v>
      </c>
      <c r="BN5" s="392">
        <v>17.3</v>
      </c>
      <c r="BO5" s="392">
        <v>-22.4</v>
      </c>
      <c r="BP5" s="392">
        <v>21.4</v>
      </c>
      <c r="BQ5" s="392">
        <v>37.700000000000003</v>
      </c>
      <c r="BR5" s="392">
        <v>-10.9</v>
      </c>
      <c r="BT5" s="392">
        <v>-23.7</v>
      </c>
      <c r="BU5" s="392">
        <v>-17.3</v>
      </c>
      <c r="BV5" s="392">
        <v>-0.8</v>
      </c>
      <c r="BW5" s="392">
        <v>6.2</v>
      </c>
      <c r="BX5" s="392">
        <v>9.5</v>
      </c>
      <c r="BY5" s="392">
        <v>-24.2</v>
      </c>
      <c r="CA5" s="392">
        <v>8111.5</v>
      </c>
      <c r="CB5" s="392">
        <v>-26.6</v>
      </c>
      <c r="CC5" s="392">
        <v>76.3</v>
      </c>
      <c r="CD5" s="392">
        <v>-24</v>
      </c>
      <c r="CE5" s="392">
        <v>21.1</v>
      </c>
      <c r="CG5" s="392">
        <v>10.199999999999999</v>
      </c>
      <c r="CH5" s="392"/>
      <c r="CI5" s="392">
        <v>-9.1999999999999993</v>
      </c>
      <c r="CJ5" s="392">
        <v>14.9</v>
      </c>
      <c r="CK5" s="392">
        <v>6.7</v>
      </c>
      <c r="CL5" s="392">
        <v>1.5</v>
      </c>
      <c r="CM5" s="392">
        <v>2</v>
      </c>
      <c r="CN5" s="392">
        <v>-11.7</v>
      </c>
      <c r="CO5" s="392">
        <v>-57.6</v>
      </c>
      <c r="CP5" s="392">
        <v>-50.7</v>
      </c>
      <c r="CQ5" s="392">
        <v>15.1</v>
      </c>
      <c r="CS5" s="392">
        <v>2.8</v>
      </c>
      <c r="CT5" s="392">
        <v>-20</v>
      </c>
      <c r="CU5" s="392">
        <v>23.7</v>
      </c>
      <c r="CV5" s="392">
        <v>21</v>
      </c>
      <c r="CX5" s="392">
        <v>21.1</v>
      </c>
      <c r="CZ5" s="392">
        <v>-80.7</v>
      </c>
      <c r="DA5" s="392">
        <v>-17.899999999999999</v>
      </c>
      <c r="DB5" s="392">
        <v>3.7</v>
      </c>
      <c r="DC5" s="392">
        <v>33.200000000000003</v>
      </c>
      <c r="DD5" s="392">
        <v>-51.8</v>
      </c>
      <c r="DE5" s="392">
        <v>-13.7</v>
      </c>
      <c r="DF5" s="392">
        <v>11.5</v>
      </c>
      <c r="DG5" s="392">
        <v>3.1</v>
      </c>
      <c r="DH5" s="392" t="s">
        <v>546</v>
      </c>
      <c r="DI5" s="392">
        <v>3</v>
      </c>
      <c r="DK5" s="392">
        <v>2.9</v>
      </c>
      <c r="DL5" s="392">
        <v>4.5</v>
      </c>
      <c r="DM5" s="392">
        <v>1.2</v>
      </c>
      <c r="DN5" s="392">
        <v>-2</v>
      </c>
      <c r="DP5" s="392">
        <v>-0.2</v>
      </c>
      <c r="DQ5" s="392">
        <v>-11.3</v>
      </c>
      <c r="DR5" s="392">
        <v>16</v>
      </c>
      <c r="DT5" s="392">
        <v>-4.7</v>
      </c>
      <c r="DU5" s="392">
        <v>-5.6</v>
      </c>
      <c r="DV5" s="392">
        <v>-2.6</v>
      </c>
      <c r="DW5" s="392">
        <v>4.7</v>
      </c>
      <c r="DX5" s="392">
        <v>20.3</v>
      </c>
      <c r="DY5" s="392">
        <v>-1</v>
      </c>
      <c r="DZ5" s="392">
        <v>-5.9</v>
      </c>
      <c r="EA5" s="392">
        <v>-0.7</v>
      </c>
      <c r="EC5" s="392">
        <v>-57.3</v>
      </c>
      <c r="ED5" s="392">
        <v>4</v>
      </c>
      <c r="EE5" s="392">
        <v>-30.9</v>
      </c>
      <c r="EF5" s="392">
        <v>0.7</v>
      </c>
      <c r="EG5" s="392" t="s">
        <v>546</v>
      </c>
      <c r="EI5" s="392">
        <v>-0.8</v>
      </c>
      <c r="EJ5" s="392">
        <v>-4.2</v>
      </c>
      <c r="EK5" s="392">
        <v>-7.4</v>
      </c>
      <c r="EM5" s="392">
        <v>-11.4</v>
      </c>
      <c r="EN5" s="392">
        <v>-3.9</v>
      </c>
      <c r="EO5" s="392" t="s">
        <v>546</v>
      </c>
      <c r="EP5" s="392" t="s">
        <v>546</v>
      </c>
      <c r="EQ5" s="392">
        <v>-10</v>
      </c>
      <c r="ER5" s="392">
        <v>0.1</v>
      </c>
      <c r="ES5" s="392">
        <v>-30.5</v>
      </c>
      <c r="ET5" s="392">
        <v>-4.0999999999999996</v>
      </c>
      <c r="EU5" s="392">
        <v>-15.4</v>
      </c>
      <c r="EV5" s="392" t="s">
        <v>546</v>
      </c>
      <c r="EW5" s="392">
        <v>5.6</v>
      </c>
      <c r="EX5" s="392">
        <v>-13.4</v>
      </c>
      <c r="EY5" s="392">
        <v>-22.9</v>
      </c>
      <c r="FA5" s="392">
        <v>-42.6</v>
      </c>
      <c r="FB5" s="392">
        <v>-11.4</v>
      </c>
      <c r="FC5" s="392">
        <v>-7.9</v>
      </c>
      <c r="FD5" s="392">
        <v>-46.9</v>
      </c>
      <c r="FE5" s="392">
        <v>2.5</v>
      </c>
      <c r="FG5" s="392">
        <v>17</v>
      </c>
      <c r="FH5" s="392">
        <v>-1</v>
      </c>
      <c r="FI5" s="392">
        <v>1.6</v>
      </c>
      <c r="FJ5" s="392">
        <v>12.2</v>
      </c>
      <c r="FK5" s="392">
        <v>12.5</v>
      </c>
      <c r="FL5" s="392">
        <v>7.4</v>
      </c>
      <c r="FN5" s="392">
        <v>9.8000000000000007</v>
      </c>
      <c r="FO5" s="392">
        <v>-7.1</v>
      </c>
      <c r="FP5" s="392">
        <v>-11.4</v>
      </c>
      <c r="FR5" s="392">
        <v>-26.5</v>
      </c>
      <c r="FS5" s="392">
        <v>3.8</v>
      </c>
      <c r="FT5" s="392">
        <v>191.1</v>
      </c>
      <c r="FU5" s="392">
        <v>-31.7</v>
      </c>
      <c r="FV5" s="392">
        <v>10.199999999999999</v>
      </c>
      <c r="FW5" s="392">
        <v>31.7</v>
      </c>
      <c r="FX5" s="392">
        <v>24.2</v>
      </c>
      <c r="FY5" s="392">
        <v>-6</v>
      </c>
      <c r="FZ5" s="392">
        <v>16</v>
      </c>
      <c r="GA5" s="392">
        <v>-3.4</v>
      </c>
      <c r="GB5" s="392"/>
      <c r="GC5" s="392">
        <v>-13.4</v>
      </c>
      <c r="GD5" s="392">
        <v>-6.7</v>
      </c>
      <c r="GE5" s="392" t="s">
        <v>546</v>
      </c>
      <c r="GG5" s="392">
        <v>12.7</v>
      </c>
      <c r="GH5" s="392" t="s">
        <v>546</v>
      </c>
      <c r="GI5" s="392" t="s">
        <v>546</v>
      </c>
      <c r="GJ5" s="392" t="s">
        <v>546</v>
      </c>
      <c r="GK5" s="392" t="s">
        <v>546</v>
      </c>
      <c r="GL5" s="392" t="s">
        <v>546</v>
      </c>
      <c r="GN5" s="392">
        <v>8.6999999999999993</v>
      </c>
      <c r="GO5" s="392">
        <v>-25.1</v>
      </c>
      <c r="GP5" s="392">
        <v>-26.3</v>
      </c>
      <c r="GQ5" s="392">
        <v>-18.5</v>
      </c>
      <c r="GR5" s="392">
        <v>-5.5</v>
      </c>
      <c r="GS5" s="392">
        <v>40.6</v>
      </c>
      <c r="GU5" s="392">
        <v>115.2</v>
      </c>
      <c r="GV5" s="392">
        <v>4.5999999999999996</v>
      </c>
      <c r="GW5" s="392" t="s">
        <v>546</v>
      </c>
      <c r="GX5" s="392" t="s">
        <v>546</v>
      </c>
      <c r="GY5" s="392" t="s">
        <v>546</v>
      </c>
      <c r="GZ5" s="392">
        <v>21.3</v>
      </c>
      <c r="HA5" s="392">
        <v>2.4</v>
      </c>
      <c r="HC5" s="392">
        <v>-21.4</v>
      </c>
      <c r="HD5" s="392">
        <v>138.6</v>
      </c>
      <c r="HE5" s="392">
        <v>0.4</v>
      </c>
      <c r="HF5" s="392">
        <v>-11.4</v>
      </c>
      <c r="HG5" s="392">
        <v>-67.2</v>
      </c>
      <c r="HH5" s="392">
        <v>16.100000000000001</v>
      </c>
      <c r="HI5" s="392">
        <v>42.9</v>
      </c>
      <c r="HJ5" s="392">
        <v>-14.8</v>
      </c>
      <c r="HK5" s="392">
        <v>37.700000000000003</v>
      </c>
      <c r="HM5" s="392">
        <v>-19.399999999999999</v>
      </c>
      <c r="HN5" s="392" t="s">
        <v>546</v>
      </c>
      <c r="HO5" s="392">
        <v>2.6</v>
      </c>
      <c r="HQ5" s="392">
        <v>24.1</v>
      </c>
      <c r="HR5" s="392">
        <v>18.5</v>
      </c>
      <c r="HS5" s="392">
        <v>43.1</v>
      </c>
      <c r="HT5" s="392">
        <v>20.6</v>
      </c>
      <c r="HU5" s="392">
        <v>-50.8</v>
      </c>
      <c r="HV5" s="392">
        <v>-5.4</v>
      </c>
      <c r="HW5" s="392">
        <v>-7.5</v>
      </c>
      <c r="HX5" s="392">
        <v>17</v>
      </c>
      <c r="HY5" s="392">
        <v>33.5</v>
      </c>
      <c r="IA5" s="392">
        <v>33.5</v>
      </c>
      <c r="IB5" s="392">
        <v>-9.5</v>
      </c>
      <c r="IC5" s="392">
        <v>-2.4</v>
      </c>
      <c r="ID5" s="392">
        <v>2</v>
      </c>
      <c r="IE5" s="392">
        <v>1.3</v>
      </c>
      <c r="IF5" s="392" t="s">
        <v>546</v>
      </c>
      <c r="IG5" s="392">
        <v>-48.5</v>
      </c>
      <c r="II5" s="392">
        <v>-48.5</v>
      </c>
      <c r="IJ5" s="392">
        <v>14962</v>
      </c>
      <c r="IK5" s="392">
        <v>41.2</v>
      </c>
      <c r="IL5" s="392">
        <v>7.3</v>
      </c>
      <c r="IM5" s="392">
        <v>-3.7</v>
      </c>
      <c r="IN5" s="392">
        <v>-50</v>
      </c>
      <c r="IO5" s="392">
        <v>19.3</v>
      </c>
      <c r="IQ5" s="392">
        <v>10.9</v>
      </c>
      <c r="IR5" s="392">
        <v>16.600000000000001</v>
      </c>
      <c r="IS5" s="392">
        <v>49</v>
      </c>
      <c r="IT5" s="392">
        <v>1.8</v>
      </c>
      <c r="IU5" s="392">
        <v>-54.3</v>
      </c>
      <c r="IV5" s="392">
        <v>34.799999999999997</v>
      </c>
      <c r="IW5" s="392">
        <v>83.8</v>
      </c>
      <c r="IX5" s="392">
        <v>-59</v>
      </c>
      <c r="IY5" s="392">
        <v>16</v>
      </c>
      <c r="IZ5" s="392" t="s">
        <v>546</v>
      </c>
      <c r="JA5" s="392">
        <v>1353.8</v>
      </c>
      <c r="JB5" s="392">
        <v>7.8</v>
      </c>
      <c r="JC5" s="392">
        <v>-15.3</v>
      </c>
      <c r="JD5" s="392">
        <v>-12.4</v>
      </c>
      <c r="JE5" s="392" t="s">
        <v>546</v>
      </c>
      <c r="JF5" s="392" t="s">
        <v>546</v>
      </c>
      <c r="JG5" s="392">
        <v>15.6</v>
      </c>
      <c r="JI5" s="392">
        <v>1.9</v>
      </c>
      <c r="JJ5" s="392">
        <v>18.600000000000001</v>
      </c>
      <c r="JK5" s="392">
        <v>-7</v>
      </c>
      <c r="JL5" s="392">
        <v>-3</v>
      </c>
      <c r="JM5" s="392">
        <v>0.5</v>
      </c>
      <c r="JN5" s="392" t="s">
        <v>546</v>
      </c>
      <c r="JO5" s="392" t="s">
        <v>546</v>
      </c>
      <c r="JP5" s="392">
        <v>27.1</v>
      </c>
      <c r="JQ5" s="392" t="s">
        <v>546</v>
      </c>
      <c r="JR5" s="392" t="s">
        <v>546</v>
      </c>
      <c r="JS5" s="392" t="s">
        <v>546</v>
      </c>
      <c r="JT5" s="392" t="s">
        <v>546</v>
      </c>
      <c r="JU5" s="392" t="s">
        <v>546</v>
      </c>
      <c r="JV5" s="392" t="s">
        <v>546</v>
      </c>
      <c r="JW5" s="392" t="s">
        <v>546</v>
      </c>
      <c r="JX5" s="392" t="s">
        <v>546</v>
      </c>
      <c r="JY5" s="392" t="s">
        <v>546</v>
      </c>
      <c r="JZ5" s="392" t="s">
        <v>546</v>
      </c>
      <c r="KA5" s="392" t="s">
        <v>546</v>
      </c>
      <c r="KB5" s="392" t="s">
        <v>546</v>
      </c>
      <c r="KC5" s="392">
        <v>-8.1999999999999993</v>
      </c>
      <c r="KD5" s="392" t="s">
        <v>546</v>
      </c>
      <c r="KE5" s="392" t="s">
        <v>546</v>
      </c>
      <c r="KF5" s="372"/>
      <c r="KG5" s="372"/>
      <c r="KH5" s="372"/>
      <c r="KI5" s="372"/>
      <c r="KJ5" s="372"/>
      <c r="KK5" s="372"/>
      <c r="KL5" s="372"/>
      <c r="KM5" s="372"/>
      <c r="KN5" s="372"/>
      <c r="KO5" s="372"/>
      <c r="KP5" s="372"/>
      <c r="KQ5" s="372"/>
    </row>
    <row r="6" spans="1:303" s="364" customFormat="1" ht="18.75">
      <c r="B6" s="211" t="s">
        <v>733</v>
      </c>
      <c r="E6" s="392">
        <v>5.4</v>
      </c>
      <c r="F6" s="392"/>
      <c r="G6" s="392"/>
      <c r="H6" s="392"/>
      <c r="I6" s="392"/>
      <c r="J6" s="392"/>
      <c r="K6" s="392"/>
      <c r="L6" s="392">
        <v>24.6</v>
      </c>
      <c r="N6" s="392">
        <v>139.6</v>
      </c>
      <c r="O6" s="392">
        <v>-27.8</v>
      </c>
      <c r="P6" s="392">
        <v>17.5</v>
      </c>
      <c r="R6" s="392">
        <v>65.400000000000006</v>
      </c>
      <c r="S6" s="392">
        <v>6.5</v>
      </c>
      <c r="V6" s="392">
        <v>20.7</v>
      </c>
      <c r="X6" s="392">
        <v>-23.1</v>
      </c>
      <c r="Y6" s="392">
        <v>-48.5</v>
      </c>
      <c r="AA6" s="392">
        <v>8.4</v>
      </c>
      <c r="AB6" s="392">
        <v>95.2</v>
      </c>
      <c r="AC6" s="392">
        <v>14.4</v>
      </c>
      <c r="AD6" s="392"/>
      <c r="AE6" s="392">
        <v>5</v>
      </c>
      <c r="AF6" s="392">
        <v>-27.3</v>
      </c>
      <c r="AH6" s="392">
        <v>-14.6</v>
      </c>
      <c r="AI6" s="392">
        <v>6.6</v>
      </c>
      <c r="AJ6" s="392">
        <v>-20.5</v>
      </c>
      <c r="AK6" s="392">
        <v>-19.899999999999999</v>
      </c>
      <c r="AL6" s="392">
        <v>-57.8</v>
      </c>
      <c r="AM6" s="392">
        <v>-28.4</v>
      </c>
      <c r="AN6" s="392">
        <v>-8.6</v>
      </c>
      <c r="AP6" s="392">
        <v>73.7</v>
      </c>
      <c r="AQ6" s="392">
        <v>-15</v>
      </c>
      <c r="AR6" s="392">
        <v>-7.9</v>
      </c>
      <c r="AS6" s="392">
        <v>23.2</v>
      </c>
      <c r="AT6" s="392">
        <v>3.3</v>
      </c>
      <c r="AU6" s="392">
        <v>-23.5</v>
      </c>
      <c r="AV6" s="392">
        <v>-11.2</v>
      </c>
      <c r="AW6" s="392">
        <v>25.1</v>
      </c>
      <c r="AX6" s="392">
        <v>17.3</v>
      </c>
      <c r="AY6" s="392">
        <v>27</v>
      </c>
      <c r="BA6" s="392">
        <v>27</v>
      </c>
      <c r="BB6" s="392">
        <v>4.9000000000000004</v>
      </c>
      <c r="BC6" s="392">
        <v>-13.2</v>
      </c>
      <c r="BD6" s="392">
        <v>1.6</v>
      </c>
      <c r="BE6" s="392">
        <v>-41.6</v>
      </c>
      <c r="BF6" s="392">
        <v>-13.6</v>
      </c>
      <c r="BG6" s="392">
        <v>-10.4</v>
      </c>
      <c r="BI6" s="392">
        <v>-1.6</v>
      </c>
      <c r="BJ6" s="392">
        <v>-22.9</v>
      </c>
      <c r="BK6" s="392">
        <v>-4.4000000000000004</v>
      </c>
      <c r="BL6" s="392">
        <v>-12.8</v>
      </c>
      <c r="BM6" s="392">
        <v>-15.7</v>
      </c>
      <c r="BN6" s="392">
        <v>9.9</v>
      </c>
      <c r="BO6" s="392">
        <v>-24.2</v>
      </c>
      <c r="BP6" s="392">
        <v>1.5</v>
      </c>
      <c r="BQ6" s="392">
        <v>35.5</v>
      </c>
      <c r="BR6" s="392">
        <v>-24.4</v>
      </c>
      <c r="BT6" s="392">
        <v>-31.5</v>
      </c>
      <c r="BU6" s="392">
        <v>-34.799999999999997</v>
      </c>
      <c r="BV6" s="392">
        <v>-13.7</v>
      </c>
      <c r="BW6" s="392">
        <v>4.9000000000000004</v>
      </c>
      <c r="BX6" s="392">
        <v>2.8</v>
      </c>
      <c r="BY6" s="392">
        <v>-27.7</v>
      </c>
      <c r="CA6" s="392">
        <v>2154.1</v>
      </c>
      <c r="CB6" s="392">
        <v>-30.5</v>
      </c>
      <c r="CC6" s="392">
        <v>52.5</v>
      </c>
      <c r="CD6" s="392">
        <v>-29.2</v>
      </c>
      <c r="CE6" s="392">
        <v>24.2</v>
      </c>
      <c r="CG6" s="392">
        <v>13.5</v>
      </c>
      <c r="CH6" s="392"/>
      <c r="CI6" s="392">
        <v>-15.4</v>
      </c>
      <c r="CJ6" s="392">
        <v>7</v>
      </c>
      <c r="CK6" s="392">
        <v>-13.1</v>
      </c>
      <c r="CL6" s="392">
        <v>-7.4</v>
      </c>
      <c r="CM6" s="392">
        <v>-9.8000000000000007</v>
      </c>
      <c r="CN6" s="392">
        <v>-11.5</v>
      </c>
      <c r="CO6" s="392">
        <v>-64.599999999999994</v>
      </c>
      <c r="CP6" s="392">
        <v>-53.7</v>
      </c>
      <c r="CQ6" s="392">
        <v>16.5</v>
      </c>
      <c r="CS6" s="392">
        <v>-8.8000000000000007</v>
      </c>
      <c r="CT6" s="392">
        <v>6.3</v>
      </c>
      <c r="CU6" s="392">
        <v>14.2</v>
      </c>
      <c r="CV6" s="392">
        <v>-2</v>
      </c>
      <c r="CX6" s="392">
        <v>-1.9</v>
      </c>
      <c r="CZ6" s="392">
        <v>-72.599999999999994</v>
      </c>
      <c r="DA6" s="392">
        <v>-15.9</v>
      </c>
      <c r="DB6" s="392">
        <v>-13.8</v>
      </c>
      <c r="DC6" s="392">
        <v>4.7</v>
      </c>
      <c r="DD6" s="392">
        <v>-48</v>
      </c>
      <c r="DE6" s="392">
        <v>-0.4</v>
      </c>
      <c r="DF6" s="392">
        <v>10.5</v>
      </c>
      <c r="DG6" s="392">
        <v>2</v>
      </c>
      <c r="DH6" s="392">
        <v>-6.8</v>
      </c>
      <c r="DI6" s="392">
        <v>4</v>
      </c>
      <c r="DK6" s="392">
        <v>7.3</v>
      </c>
      <c r="DL6" s="392">
        <v>9.6999999999999993</v>
      </c>
      <c r="DM6" s="392">
        <v>3</v>
      </c>
      <c r="DN6" s="392">
        <v>-3.8</v>
      </c>
      <c r="DP6" s="392">
        <v>-1.6</v>
      </c>
      <c r="DQ6" s="392">
        <v>-10.3</v>
      </c>
      <c r="DR6" s="392">
        <v>7.2</v>
      </c>
      <c r="DT6" s="392">
        <v>-7.4</v>
      </c>
      <c r="DU6" s="392">
        <v>-8.4</v>
      </c>
      <c r="DV6" s="392">
        <v>1.1000000000000001</v>
      </c>
      <c r="DW6" s="392">
        <v>-1.3</v>
      </c>
      <c r="DX6" s="392">
        <v>9.8000000000000007</v>
      </c>
      <c r="DY6" s="392">
        <v>8.4</v>
      </c>
      <c r="DZ6" s="392">
        <v>-10.9</v>
      </c>
      <c r="EA6" s="392">
        <v>-3</v>
      </c>
      <c r="EC6" s="392">
        <v>-59.8</v>
      </c>
      <c r="ED6" s="392">
        <v>2.2999999999999998</v>
      </c>
      <c r="EE6" s="392">
        <v>-27.7</v>
      </c>
      <c r="EF6" s="392">
        <v>-1.9</v>
      </c>
      <c r="EG6" s="392">
        <v>-6.9</v>
      </c>
      <c r="EI6" s="392">
        <v>2.2000000000000002</v>
      </c>
      <c r="EJ6" s="392">
        <v>-9.6999999999999993</v>
      </c>
      <c r="EK6" s="392">
        <v>-7.7</v>
      </c>
      <c r="EM6" s="392">
        <v>-8</v>
      </c>
      <c r="EN6" s="392">
        <v>-11.4</v>
      </c>
      <c r="EO6" s="392">
        <v>-17</v>
      </c>
      <c r="EP6" s="392">
        <v>-19.2</v>
      </c>
      <c r="EQ6" s="392">
        <v>-6</v>
      </c>
      <c r="ER6" s="392">
        <v>-0.1</v>
      </c>
      <c r="ES6" s="392">
        <v>-28.8</v>
      </c>
      <c r="ET6" s="392">
        <v>-1.7</v>
      </c>
      <c r="EU6" s="392">
        <v>-12.9</v>
      </c>
      <c r="EV6" s="392">
        <v>13.9</v>
      </c>
      <c r="EW6" s="392">
        <v>3.1</v>
      </c>
      <c r="EX6" s="392">
        <v>28.9</v>
      </c>
      <c r="EY6" s="392">
        <v>-21.4</v>
      </c>
      <c r="FA6" s="392">
        <v>-35.700000000000003</v>
      </c>
      <c r="FB6" s="392">
        <v>-21.3</v>
      </c>
      <c r="FC6" s="392">
        <v>-12.5</v>
      </c>
      <c r="FD6" s="392">
        <v>-33.299999999999997</v>
      </c>
      <c r="FE6" s="392">
        <v>4</v>
      </c>
      <c r="FG6" s="392">
        <v>10</v>
      </c>
      <c r="FH6" s="392">
        <v>3</v>
      </c>
      <c r="FI6" s="392">
        <v>2.2000000000000002</v>
      </c>
      <c r="FJ6" s="392">
        <v>15.9</v>
      </c>
      <c r="FK6" s="392">
        <v>7.6</v>
      </c>
      <c r="FL6" s="392">
        <v>0.8</v>
      </c>
      <c r="FN6" s="392">
        <v>2.6</v>
      </c>
      <c r="FO6" s="392">
        <v>-7.3</v>
      </c>
      <c r="FP6" s="392">
        <v>-7.7</v>
      </c>
      <c r="FR6" s="392">
        <v>-26.9</v>
      </c>
      <c r="FS6" s="392">
        <v>-1.3</v>
      </c>
      <c r="FT6" s="392">
        <v>75.7</v>
      </c>
      <c r="FU6" s="392">
        <v>-22.4</v>
      </c>
      <c r="FV6" s="392">
        <v>9.5</v>
      </c>
      <c r="FW6" s="392">
        <v>22.1</v>
      </c>
      <c r="FX6" s="392">
        <v>7.8</v>
      </c>
      <c r="FY6" s="392">
        <v>0.3</v>
      </c>
      <c r="FZ6" s="392">
        <v>-2.8</v>
      </c>
      <c r="GA6" s="392">
        <v>6</v>
      </c>
      <c r="GB6" s="392"/>
      <c r="GC6" s="392">
        <v>28.7</v>
      </c>
      <c r="GD6" s="392">
        <v>4.4000000000000004</v>
      </c>
      <c r="GE6" s="392">
        <v>13.7</v>
      </c>
      <c r="GG6" s="392">
        <v>19.3</v>
      </c>
      <c r="GH6" s="392">
        <v>-9.4</v>
      </c>
      <c r="GI6" s="392">
        <v>2.9</v>
      </c>
      <c r="GJ6" s="392">
        <v>-25.8</v>
      </c>
      <c r="GK6" s="392">
        <v>-9.8000000000000007</v>
      </c>
      <c r="GL6" s="392">
        <v>-7.9</v>
      </c>
      <c r="GN6" s="392">
        <v>-20.9</v>
      </c>
      <c r="GO6" s="392">
        <v>-27.2</v>
      </c>
      <c r="GP6" s="392">
        <v>-18.600000000000001</v>
      </c>
      <c r="GQ6" s="392">
        <v>-7.1</v>
      </c>
      <c r="GR6" s="392">
        <v>8.4</v>
      </c>
      <c r="GS6" s="392">
        <v>6.6</v>
      </c>
      <c r="GU6" s="392">
        <v>28.9</v>
      </c>
      <c r="GV6" s="392">
        <v>-12.4</v>
      </c>
      <c r="GW6" s="392">
        <v>-22.1</v>
      </c>
      <c r="GX6" s="392">
        <v>9.8000000000000007</v>
      </c>
      <c r="GY6" s="392">
        <v>-7.1</v>
      </c>
      <c r="GZ6" s="392">
        <v>-2.1</v>
      </c>
      <c r="HA6" s="392">
        <v>-2</v>
      </c>
      <c r="HC6" s="392">
        <v>-25.9</v>
      </c>
      <c r="HD6" s="392">
        <v>18.5</v>
      </c>
      <c r="HE6" s="392">
        <v>-2.8</v>
      </c>
      <c r="HF6" s="392">
        <v>10.6</v>
      </c>
      <c r="HG6" s="392">
        <v>53.3</v>
      </c>
      <c r="HH6" s="392">
        <v>69.400000000000006</v>
      </c>
      <c r="HI6" s="392">
        <v>7.4</v>
      </c>
      <c r="HJ6" s="392">
        <v>-1</v>
      </c>
      <c r="HK6" s="392">
        <v>27.7</v>
      </c>
      <c r="HM6" s="392">
        <v>-15.5</v>
      </c>
      <c r="HN6" s="392">
        <v>-13.7</v>
      </c>
      <c r="HO6" s="392">
        <v>2.7</v>
      </c>
      <c r="HQ6" s="392">
        <v>26.2</v>
      </c>
      <c r="HR6" s="392">
        <v>0.6</v>
      </c>
      <c r="HS6" s="392">
        <v>-13.7</v>
      </c>
      <c r="HT6" s="392">
        <v>18.100000000000001</v>
      </c>
      <c r="HU6" s="392">
        <v>-45.9</v>
      </c>
      <c r="HV6" s="392">
        <v>-23.3</v>
      </c>
      <c r="HW6" s="392">
        <v>-10.5</v>
      </c>
      <c r="HX6" s="392">
        <v>34</v>
      </c>
      <c r="HY6" s="392">
        <v>-40.5</v>
      </c>
      <c r="IA6" s="392">
        <v>-40.5</v>
      </c>
      <c r="IB6" s="392">
        <v>7.2</v>
      </c>
      <c r="IC6" s="392">
        <v>1.2</v>
      </c>
      <c r="ID6" s="392">
        <v>-1.4</v>
      </c>
      <c r="IE6" s="392">
        <v>-2.5</v>
      </c>
      <c r="IF6" s="392">
        <v>7.7</v>
      </c>
      <c r="IG6" s="392">
        <v>-38.6</v>
      </c>
      <c r="II6" s="392">
        <v>-38</v>
      </c>
      <c r="IJ6" s="392">
        <v>-15.8</v>
      </c>
      <c r="IK6" s="392">
        <v>9.1</v>
      </c>
      <c r="IL6" s="392">
        <v>-6.9</v>
      </c>
      <c r="IM6" s="392">
        <v>-5.9</v>
      </c>
      <c r="IN6" s="392">
        <v>-75.599999999999994</v>
      </c>
      <c r="IO6" s="392">
        <v>23.3</v>
      </c>
      <c r="IQ6" s="392">
        <v>18.3</v>
      </c>
      <c r="IR6" s="392">
        <v>21.4</v>
      </c>
      <c r="IS6" s="392">
        <v>59.1</v>
      </c>
      <c r="IT6" s="392">
        <v>-24.5</v>
      </c>
      <c r="IU6" s="392">
        <v>-56.1</v>
      </c>
      <c r="IV6" s="392">
        <v>-3.8</v>
      </c>
      <c r="IW6" s="392">
        <v>76.400000000000006</v>
      </c>
      <c r="IX6" s="392">
        <v>-60</v>
      </c>
      <c r="IY6" s="392">
        <v>10.199999999999999</v>
      </c>
      <c r="IZ6" s="392">
        <v>11.2</v>
      </c>
      <c r="JA6" s="392">
        <v>23.3</v>
      </c>
      <c r="JB6" s="392">
        <v>11.9</v>
      </c>
      <c r="JC6" s="392">
        <v>-11.7</v>
      </c>
      <c r="JD6" s="392">
        <v>-12.7</v>
      </c>
      <c r="JE6" s="392">
        <v>4.0999999999999996</v>
      </c>
      <c r="JF6" s="392">
        <v>8.3000000000000007</v>
      </c>
      <c r="JG6" s="392">
        <v>2.5</v>
      </c>
      <c r="JI6" s="392">
        <v>1.6</v>
      </c>
      <c r="JJ6" s="392">
        <v>4.4000000000000004</v>
      </c>
      <c r="JK6" s="392">
        <v>-54.3</v>
      </c>
      <c r="JL6" s="392">
        <v>-0.3</v>
      </c>
      <c r="JM6" s="392">
        <v>3.2</v>
      </c>
      <c r="JN6" s="392">
        <v>1.4</v>
      </c>
      <c r="JO6" s="392">
        <v>0.7</v>
      </c>
      <c r="JP6" s="392">
        <v>9.6</v>
      </c>
      <c r="JQ6" s="392">
        <v>4.3</v>
      </c>
      <c r="JR6" s="392">
        <v>-4.4000000000000004</v>
      </c>
      <c r="JS6" s="392">
        <v>19.5</v>
      </c>
      <c r="JT6" s="392">
        <v>-2.7</v>
      </c>
      <c r="JU6" s="392">
        <v>1.2</v>
      </c>
      <c r="JV6" s="392">
        <v>-2.2000000000000002</v>
      </c>
      <c r="JW6" s="392">
        <v>32.799999999999997</v>
      </c>
      <c r="JX6" s="392">
        <v>13.4</v>
      </c>
      <c r="JY6" s="392">
        <v>-7.7</v>
      </c>
      <c r="JZ6" s="392">
        <v>-5.8</v>
      </c>
      <c r="KA6" s="392">
        <v>-4.8</v>
      </c>
      <c r="KB6" s="392">
        <v>14.9</v>
      </c>
      <c r="KC6" s="392">
        <v>1.3</v>
      </c>
      <c r="KD6" s="392">
        <v>17.399999999999999</v>
      </c>
      <c r="KE6" s="392">
        <v>-38.9</v>
      </c>
      <c r="KF6" s="372"/>
      <c r="KG6" s="372"/>
      <c r="KH6" s="372"/>
      <c r="KI6" s="372"/>
      <c r="KJ6" s="372"/>
      <c r="KK6" s="372"/>
      <c r="KL6" s="372"/>
      <c r="KM6" s="372"/>
      <c r="KN6" s="372"/>
      <c r="KO6" s="372"/>
      <c r="KP6" s="372"/>
      <c r="KQ6" s="372"/>
    </row>
    <row r="7" spans="1:303" s="377" customFormat="1" ht="18.75">
      <c r="A7" s="377">
        <v>2015</v>
      </c>
      <c r="B7" s="377" t="s">
        <v>730</v>
      </c>
      <c r="C7" s="385">
        <v>271</v>
      </c>
      <c r="D7" s="385"/>
      <c r="E7" s="385">
        <v>189</v>
      </c>
      <c r="F7" s="385"/>
      <c r="G7" s="385"/>
      <c r="H7" s="385"/>
      <c r="I7" s="385"/>
      <c r="J7" s="385"/>
      <c r="K7" s="385"/>
      <c r="L7" s="385">
        <v>430</v>
      </c>
      <c r="M7" s="385"/>
      <c r="N7" s="386">
        <v>1073859</v>
      </c>
      <c r="O7" s="386">
        <v>354149</v>
      </c>
      <c r="P7" s="385">
        <v>185</v>
      </c>
      <c r="Q7" s="385"/>
      <c r="R7" s="385">
        <v>72</v>
      </c>
      <c r="S7" s="386">
        <v>12477</v>
      </c>
      <c r="T7" s="385"/>
      <c r="U7" s="385"/>
      <c r="V7" s="386">
        <v>3270</v>
      </c>
      <c r="W7" s="385"/>
      <c r="X7" s="385">
        <v>473</v>
      </c>
      <c r="Y7" s="385">
        <v>301</v>
      </c>
      <c r="Z7" s="385"/>
      <c r="AA7" s="386">
        <v>34142</v>
      </c>
      <c r="AB7" s="386">
        <v>1073</v>
      </c>
      <c r="AC7" s="385">
        <v>338</v>
      </c>
      <c r="AD7" s="385"/>
      <c r="AE7" s="386">
        <v>8169</v>
      </c>
      <c r="AF7" s="385">
        <v>676</v>
      </c>
      <c r="AG7" s="385"/>
      <c r="AH7" s="385">
        <v>82</v>
      </c>
      <c r="AI7" s="386">
        <v>127694</v>
      </c>
      <c r="AJ7" s="386">
        <v>38636</v>
      </c>
      <c r="AK7" s="385">
        <v>431</v>
      </c>
      <c r="AL7" s="385">
        <v>82</v>
      </c>
      <c r="AM7" s="385">
        <v>485</v>
      </c>
      <c r="AN7" s="386">
        <v>1644972</v>
      </c>
      <c r="AO7" s="385"/>
      <c r="AP7" s="386">
        <v>538349</v>
      </c>
      <c r="AQ7" s="386">
        <v>582793</v>
      </c>
      <c r="AR7" s="385">
        <v>103</v>
      </c>
      <c r="AS7" s="386">
        <v>59684</v>
      </c>
      <c r="AT7" s="386">
        <v>7384</v>
      </c>
      <c r="AU7" s="385">
        <v>274</v>
      </c>
      <c r="AV7" s="385">
        <v>198</v>
      </c>
      <c r="AW7" s="386">
        <v>4457</v>
      </c>
      <c r="AX7" s="386">
        <v>2658</v>
      </c>
      <c r="AY7" s="385">
        <v>17</v>
      </c>
      <c r="AZ7" s="385"/>
      <c r="BA7" s="385">
        <v>14</v>
      </c>
      <c r="BB7" s="386">
        <v>1984</v>
      </c>
      <c r="BC7" s="386">
        <v>353293</v>
      </c>
      <c r="BD7" s="386">
        <v>12372</v>
      </c>
      <c r="BE7" s="385">
        <v>147</v>
      </c>
      <c r="BF7" s="386">
        <v>57782</v>
      </c>
      <c r="BG7" s="385">
        <v>34</v>
      </c>
      <c r="BH7" s="385"/>
      <c r="BI7" s="386">
        <v>126719</v>
      </c>
      <c r="BJ7" s="386">
        <v>158463</v>
      </c>
      <c r="BK7" s="386">
        <v>214398</v>
      </c>
      <c r="BL7" s="386">
        <v>95272</v>
      </c>
      <c r="BM7" s="386">
        <v>1576</v>
      </c>
      <c r="BN7" s="386">
        <v>1329</v>
      </c>
      <c r="BO7" s="386">
        <v>1039</v>
      </c>
      <c r="BP7" s="385">
        <v>190</v>
      </c>
      <c r="BQ7" s="385">
        <v>465</v>
      </c>
      <c r="BR7" s="386">
        <v>20406</v>
      </c>
      <c r="BS7" s="385"/>
      <c r="BT7" s="386">
        <v>2476</v>
      </c>
      <c r="BU7" s="386">
        <v>4783</v>
      </c>
      <c r="BV7" s="386">
        <v>6591</v>
      </c>
      <c r="BW7" s="386">
        <v>4826</v>
      </c>
      <c r="BX7" s="386">
        <v>33550</v>
      </c>
      <c r="BY7" s="386">
        <v>2990</v>
      </c>
      <c r="BZ7" s="385"/>
      <c r="CA7" s="386">
        <v>170316</v>
      </c>
      <c r="CB7" s="385">
        <v>346</v>
      </c>
      <c r="CC7" s="385">
        <v>43</v>
      </c>
      <c r="CD7" s="386">
        <v>1552</v>
      </c>
      <c r="CE7" s="386">
        <v>3207</v>
      </c>
      <c r="CF7" s="385"/>
      <c r="CG7" s="386">
        <v>1963</v>
      </c>
      <c r="CH7" s="386"/>
      <c r="CI7" s="386">
        <v>620982</v>
      </c>
      <c r="CJ7" s="386">
        <v>750105</v>
      </c>
      <c r="CK7" s="386">
        <v>1206</v>
      </c>
      <c r="CL7" s="385">
        <v>374</v>
      </c>
      <c r="CM7" s="385">
        <v>872</v>
      </c>
      <c r="CN7" s="386">
        <v>166388</v>
      </c>
      <c r="CO7" s="385">
        <v>75</v>
      </c>
      <c r="CP7" s="386">
        <v>222864</v>
      </c>
      <c r="CQ7" s="386">
        <v>106064</v>
      </c>
      <c r="CR7" s="385"/>
      <c r="CS7" s="385">
        <v>591</v>
      </c>
      <c r="CT7" s="386">
        <v>9013</v>
      </c>
      <c r="CU7" s="386">
        <v>77885</v>
      </c>
      <c r="CV7" s="386">
        <v>1116</v>
      </c>
      <c r="CW7" s="385"/>
      <c r="CX7" s="386">
        <v>1114</v>
      </c>
      <c r="CY7" s="385"/>
      <c r="CZ7" s="386">
        <v>7640</v>
      </c>
      <c r="DA7" s="385">
        <v>146</v>
      </c>
      <c r="DB7" s="385">
        <v>8</v>
      </c>
      <c r="DC7" s="385">
        <v>942</v>
      </c>
      <c r="DD7" s="385">
        <v>5</v>
      </c>
      <c r="DE7" s="386">
        <v>30869</v>
      </c>
      <c r="DF7" s="386">
        <v>203873</v>
      </c>
      <c r="DG7" s="386">
        <v>158382</v>
      </c>
      <c r="DH7" s="385" t="s">
        <v>546</v>
      </c>
      <c r="DI7" s="386">
        <v>2610</v>
      </c>
      <c r="DJ7" s="385"/>
      <c r="DK7" s="385">
        <v>731</v>
      </c>
      <c r="DL7" s="385">
        <v>256</v>
      </c>
      <c r="DM7" s="385">
        <v>340</v>
      </c>
      <c r="DN7" s="385">
        <v>288</v>
      </c>
      <c r="DO7" s="385"/>
      <c r="DP7" s="385">
        <v>162</v>
      </c>
      <c r="DQ7" s="385">
        <v>93</v>
      </c>
      <c r="DR7" s="385">
        <v>236</v>
      </c>
      <c r="DS7" s="385"/>
      <c r="DT7" s="385">
        <v>17</v>
      </c>
      <c r="DU7" s="385">
        <v>75</v>
      </c>
      <c r="DV7" s="385">
        <v>78</v>
      </c>
      <c r="DW7" s="385">
        <v>735</v>
      </c>
      <c r="DX7" s="386">
        <v>89975</v>
      </c>
      <c r="DY7" s="386">
        <v>832391</v>
      </c>
      <c r="DZ7" s="386">
        <v>2928</v>
      </c>
      <c r="EA7" s="385">
        <v>286</v>
      </c>
      <c r="EB7" s="385"/>
      <c r="EC7" s="385">
        <v>6</v>
      </c>
      <c r="ED7" s="385">
        <v>91</v>
      </c>
      <c r="EE7" s="385">
        <v>9</v>
      </c>
      <c r="EF7" s="385">
        <v>122</v>
      </c>
      <c r="EG7" s="385" t="s">
        <v>546</v>
      </c>
      <c r="EH7" s="385"/>
      <c r="EI7" s="386">
        <v>15980</v>
      </c>
      <c r="EJ7" s="385">
        <v>235</v>
      </c>
      <c r="EK7" s="386">
        <v>336098</v>
      </c>
      <c r="EL7" s="385"/>
      <c r="EM7" s="386">
        <v>128512</v>
      </c>
      <c r="EN7" s="386">
        <v>110748</v>
      </c>
      <c r="EO7" s="385" t="s">
        <v>546</v>
      </c>
      <c r="EP7" s="385" t="s">
        <v>546</v>
      </c>
      <c r="EQ7" s="386">
        <v>88666</v>
      </c>
      <c r="ER7" s="386">
        <v>6272</v>
      </c>
      <c r="ES7" s="385">
        <v>510</v>
      </c>
      <c r="ET7" s="386">
        <v>91103</v>
      </c>
      <c r="EU7" s="386">
        <v>115216</v>
      </c>
      <c r="EV7" s="385" t="s">
        <v>546</v>
      </c>
      <c r="EW7" s="386">
        <v>237515</v>
      </c>
      <c r="EX7" s="386">
        <v>2059</v>
      </c>
      <c r="EY7" s="385">
        <v>810</v>
      </c>
      <c r="EZ7" s="385"/>
      <c r="FA7" s="385">
        <v>233</v>
      </c>
      <c r="FB7" s="385">
        <v>366</v>
      </c>
      <c r="FC7" s="385">
        <v>209</v>
      </c>
      <c r="FD7" s="385">
        <v>26</v>
      </c>
      <c r="FE7" s="386">
        <v>1278</v>
      </c>
      <c r="FF7" s="385"/>
      <c r="FG7" s="385">
        <v>107</v>
      </c>
      <c r="FH7" s="385">
        <v>35</v>
      </c>
      <c r="FI7" s="386">
        <v>1077</v>
      </c>
      <c r="FJ7" s="385">
        <v>38</v>
      </c>
      <c r="FK7" s="386">
        <v>286632</v>
      </c>
      <c r="FL7" s="385">
        <v>481</v>
      </c>
      <c r="FM7" s="385"/>
      <c r="FN7" s="385">
        <v>425</v>
      </c>
      <c r="FO7" s="386">
        <v>563276</v>
      </c>
      <c r="FP7" s="386">
        <v>695790</v>
      </c>
      <c r="FQ7" s="385"/>
      <c r="FR7" s="386">
        <v>223710</v>
      </c>
      <c r="FS7" s="386">
        <v>472080</v>
      </c>
      <c r="FT7" s="386">
        <v>169691</v>
      </c>
      <c r="FU7" s="385">
        <v>219</v>
      </c>
      <c r="FV7" s="386">
        <v>210149</v>
      </c>
      <c r="FW7" s="385">
        <v>450</v>
      </c>
      <c r="FX7" s="386">
        <v>9647</v>
      </c>
      <c r="FY7" s="386">
        <v>1014</v>
      </c>
      <c r="FZ7" s="386">
        <v>587943</v>
      </c>
      <c r="GA7" s="386">
        <v>402151</v>
      </c>
      <c r="GB7" s="386"/>
      <c r="GC7" s="386">
        <v>301150</v>
      </c>
      <c r="GD7" s="386">
        <v>1665</v>
      </c>
      <c r="GE7" s="385" t="s">
        <v>546</v>
      </c>
      <c r="GF7" s="385"/>
      <c r="GG7" s="386">
        <v>1700</v>
      </c>
      <c r="GH7" s="385" t="s">
        <v>546</v>
      </c>
      <c r="GI7" s="385" t="s">
        <v>546</v>
      </c>
      <c r="GJ7" s="385" t="s">
        <v>546</v>
      </c>
      <c r="GK7" s="385" t="s">
        <v>546</v>
      </c>
      <c r="GL7" s="385" t="s">
        <v>546</v>
      </c>
      <c r="GM7" s="385"/>
      <c r="GN7" s="386">
        <v>3292</v>
      </c>
      <c r="GO7" s="386">
        <v>8325</v>
      </c>
      <c r="GP7" s="386">
        <v>9185</v>
      </c>
      <c r="GQ7" s="386">
        <v>12000</v>
      </c>
      <c r="GR7" s="386">
        <v>35358</v>
      </c>
      <c r="GS7" s="386">
        <v>90910</v>
      </c>
      <c r="GT7" s="385"/>
      <c r="GU7" s="386">
        <v>32480</v>
      </c>
      <c r="GV7" s="386">
        <v>18584</v>
      </c>
      <c r="GW7" s="385" t="s">
        <v>546</v>
      </c>
      <c r="GX7" s="385" t="s">
        <v>546</v>
      </c>
      <c r="GY7" s="385" t="s">
        <v>546</v>
      </c>
      <c r="GZ7" s="386">
        <v>72378</v>
      </c>
      <c r="HA7" s="386">
        <v>72032</v>
      </c>
      <c r="HB7" s="385"/>
      <c r="HC7" s="385">
        <v>271</v>
      </c>
      <c r="HD7" s="386">
        <v>1388</v>
      </c>
      <c r="HE7" s="386">
        <v>30896</v>
      </c>
      <c r="HF7" s="386">
        <v>98278</v>
      </c>
      <c r="HG7" s="386">
        <v>2243</v>
      </c>
      <c r="HH7" s="386">
        <v>6620</v>
      </c>
      <c r="HI7" s="386">
        <v>4859</v>
      </c>
      <c r="HJ7" s="386">
        <v>149252</v>
      </c>
      <c r="HK7" s="386">
        <v>131448</v>
      </c>
      <c r="HL7" s="385"/>
      <c r="HM7" s="385">
        <v>31</v>
      </c>
      <c r="HN7" s="385" t="s">
        <v>546</v>
      </c>
      <c r="HO7" s="386">
        <v>186827</v>
      </c>
      <c r="HP7" s="385"/>
      <c r="HQ7" s="385">
        <v>797</v>
      </c>
      <c r="HR7" s="386">
        <v>1849</v>
      </c>
      <c r="HS7" s="386">
        <v>10405</v>
      </c>
      <c r="HT7" s="386">
        <v>2006</v>
      </c>
      <c r="HU7" s="386">
        <v>88345</v>
      </c>
      <c r="HV7" s="386">
        <v>78695</v>
      </c>
      <c r="HW7" s="385">
        <v>29</v>
      </c>
      <c r="HX7" s="385">
        <v>173</v>
      </c>
      <c r="HY7" s="386">
        <v>58486</v>
      </c>
      <c r="HZ7" s="386">
        <v>34187</v>
      </c>
      <c r="IA7" s="386">
        <v>76733</v>
      </c>
      <c r="IB7" s="386">
        <v>16521</v>
      </c>
      <c r="IC7" s="386">
        <v>3860476</v>
      </c>
      <c r="ID7" s="385" t="s">
        <v>546</v>
      </c>
      <c r="IE7" s="386">
        <v>1441</v>
      </c>
      <c r="IF7" s="385"/>
      <c r="IG7" s="386">
        <v>1420</v>
      </c>
      <c r="IH7" s="386">
        <v>30000</v>
      </c>
      <c r="II7" s="386">
        <v>512337</v>
      </c>
      <c r="IJ7" s="386">
        <v>313993</v>
      </c>
      <c r="IK7" s="386">
        <v>262728</v>
      </c>
      <c r="IL7" s="385">
        <v>135</v>
      </c>
      <c r="IM7" s="385">
        <v>110</v>
      </c>
      <c r="IN7" s="385"/>
      <c r="IO7" s="386">
        <v>352461</v>
      </c>
      <c r="IP7" s="386">
        <v>471757</v>
      </c>
      <c r="IQ7" s="386">
        <v>264332</v>
      </c>
      <c r="IR7" s="386">
        <v>4883</v>
      </c>
      <c r="IS7" s="385">
        <v>39</v>
      </c>
      <c r="IT7" s="385">
        <v>211</v>
      </c>
      <c r="IU7" s="385">
        <v>63</v>
      </c>
      <c r="IV7" s="385">
        <v>836</v>
      </c>
      <c r="IW7" s="386">
        <v>2208</v>
      </c>
      <c r="IX7" s="385" t="s">
        <v>546</v>
      </c>
      <c r="IY7" s="386">
        <v>68274</v>
      </c>
      <c r="IZ7" s="385"/>
      <c r="JA7" s="385">
        <v>443</v>
      </c>
      <c r="JB7" s="386">
        <v>4477</v>
      </c>
      <c r="JC7" s="386">
        <v>3437</v>
      </c>
      <c r="JD7" s="386">
        <v>282988</v>
      </c>
      <c r="JE7" s="385" t="s">
        <v>546</v>
      </c>
      <c r="JF7" s="385" t="s">
        <v>546</v>
      </c>
      <c r="JG7" s="386">
        <v>1520</v>
      </c>
      <c r="JH7" s="385"/>
      <c r="JI7" s="385">
        <v>227</v>
      </c>
      <c r="JJ7" s="386">
        <v>1293</v>
      </c>
      <c r="JK7" s="386">
        <v>29069</v>
      </c>
      <c r="JL7" s="386">
        <v>67003</v>
      </c>
      <c r="JM7" s="386">
        <v>432110</v>
      </c>
      <c r="JN7" s="385" t="s">
        <v>546</v>
      </c>
      <c r="JO7" s="385" t="s">
        <v>546</v>
      </c>
      <c r="JP7" s="385">
        <v>133</v>
      </c>
      <c r="JQ7" s="385" t="s">
        <v>546</v>
      </c>
      <c r="JR7" s="385" t="s">
        <v>546</v>
      </c>
      <c r="JS7" s="385" t="s">
        <v>546</v>
      </c>
      <c r="JT7" s="385" t="s">
        <v>546</v>
      </c>
      <c r="JU7" s="385" t="s">
        <v>546</v>
      </c>
      <c r="JV7" s="385" t="s">
        <v>546</v>
      </c>
      <c r="JW7" s="385" t="s">
        <v>546</v>
      </c>
      <c r="JX7" s="385" t="s">
        <v>546</v>
      </c>
      <c r="JY7" s="385" t="s">
        <v>546</v>
      </c>
      <c r="JZ7" s="385" t="s">
        <v>546</v>
      </c>
      <c r="KA7" s="385" t="s">
        <v>546</v>
      </c>
      <c r="KB7" s="385" t="s">
        <v>546</v>
      </c>
      <c r="KC7" s="386">
        <v>75901</v>
      </c>
      <c r="KD7" s="385" t="s">
        <v>546</v>
      </c>
      <c r="KE7" s="385" t="s">
        <v>546</v>
      </c>
      <c r="KF7" s="387"/>
      <c r="KG7" s="387"/>
      <c r="KH7" s="387"/>
      <c r="KI7" s="387"/>
      <c r="KJ7" s="387"/>
      <c r="KK7" s="387"/>
      <c r="KL7" s="387"/>
      <c r="KM7" s="387"/>
      <c r="KN7" s="387"/>
      <c r="KO7" s="387"/>
    </row>
    <row r="8" spans="1:303" s="364" customFormat="1" ht="18.75">
      <c r="B8" s="211" t="s">
        <v>731</v>
      </c>
      <c r="C8" s="376">
        <v>4069810</v>
      </c>
      <c r="D8" s="375"/>
      <c r="E8" s="376">
        <v>1913571</v>
      </c>
      <c r="F8" s="376"/>
      <c r="G8" s="376"/>
      <c r="H8" s="376"/>
      <c r="I8" s="376"/>
      <c r="J8" s="376"/>
      <c r="K8" s="376"/>
      <c r="L8" s="376">
        <v>3629977</v>
      </c>
      <c r="M8" s="375"/>
      <c r="N8" s="376">
        <v>479309</v>
      </c>
      <c r="O8" s="376">
        <v>212658</v>
      </c>
      <c r="P8" s="376">
        <v>3764947</v>
      </c>
      <c r="Q8" s="375"/>
      <c r="R8" s="376">
        <v>2473415</v>
      </c>
      <c r="S8" s="376">
        <v>28981399</v>
      </c>
      <c r="T8" s="375"/>
      <c r="U8" s="375"/>
      <c r="V8" s="376">
        <v>5818068</v>
      </c>
      <c r="W8" s="375"/>
      <c r="X8" s="376">
        <v>680755</v>
      </c>
      <c r="Y8" s="376">
        <v>558225</v>
      </c>
      <c r="Z8" s="375"/>
      <c r="AA8" s="376">
        <v>9456</v>
      </c>
      <c r="AB8" s="376">
        <v>1770572</v>
      </c>
      <c r="AC8" s="376">
        <v>932340</v>
      </c>
      <c r="AD8" s="376"/>
      <c r="AE8" s="376">
        <v>21570755</v>
      </c>
      <c r="AF8" s="376">
        <v>3111856</v>
      </c>
      <c r="AG8" s="375"/>
      <c r="AH8" s="376">
        <v>401614</v>
      </c>
      <c r="AI8" s="376">
        <v>105722</v>
      </c>
      <c r="AJ8" s="376">
        <v>110464</v>
      </c>
      <c r="AK8" s="376">
        <v>1716953</v>
      </c>
      <c r="AL8" s="376">
        <v>407683</v>
      </c>
      <c r="AM8" s="376">
        <v>1100756</v>
      </c>
      <c r="AN8" s="376">
        <v>2326772</v>
      </c>
      <c r="AO8" s="375"/>
      <c r="AP8" s="376">
        <v>356879</v>
      </c>
      <c r="AQ8" s="376">
        <v>1660929</v>
      </c>
      <c r="AR8" s="376">
        <v>1112503</v>
      </c>
      <c r="AS8" s="376">
        <v>25747</v>
      </c>
      <c r="AT8" s="376">
        <v>336981</v>
      </c>
      <c r="AU8" s="376">
        <v>2434104</v>
      </c>
      <c r="AV8" s="376">
        <v>2421683</v>
      </c>
      <c r="AW8" s="376">
        <v>4994654</v>
      </c>
      <c r="AX8" s="376">
        <v>4655981</v>
      </c>
      <c r="AY8" s="376">
        <v>75475</v>
      </c>
      <c r="AZ8" s="375"/>
      <c r="BA8" s="376">
        <v>59713</v>
      </c>
      <c r="BB8" s="376">
        <v>7918154</v>
      </c>
      <c r="BC8" s="376">
        <v>1534647</v>
      </c>
      <c r="BD8" s="376">
        <v>58311</v>
      </c>
      <c r="BE8" s="376">
        <v>1591132</v>
      </c>
      <c r="BF8" s="376">
        <v>199479</v>
      </c>
      <c r="BG8" s="376">
        <v>546455</v>
      </c>
      <c r="BH8" s="375"/>
      <c r="BI8" s="376">
        <v>117763</v>
      </c>
      <c r="BJ8" s="376">
        <v>264292</v>
      </c>
      <c r="BK8" s="376">
        <v>287610</v>
      </c>
      <c r="BL8" s="376">
        <v>35736847</v>
      </c>
      <c r="BM8" s="376">
        <v>1234867</v>
      </c>
      <c r="BN8" s="376">
        <v>11921459</v>
      </c>
      <c r="BO8" s="376">
        <v>1109555</v>
      </c>
      <c r="BP8" s="376">
        <v>1292654</v>
      </c>
      <c r="BQ8" s="376">
        <v>1013039</v>
      </c>
      <c r="BR8" s="376">
        <v>7491762</v>
      </c>
      <c r="BS8" s="375"/>
      <c r="BT8" s="376">
        <v>905846</v>
      </c>
      <c r="BU8" s="376">
        <v>2359431</v>
      </c>
      <c r="BV8" s="376">
        <v>2484248</v>
      </c>
      <c r="BW8" s="376">
        <v>1224523</v>
      </c>
      <c r="BX8" s="376">
        <v>83327680</v>
      </c>
      <c r="BY8" s="376">
        <v>8861615</v>
      </c>
      <c r="BZ8" s="375"/>
      <c r="CA8" s="376">
        <v>58697</v>
      </c>
      <c r="CB8" s="376">
        <v>1196876</v>
      </c>
      <c r="CC8" s="376">
        <v>139558</v>
      </c>
      <c r="CD8" s="376">
        <v>3137891</v>
      </c>
      <c r="CE8" s="376">
        <v>9442617</v>
      </c>
      <c r="CF8" s="375"/>
      <c r="CG8" s="376">
        <v>5463522</v>
      </c>
      <c r="CH8" s="376"/>
      <c r="CI8" s="376">
        <v>209472</v>
      </c>
      <c r="CJ8" s="376">
        <v>325362</v>
      </c>
      <c r="CK8" s="376">
        <v>6314766</v>
      </c>
      <c r="CL8" s="376">
        <v>2582810</v>
      </c>
      <c r="CM8" s="376">
        <v>4299386</v>
      </c>
      <c r="CN8" s="376">
        <v>271428</v>
      </c>
      <c r="CO8" s="376">
        <v>296730</v>
      </c>
      <c r="CP8" s="376">
        <v>223311</v>
      </c>
      <c r="CQ8" s="376">
        <v>12649497</v>
      </c>
      <c r="CR8" s="375"/>
      <c r="CS8" s="376">
        <v>208714</v>
      </c>
      <c r="CT8" s="376">
        <v>703379</v>
      </c>
      <c r="CU8" s="376">
        <v>1907937</v>
      </c>
      <c r="CV8" s="376">
        <v>2447107</v>
      </c>
      <c r="CW8" s="375"/>
      <c r="CX8" s="376">
        <v>2439859</v>
      </c>
      <c r="CY8" s="375"/>
      <c r="CZ8" s="376">
        <v>2305</v>
      </c>
      <c r="DA8" s="376">
        <v>513094</v>
      </c>
      <c r="DB8" s="376">
        <v>26095</v>
      </c>
      <c r="DC8" s="376">
        <v>1849404</v>
      </c>
      <c r="DD8" s="376">
        <v>15864</v>
      </c>
      <c r="DE8" s="376">
        <v>213072</v>
      </c>
      <c r="DF8" s="376">
        <v>318012</v>
      </c>
      <c r="DG8" s="376">
        <v>497299</v>
      </c>
      <c r="DH8" s="376">
        <v>567817</v>
      </c>
      <c r="DI8" s="376">
        <v>27931710</v>
      </c>
      <c r="DJ8" s="375"/>
      <c r="DK8" s="376">
        <v>5788039</v>
      </c>
      <c r="DL8" s="376">
        <v>2043892</v>
      </c>
      <c r="DM8" s="376">
        <v>2752265</v>
      </c>
      <c r="DN8" s="376">
        <v>3127594</v>
      </c>
      <c r="DO8" s="375"/>
      <c r="DP8" s="376">
        <v>1854129</v>
      </c>
      <c r="DQ8" s="376">
        <v>582866</v>
      </c>
      <c r="DR8" s="376">
        <v>3557487</v>
      </c>
      <c r="DS8" s="375"/>
      <c r="DT8" s="376">
        <v>163055</v>
      </c>
      <c r="DU8" s="376">
        <v>1225065</v>
      </c>
      <c r="DV8" s="376">
        <v>4139989</v>
      </c>
      <c r="DW8" s="376">
        <v>2594346</v>
      </c>
      <c r="DX8" s="376">
        <v>463643</v>
      </c>
      <c r="DY8" s="376">
        <v>2355409</v>
      </c>
      <c r="DZ8" s="376">
        <v>3279609</v>
      </c>
      <c r="EA8" s="376">
        <v>2078701</v>
      </c>
      <c r="EB8" s="375"/>
      <c r="EC8" s="376">
        <v>19054</v>
      </c>
      <c r="ED8" s="376">
        <v>427936</v>
      </c>
      <c r="EE8" s="376">
        <v>23929</v>
      </c>
      <c r="EF8" s="376">
        <v>1082671</v>
      </c>
      <c r="EG8" s="376">
        <v>11834809</v>
      </c>
      <c r="EH8" s="375"/>
      <c r="EI8" s="376">
        <v>150709</v>
      </c>
      <c r="EJ8" s="376">
        <v>3949436</v>
      </c>
      <c r="EK8" s="376">
        <v>1016506</v>
      </c>
      <c r="EL8" s="375"/>
      <c r="EM8" s="376">
        <v>381280</v>
      </c>
      <c r="EN8" s="376">
        <v>187048</v>
      </c>
      <c r="EO8" s="376">
        <v>31413</v>
      </c>
      <c r="EP8" s="376">
        <v>775814</v>
      </c>
      <c r="EQ8" s="376">
        <v>964055</v>
      </c>
      <c r="ER8" s="376">
        <v>72625</v>
      </c>
      <c r="ES8" s="376">
        <v>14693</v>
      </c>
      <c r="ET8" s="376">
        <v>622139</v>
      </c>
      <c r="EU8" s="376">
        <v>1146992</v>
      </c>
      <c r="EV8" s="376">
        <v>4070648</v>
      </c>
      <c r="EW8" s="376">
        <v>566608</v>
      </c>
      <c r="EX8" s="376">
        <v>4633068</v>
      </c>
      <c r="EY8" s="376">
        <v>7756641</v>
      </c>
      <c r="EZ8" s="375"/>
      <c r="FA8" s="376">
        <v>737781</v>
      </c>
      <c r="FB8" s="376">
        <v>5211018</v>
      </c>
      <c r="FC8" s="376">
        <v>1782984</v>
      </c>
      <c r="FD8" s="376">
        <v>105488</v>
      </c>
      <c r="FE8" s="376">
        <v>8892590</v>
      </c>
      <c r="FF8" s="375"/>
      <c r="FG8" s="376">
        <v>892126</v>
      </c>
      <c r="FH8" s="376">
        <v>198914</v>
      </c>
      <c r="FI8" s="376">
        <v>6052732</v>
      </c>
      <c r="FJ8" s="376">
        <v>1007617</v>
      </c>
      <c r="FK8" s="376">
        <v>1788116</v>
      </c>
      <c r="FL8" s="376">
        <v>18036185</v>
      </c>
      <c r="FM8" s="375"/>
      <c r="FN8" s="376">
        <v>14895202</v>
      </c>
      <c r="FO8" s="376">
        <v>3140983</v>
      </c>
      <c r="FP8" s="376">
        <v>2026412</v>
      </c>
      <c r="FQ8" s="375"/>
      <c r="FR8" s="376">
        <v>286497</v>
      </c>
      <c r="FS8" s="376">
        <v>1739915</v>
      </c>
      <c r="FT8" s="376">
        <v>591420</v>
      </c>
      <c r="FU8" s="376">
        <v>15690</v>
      </c>
      <c r="FV8" s="376">
        <v>2079649</v>
      </c>
      <c r="FW8" s="376">
        <v>1309878</v>
      </c>
      <c r="FX8" s="376">
        <v>2144356</v>
      </c>
      <c r="FY8" s="376">
        <v>616777</v>
      </c>
      <c r="FZ8" s="376">
        <v>167910</v>
      </c>
      <c r="GA8" s="376">
        <v>663062</v>
      </c>
      <c r="GB8" s="376"/>
      <c r="GC8" s="376">
        <v>224627</v>
      </c>
      <c r="GD8" s="376">
        <v>189580</v>
      </c>
      <c r="GE8" s="376">
        <v>3241759</v>
      </c>
      <c r="GF8" s="375"/>
      <c r="GG8" s="376">
        <v>84220</v>
      </c>
      <c r="GH8" s="376">
        <v>1734377</v>
      </c>
      <c r="GI8" s="376">
        <v>246004</v>
      </c>
      <c r="GJ8" s="376">
        <v>374118</v>
      </c>
      <c r="GK8" s="376">
        <v>5179575</v>
      </c>
      <c r="GL8" s="376">
        <v>1833615</v>
      </c>
      <c r="GM8" s="375"/>
      <c r="GN8" s="376">
        <v>314948</v>
      </c>
      <c r="GO8" s="376">
        <v>233514</v>
      </c>
      <c r="GP8" s="376">
        <v>210982</v>
      </c>
      <c r="GQ8" s="376">
        <v>233925</v>
      </c>
      <c r="GR8" s="376">
        <v>71790</v>
      </c>
      <c r="GS8" s="376">
        <v>5359712</v>
      </c>
      <c r="GT8" s="375"/>
      <c r="GU8" s="376">
        <v>2047418</v>
      </c>
      <c r="GV8" s="376">
        <v>1873381</v>
      </c>
      <c r="GW8" s="376">
        <v>190445</v>
      </c>
      <c r="GX8" s="376">
        <v>1552811</v>
      </c>
      <c r="GY8" s="376">
        <v>899499</v>
      </c>
      <c r="GZ8" s="376">
        <v>3516966</v>
      </c>
      <c r="HA8" s="376">
        <v>17184112</v>
      </c>
      <c r="HB8" s="375"/>
      <c r="HC8" s="376">
        <v>854960</v>
      </c>
      <c r="HD8" s="376">
        <v>1526108</v>
      </c>
      <c r="HE8" s="376">
        <v>10795547</v>
      </c>
      <c r="HF8" s="376">
        <v>9909163</v>
      </c>
      <c r="HG8" s="376">
        <v>268353</v>
      </c>
      <c r="HH8" s="376">
        <v>2796796</v>
      </c>
      <c r="HI8" s="376">
        <v>2671226</v>
      </c>
      <c r="HJ8" s="376">
        <v>2514198</v>
      </c>
      <c r="HK8" s="376">
        <v>667605</v>
      </c>
      <c r="HL8" s="375"/>
      <c r="HM8" s="375">
        <v>964</v>
      </c>
      <c r="HN8" s="376">
        <v>7311285</v>
      </c>
      <c r="HO8" s="376">
        <v>2375813</v>
      </c>
      <c r="HP8" s="375"/>
      <c r="HQ8" s="376">
        <v>207924</v>
      </c>
      <c r="HR8" s="376">
        <v>1909781</v>
      </c>
      <c r="HS8" s="376">
        <v>25467</v>
      </c>
      <c r="HT8" s="376">
        <v>489338</v>
      </c>
      <c r="HU8" s="376">
        <v>5717</v>
      </c>
      <c r="HV8" s="376">
        <v>6014085</v>
      </c>
      <c r="HW8" s="376">
        <v>17427</v>
      </c>
      <c r="HX8" s="376">
        <v>188337</v>
      </c>
      <c r="HY8" s="376">
        <v>12210</v>
      </c>
      <c r="HZ8" s="376">
        <v>4616484</v>
      </c>
      <c r="IA8" s="376">
        <v>6321668</v>
      </c>
      <c r="IB8" s="376">
        <v>1402562</v>
      </c>
      <c r="IC8" s="376">
        <v>7542950</v>
      </c>
      <c r="ID8" s="376">
        <v>14127240</v>
      </c>
      <c r="IE8" s="375">
        <v>216</v>
      </c>
      <c r="IF8" s="375"/>
      <c r="IG8" s="375">
        <v>145</v>
      </c>
      <c r="IH8" s="375">
        <v>32</v>
      </c>
      <c r="II8" s="376">
        <v>13780659</v>
      </c>
      <c r="IJ8" s="376">
        <v>142987694</v>
      </c>
      <c r="IK8" s="376">
        <v>3273577</v>
      </c>
      <c r="IL8" s="376">
        <v>2440</v>
      </c>
      <c r="IM8" s="376">
        <v>27727159</v>
      </c>
      <c r="IN8" s="375"/>
      <c r="IO8" s="376">
        <v>8561639</v>
      </c>
      <c r="IP8" s="376">
        <v>14061021</v>
      </c>
      <c r="IQ8" s="376">
        <v>4672128</v>
      </c>
      <c r="IR8" s="376">
        <v>185774</v>
      </c>
      <c r="IS8" s="376">
        <v>8517</v>
      </c>
      <c r="IT8" s="376">
        <v>77262</v>
      </c>
      <c r="IU8" s="376">
        <v>7258</v>
      </c>
      <c r="IV8" s="376">
        <v>22250</v>
      </c>
      <c r="IW8" s="376">
        <v>144135</v>
      </c>
      <c r="IX8" s="376">
        <v>17102869</v>
      </c>
      <c r="IY8" s="376">
        <v>15197386</v>
      </c>
      <c r="IZ8" s="375"/>
      <c r="JA8" s="376">
        <v>15029593</v>
      </c>
      <c r="JB8" s="376">
        <v>1336868</v>
      </c>
      <c r="JC8" s="376">
        <v>490039</v>
      </c>
      <c r="JD8" s="376">
        <v>24663929</v>
      </c>
      <c r="JE8" s="376">
        <v>5082907</v>
      </c>
      <c r="JF8" s="376">
        <v>17933364</v>
      </c>
      <c r="JG8" s="376">
        <v>1259587</v>
      </c>
      <c r="JH8" s="375"/>
      <c r="JI8" s="376">
        <v>792583</v>
      </c>
      <c r="JJ8" s="376">
        <v>467004</v>
      </c>
      <c r="JK8" s="376">
        <v>265562</v>
      </c>
      <c r="JL8" s="376">
        <v>1042214</v>
      </c>
      <c r="JM8" s="376">
        <v>2866515</v>
      </c>
      <c r="JN8" s="376">
        <v>71944724</v>
      </c>
      <c r="JO8" s="376">
        <v>501106414</v>
      </c>
      <c r="JP8" s="376">
        <v>9808920</v>
      </c>
      <c r="JQ8" s="376">
        <v>97570979</v>
      </c>
      <c r="JR8" s="376">
        <v>266695862</v>
      </c>
      <c r="JS8" s="376">
        <v>61360362</v>
      </c>
      <c r="JT8" s="376">
        <v>61941179</v>
      </c>
      <c r="JU8" s="376">
        <v>3729112</v>
      </c>
      <c r="JV8" s="376">
        <v>340727814</v>
      </c>
      <c r="JW8" s="376">
        <v>700762</v>
      </c>
      <c r="JX8" s="376">
        <v>16605808</v>
      </c>
      <c r="JY8" s="376">
        <v>30655644</v>
      </c>
      <c r="JZ8" s="376">
        <v>72687302</v>
      </c>
      <c r="KA8" s="376">
        <v>173273229</v>
      </c>
      <c r="KB8" s="376">
        <v>22272388</v>
      </c>
      <c r="KC8" s="376">
        <v>2984662</v>
      </c>
      <c r="KD8" s="376">
        <v>20999717</v>
      </c>
      <c r="KE8" s="376">
        <v>548302</v>
      </c>
      <c r="KF8" s="372"/>
      <c r="KG8" s="372"/>
      <c r="KH8" s="372"/>
      <c r="KI8" s="372"/>
      <c r="KJ8" s="372"/>
      <c r="KK8" s="372"/>
      <c r="KL8" s="372"/>
      <c r="KM8" s="372"/>
      <c r="KN8" s="372"/>
      <c r="KO8" s="372"/>
    </row>
    <row r="9" spans="1:303" s="364" customFormat="1" ht="18.75">
      <c r="B9" s="211" t="s">
        <v>732</v>
      </c>
      <c r="C9" s="375">
        <v>-5.5</v>
      </c>
      <c r="D9" s="375"/>
      <c r="E9" s="375">
        <v>-10.199999999999999</v>
      </c>
      <c r="F9" s="375"/>
      <c r="G9" s="375"/>
      <c r="H9" s="375"/>
      <c r="I9" s="375"/>
      <c r="J9" s="375"/>
      <c r="K9" s="375"/>
      <c r="L9" s="375">
        <v>11.9</v>
      </c>
      <c r="M9" s="375"/>
      <c r="N9" s="375">
        <v>-4.7</v>
      </c>
      <c r="O9" s="375">
        <v>8.6</v>
      </c>
      <c r="P9" s="375">
        <v>-7.6</v>
      </c>
      <c r="Q9" s="375"/>
      <c r="R9" s="375">
        <v>-30.8</v>
      </c>
      <c r="S9" s="375">
        <v>24.2</v>
      </c>
      <c r="T9" s="375"/>
      <c r="U9" s="375"/>
      <c r="V9" s="375">
        <v>67.599999999999994</v>
      </c>
      <c r="W9" s="375"/>
      <c r="X9" s="375">
        <v>82</v>
      </c>
      <c r="Y9" s="375">
        <v>0.1</v>
      </c>
      <c r="Z9" s="375"/>
      <c r="AA9" s="375">
        <v>3.3</v>
      </c>
      <c r="AB9" s="375">
        <v>98.3</v>
      </c>
      <c r="AC9" s="375">
        <v>30.9</v>
      </c>
      <c r="AD9" s="375"/>
      <c r="AE9" s="375">
        <v>14.4</v>
      </c>
      <c r="AF9" s="375">
        <v>4.0999999999999996</v>
      </c>
      <c r="AG9" s="375"/>
      <c r="AH9" s="375">
        <v>-28</v>
      </c>
      <c r="AI9" s="375">
        <v>36.200000000000003</v>
      </c>
      <c r="AJ9" s="375">
        <v>7.8</v>
      </c>
      <c r="AK9" s="375">
        <v>8.6</v>
      </c>
      <c r="AL9" s="375">
        <v>0.6</v>
      </c>
      <c r="AM9" s="375">
        <v>39</v>
      </c>
      <c r="AN9" s="375">
        <v>100.6</v>
      </c>
      <c r="AO9" s="375"/>
      <c r="AP9" s="375">
        <v>59.4</v>
      </c>
      <c r="AQ9" s="375">
        <v>42.4</v>
      </c>
      <c r="AR9" s="375">
        <v>-1.2</v>
      </c>
      <c r="AS9" s="375">
        <v>164.1</v>
      </c>
      <c r="AT9" s="375">
        <v>5.9</v>
      </c>
      <c r="AU9" s="375">
        <v>4.8</v>
      </c>
      <c r="AV9" s="375">
        <v>33.700000000000003</v>
      </c>
      <c r="AW9" s="375">
        <v>-12.9</v>
      </c>
      <c r="AX9" s="375">
        <v>3.6</v>
      </c>
      <c r="AY9" s="375">
        <v>-6.5</v>
      </c>
      <c r="AZ9" s="375"/>
      <c r="BA9" s="375">
        <v>-8.1999999999999993</v>
      </c>
      <c r="BB9" s="375">
        <v>10.4</v>
      </c>
      <c r="BC9" s="375">
        <v>6.3</v>
      </c>
      <c r="BD9" s="375">
        <v>12.5</v>
      </c>
      <c r="BE9" s="375">
        <v>-39.5</v>
      </c>
      <c r="BF9" s="375">
        <v>-43.4</v>
      </c>
      <c r="BG9" s="375">
        <v>-0.2</v>
      </c>
      <c r="BH9" s="375"/>
      <c r="BI9" s="375">
        <v>-4.4000000000000004</v>
      </c>
      <c r="BJ9" s="375">
        <v>-0.1</v>
      </c>
      <c r="BK9" s="375">
        <v>25.4</v>
      </c>
      <c r="BL9" s="375">
        <v>2.2000000000000002</v>
      </c>
      <c r="BM9" s="375">
        <v>-2.8</v>
      </c>
      <c r="BN9" s="375">
        <v>12.6</v>
      </c>
      <c r="BO9" s="375">
        <v>10.8</v>
      </c>
      <c r="BP9" s="375">
        <v>4.9000000000000004</v>
      </c>
      <c r="BQ9" s="375">
        <v>-11.8</v>
      </c>
      <c r="BR9" s="375">
        <v>-29.9</v>
      </c>
      <c r="BS9" s="375"/>
      <c r="BT9" s="375">
        <v>-18.2</v>
      </c>
      <c r="BU9" s="375">
        <v>-23.1</v>
      </c>
      <c r="BV9" s="375">
        <v>-41.3</v>
      </c>
      <c r="BW9" s="375">
        <v>-25.2</v>
      </c>
      <c r="BX9" s="375">
        <v>8.8000000000000007</v>
      </c>
      <c r="BY9" s="375">
        <v>-0.3</v>
      </c>
      <c r="BZ9" s="375"/>
      <c r="CA9" s="375">
        <v>403.7</v>
      </c>
      <c r="CB9" s="375">
        <v>-11.6</v>
      </c>
      <c r="CC9" s="375">
        <v>-9.6999999999999993</v>
      </c>
      <c r="CD9" s="375">
        <v>-13</v>
      </c>
      <c r="CE9" s="375">
        <v>17.8</v>
      </c>
      <c r="CF9" s="375"/>
      <c r="CG9" s="375">
        <v>-1</v>
      </c>
      <c r="CH9" s="375"/>
      <c r="CI9" s="375">
        <v>-8</v>
      </c>
      <c r="CJ9" s="375">
        <v>-19.600000000000001</v>
      </c>
      <c r="CK9" s="375">
        <v>17.399999999999999</v>
      </c>
      <c r="CL9" s="375">
        <v>0.3</v>
      </c>
      <c r="CM9" s="375">
        <v>4</v>
      </c>
      <c r="CN9" s="375">
        <v>1</v>
      </c>
      <c r="CO9" s="375">
        <v>-35.4</v>
      </c>
      <c r="CP9" s="375">
        <v>-0.2</v>
      </c>
      <c r="CQ9" s="375">
        <v>-5.6</v>
      </c>
      <c r="CR9" s="375"/>
      <c r="CS9" s="375">
        <v>-9.1999999999999993</v>
      </c>
      <c r="CT9" s="375">
        <v>0.6</v>
      </c>
      <c r="CU9" s="375">
        <v>55.7</v>
      </c>
      <c r="CV9" s="375">
        <v>16.5</v>
      </c>
      <c r="CW9" s="375"/>
      <c r="CX9" s="375">
        <v>16.7</v>
      </c>
      <c r="CY9" s="375"/>
      <c r="CZ9" s="375">
        <v>20.2</v>
      </c>
      <c r="DA9" s="375">
        <v>32.1</v>
      </c>
      <c r="DB9" s="375">
        <v>-66.3</v>
      </c>
      <c r="DC9" s="375">
        <v>17.399999999999999</v>
      </c>
      <c r="DD9" s="375">
        <v>-15.2</v>
      </c>
      <c r="DE9" s="375">
        <v>-2.2999999999999998</v>
      </c>
      <c r="DF9" s="375">
        <v>-5.6</v>
      </c>
      <c r="DG9" s="375">
        <v>-4.5999999999999996</v>
      </c>
      <c r="DH9" s="375" t="s">
        <v>546</v>
      </c>
      <c r="DI9" s="375">
        <v>2.9</v>
      </c>
      <c r="DJ9" s="375"/>
      <c r="DK9" s="375">
        <v>9.8000000000000007</v>
      </c>
      <c r="DL9" s="375">
        <v>4.0999999999999996</v>
      </c>
      <c r="DM9" s="375">
        <v>-6.6</v>
      </c>
      <c r="DN9" s="375">
        <v>-4.4000000000000004</v>
      </c>
      <c r="DO9" s="375"/>
      <c r="DP9" s="375">
        <v>-2.6</v>
      </c>
      <c r="DQ9" s="375">
        <v>0.3</v>
      </c>
      <c r="DR9" s="375">
        <v>6.5</v>
      </c>
      <c r="DS9" s="375"/>
      <c r="DT9" s="375">
        <v>-7.4</v>
      </c>
      <c r="DU9" s="375">
        <v>-12.8</v>
      </c>
      <c r="DV9" s="375">
        <v>-9.9</v>
      </c>
      <c r="DW9" s="375">
        <v>-10.9</v>
      </c>
      <c r="DX9" s="375">
        <v>-2.8</v>
      </c>
      <c r="DY9" s="375">
        <v>-9.4</v>
      </c>
      <c r="DZ9" s="375">
        <v>6.4</v>
      </c>
      <c r="EA9" s="375">
        <v>1.7</v>
      </c>
      <c r="EB9" s="375"/>
      <c r="EC9" s="375">
        <v>22.3</v>
      </c>
      <c r="ED9" s="375">
        <v>-0.4</v>
      </c>
      <c r="EE9" s="375">
        <v>75.2</v>
      </c>
      <c r="EF9" s="375">
        <v>-4</v>
      </c>
      <c r="EG9" s="375" t="s">
        <v>546</v>
      </c>
      <c r="EH9" s="375"/>
      <c r="EI9" s="375">
        <v>-0.2</v>
      </c>
      <c r="EJ9" s="375">
        <v>16.600000000000001</v>
      </c>
      <c r="EK9" s="375">
        <v>-6.3</v>
      </c>
      <c r="EL9" s="375"/>
      <c r="EM9" s="375">
        <v>-15.7</v>
      </c>
      <c r="EN9" s="375">
        <v>-1.2</v>
      </c>
      <c r="EO9" s="375" t="s">
        <v>546</v>
      </c>
      <c r="EP9" s="375" t="s">
        <v>546</v>
      </c>
      <c r="EQ9" s="375">
        <v>-6.5</v>
      </c>
      <c r="ER9" s="375">
        <v>-10.9</v>
      </c>
      <c r="ES9" s="375">
        <v>-11.5</v>
      </c>
      <c r="ET9" s="375">
        <v>-9.5</v>
      </c>
      <c r="EU9" s="375">
        <v>-9.1999999999999993</v>
      </c>
      <c r="EV9" s="375" t="s">
        <v>546</v>
      </c>
      <c r="EW9" s="375">
        <v>-4.4000000000000004</v>
      </c>
      <c r="EX9" s="375">
        <v>-20.7</v>
      </c>
      <c r="EY9" s="375">
        <v>-7.8</v>
      </c>
      <c r="EZ9" s="375"/>
      <c r="FA9" s="375">
        <v>-9.1999999999999993</v>
      </c>
      <c r="FB9" s="375">
        <v>-5.6</v>
      </c>
      <c r="FC9" s="375">
        <v>-9.5</v>
      </c>
      <c r="FD9" s="375">
        <v>-12.7</v>
      </c>
      <c r="FE9" s="375">
        <v>-11.4</v>
      </c>
      <c r="FF9" s="375"/>
      <c r="FG9" s="375">
        <v>-10.7</v>
      </c>
      <c r="FH9" s="375">
        <v>-16.3</v>
      </c>
      <c r="FI9" s="375">
        <v>-10.8</v>
      </c>
      <c r="FJ9" s="375">
        <v>-21.2</v>
      </c>
      <c r="FK9" s="375">
        <v>-7.3</v>
      </c>
      <c r="FL9" s="375">
        <v>-0.3</v>
      </c>
      <c r="FM9" s="375"/>
      <c r="FN9" s="375">
        <v>0.6</v>
      </c>
      <c r="FO9" s="375">
        <v>-6.7</v>
      </c>
      <c r="FP9" s="375">
        <v>-18.5</v>
      </c>
      <c r="FQ9" s="375"/>
      <c r="FR9" s="375">
        <v>-36.700000000000003</v>
      </c>
      <c r="FS9" s="375">
        <v>-5.6</v>
      </c>
      <c r="FT9" s="375">
        <v>-55</v>
      </c>
      <c r="FU9" s="375">
        <v>-13.4</v>
      </c>
      <c r="FV9" s="375">
        <v>-10.4</v>
      </c>
      <c r="FW9" s="375">
        <v>17.8</v>
      </c>
      <c r="FX9" s="375">
        <v>-25.6</v>
      </c>
      <c r="FY9" s="375">
        <v>-15.3</v>
      </c>
      <c r="FZ9" s="375">
        <v>0.7</v>
      </c>
      <c r="GA9" s="375">
        <v>-7</v>
      </c>
      <c r="GB9" s="375"/>
      <c r="GC9" s="375">
        <v>5.5</v>
      </c>
      <c r="GD9" s="375">
        <v>275.8</v>
      </c>
      <c r="GE9" s="375" t="s">
        <v>546</v>
      </c>
      <c r="GF9" s="375"/>
      <c r="GG9" s="375">
        <v>-5.8</v>
      </c>
      <c r="GH9" s="375" t="s">
        <v>546</v>
      </c>
      <c r="GI9" s="375" t="s">
        <v>546</v>
      </c>
      <c r="GJ9" s="375" t="s">
        <v>546</v>
      </c>
      <c r="GK9" s="375" t="s">
        <v>546</v>
      </c>
      <c r="GL9" s="375" t="s">
        <v>546</v>
      </c>
      <c r="GM9" s="375"/>
      <c r="GN9" s="375">
        <v>-26.7</v>
      </c>
      <c r="GO9" s="375">
        <v>-23.3</v>
      </c>
      <c r="GP9" s="375">
        <v>-0.5</v>
      </c>
      <c r="GQ9" s="375">
        <v>-3.6</v>
      </c>
      <c r="GR9" s="375">
        <v>-18.899999999999999</v>
      </c>
      <c r="GS9" s="375">
        <v>-14.3</v>
      </c>
      <c r="GT9" s="375"/>
      <c r="GU9" s="375">
        <v>-26.9</v>
      </c>
      <c r="GV9" s="375">
        <v>28.6</v>
      </c>
      <c r="GW9" s="375" t="s">
        <v>546</v>
      </c>
      <c r="GX9" s="375" t="s">
        <v>546</v>
      </c>
      <c r="GY9" s="375" t="s">
        <v>546</v>
      </c>
      <c r="GZ9" s="375">
        <v>-3.3</v>
      </c>
      <c r="HA9" s="375">
        <v>-5.9</v>
      </c>
      <c r="HB9" s="375"/>
      <c r="HC9" s="375">
        <v>-15.7</v>
      </c>
      <c r="HD9" s="375">
        <v>-22.6</v>
      </c>
      <c r="HE9" s="375">
        <v>-18.100000000000001</v>
      </c>
      <c r="HF9" s="375">
        <v>-20.100000000000001</v>
      </c>
      <c r="HG9" s="375">
        <v>-17.899999999999999</v>
      </c>
      <c r="HH9" s="375">
        <v>9.6999999999999993</v>
      </c>
      <c r="HI9" s="375">
        <v>-9.3000000000000007</v>
      </c>
      <c r="HJ9" s="375">
        <v>-11.8</v>
      </c>
      <c r="HK9" s="375">
        <v>8.6999999999999993</v>
      </c>
      <c r="HL9" s="375"/>
      <c r="HM9" s="375">
        <v>-78.599999999999994</v>
      </c>
      <c r="HN9" s="375" t="s">
        <v>546</v>
      </c>
      <c r="HO9" s="375">
        <v>-5.2</v>
      </c>
      <c r="HP9" s="375"/>
      <c r="HQ9" s="375">
        <v>-0.1</v>
      </c>
      <c r="HR9" s="375">
        <v>55.7</v>
      </c>
      <c r="HS9" s="375">
        <v>-7.4</v>
      </c>
      <c r="HT9" s="375">
        <v>22</v>
      </c>
      <c r="HU9" s="375">
        <v>-46.1</v>
      </c>
      <c r="HV9" s="375">
        <v>-1.3</v>
      </c>
      <c r="HW9" s="375">
        <v>-6.2</v>
      </c>
      <c r="HX9" s="375">
        <v>4.2</v>
      </c>
      <c r="HY9" s="375">
        <v>-3.6</v>
      </c>
      <c r="HZ9" s="375">
        <v>-43.6</v>
      </c>
      <c r="IA9" s="375">
        <v>-7.2</v>
      </c>
      <c r="IB9" s="375">
        <v>-10.6</v>
      </c>
      <c r="IC9" s="375">
        <v>-4.9000000000000004</v>
      </c>
      <c r="ID9" s="375" t="s">
        <v>546</v>
      </c>
      <c r="IE9" s="375">
        <v>-99.3</v>
      </c>
      <c r="IF9" s="375"/>
      <c r="IG9" s="375">
        <v>-99.3</v>
      </c>
      <c r="IH9" s="375">
        <v>84.4</v>
      </c>
      <c r="II9" s="375">
        <v>-3</v>
      </c>
      <c r="IJ9" s="375">
        <v>10</v>
      </c>
      <c r="IK9" s="375">
        <v>-6.6</v>
      </c>
      <c r="IL9" s="375">
        <v>2600</v>
      </c>
      <c r="IM9" s="375">
        <v>-22.9</v>
      </c>
      <c r="IN9" s="375"/>
      <c r="IO9" s="375">
        <v>-24.9</v>
      </c>
      <c r="IP9" s="375">
        <v>-19.899999999999999</v>
      </c>
      <c r="IQ9" s="375">
        <v>-23.2</v>
      </c>
      <c r="IR9" s="375">
        <v>-49.1</v>
      </c>
      <c r="IS9" s="375">
        <v>-63.6</v>
      </c>
      <c r="IT9" s="375">
        <v>-29</v>
      </c>
      <c r="IU9" s="375">
        <v>-7.4</v>
      </c>
      <c r="IV9" s="375">
        <v>-12.9</v>
      </c>
      <c r="IW9" s="375">
        <v>51.8</v>
      </c>
      <c r="IX9" s="375" t="s">
        <v>546</v>
      </c>
      <c r="IY9" s="375">
        <v>533.9</v>
      </c>
      <c r="IZ9" s="375"/>
      <c r="JA9" s="375">
        <v>-3.7</v>
      </c>
      <c r="JB9" s="375">
        <v>4.5</v>
      </c>
      <c r="JC9" s="375">
        <v>16.7</v>
      </c>
      <c r="JD9" s="375">
        <v>-5</v>
      </c>
      <c r="JE9" s="375" t="s">
        <v>546</v>
      </c>
      <c r="JF9" s="375" t="s">
        <v>546</v>
      </c>
      <c r="JG9" s="375">
        <v>0.7</v>
      </c>
      <c r="JH9" s="375"/>
      <c r="JI9" s="375">
        <v>-6.2</v>
      </c>
      <c r="JJ9" s="375">
        <v>2</v>
      </c>
      <c r="JK9" s="375">
        <v>-7.2</v>
      </c>
      <c r="JL9" s="375">
        <v>-2.9</v>
      </c>
      <c r="JM9" s="375">
        <v>-4.7</v>
      </c>
      <c r="JN9" s="375" t="s">
        <v>546</v>
      </c>
      <c r="JO9" s="375" t="s">
        <v>546</v>
      </c>
      <c r="JP9" s="375">
        <v>-16.100000000000001</v>
      </c>
      <c r="JQ9" s="375" t="s">
        <v>546</v>
      </c>
      <c r="JR9" s="375" t="s">
        <v>546</v>
      </c>
      <c r="JS9" s="375" t="s">
        <v>546</v>
      </c>
      <c r="JT9" s="375" t="s">
        <v>546</v>
      </c>
      <c r="JU9" s="375" t="s">
        <v>546</v>
      </c>
      <c r="JV9" s="375" t="s">
        <v>546</v>
      </c>
      <c r="JW9" s="375" t="s">
        <v>546</v>
      </c>
      <c r="JX9" s="375" t="s">
        <v>546</v>
      </c>
      <c r="JY9" s="375" t="s">
        <v>546</v>
      </c>
      <c r="JZ9" s="375" t="s">
        <v>546</v>
      </c>
      <c r="KA9" s="375" t="s">
        <v>546</v>
      </c>
      <c r="KB9" s="375" t="s">
        <v>546</v>
      </c>
      <c r="KC9" s="375">
        <v>-17</v>
      </c>
      <c r="KD9" s="375" t="s">
        <v>546</v>
      </c>
      <c r="KE9" s="375" t="s">
        <v>546</v>
      </c>
      <c r="KF9" s="372"/>
      <c r="KG9" s="372"/>
      <c r="KH9" s="372"/>
      <c r="KI9" s="372"/>
      <c r="KJ9" s="372"/>
      <c r="KK9" s="372"/>
      <c r="KL9" s="372"/>
      <c r="KM9" s="372"/>
      <c r="KN9" s="372"/>
      <c r="KO9" s="372"/>
    </row>
    <row r="10" spans="1:303" s="364" customFormat="1" ht="18.75">
      <c r="B10" s="211" t="s">
        <v>733</v>
      </c>
      <c r="C10" s="375">
        <v>-2.8</v>
      </c>
      <c r="D10" s="375"/>
      <c r="E10" s="375">
        <v>-13.5</v>
      </c>
      <c r="F10" s="375"/>
      <c r="G10" s="375"/>
      <c r="H10" s="375"/>
      <c r="I10" s="375"/>
      <c r="J10" s="375"/>
      <c r="K10" s="375"/>
      <c r="L10" s="375">
        <v>17.600000000000001</v>
      </c>
      <c r="M10" s="375"/>
      <c r="N10" s="375">
        <v>-4</v>
      </c>
      <c r="O10" s="375">
        <v>5.7</v>
      </c>
      <c r="P10" s="375">
        <v>-27.9</v>
      </c>
      <c r="Q10" s="375"/>
      <c r="R10" s="375">
        <v>-32.700000000000003</v>
      </c>
      <c r="S10" s="375">
        <v>-3.7</v>
      </c>
      <c r="T10" s="375"/>
      <c r="U10" s="375"/>
      <c r="V10" s="375">
        <v>52.4</v>
      </c>
      <c r="W10" s="375"/>
      <c r="X10" s="375">
        <v>52.2</v>
      </c>
      <c r="Y10" s="375">
        <v>-6.8</v>
      </c>
      <c r="Z10" s="375"/>
      <c r="AA10" s="375">
        <v>-4.0999999999999996</v>
      </c>
      <c r="AB10" s="375">
        <v>83.2</v>
      </c>
      <c r="AC10" s="375">
        <v>21.1</v>
      </c>
      <c r="AD10" s="375"/>
      <c r="AE10" s="375">
        <v>-12.8</v>
      </c>
      <c r="AF10" s="375">
        <v>-14.5</v>
      </c>
      <c r="AG10" s="375"/>
      <c r="AH10" s="375">
        <v>-40.200000000000003</v>
      </c>
      <c r="AI10" s="375">
        <v>47.4</v>
      </c>
      <c r="AJ10" s="375">
        <v>16.8</v>
      </c>
      <c r="AK10" s="375">
        <v>-15</v>
      </c>
      <c r="AL10" s="375">
        <v>-18.7</v>
      </c>
      <c r="AM10" s="375">
        <v>20</v>
      </c>
      <c r="AN10" s="375">
        <v>31.2</v>
      </c>
      <c r="AO10" s="375"/>
      <c r="AP10" s="375">
        <v>42</v>
      </c>
      <c r="AQ10" s="375">
        <v>21.9</v>
      </c>
      <c r="AR10" s="375">
        <v>16.3</v>
      </c>
      <c r="AS10" s="375">
        <v>139.1</v>
      </c>
      <c r="AT10" s="375">
        <v>13.6</v>
      </c>
      <c r="AU10" s="375">
        <v>-19.899999999999999</v>
      </c>
      <c r="AV10" s="375">
        <v>-0.7</v>
      </c>
      <c r="AW10" s="375">
        <v>-31</v>
      </c>
      <c r="AX10" s="375">
        <v>-6.3</v>
      </c>
      <c r="AY10" s="375">
        <v>-7.1</v>
      </c>
      <c r="AZ10" s="375"/>
      <c r="BA10" s="375">
        <v>-8.4</v>
      </c>
      <c r="BB10" s="375">
        <v>6.9</v>
      </c>
      <c r="BC10" s="375">
        <v>3</v>
      </c>
      <c r="BD10" s="375">
        <v>17.7</v>
      </c>
      <c r="BE10" s="375">
        <v>-48.1</v>
      </c>
      <c r="BF10" s="375">
        <v>-43.6</v>
      </c>
      <c r="BG10" s="375">
        <v>-14.9</v>
      </c>
      <c r="BH10" s="375"/>
      <c r="BI10" s="375">
        <v>-20.100000000000001</v>
      </c>
      <c r="BJ10" s="375">
        <v>-17.3</v>
      </c>
      <c r="BK10" s="375">
        <v>13.9</v>
      </c>
      <c r="BL10" s="375">
        <v>-37.700000000000003</v>
      </c>
      <c r="BM10" s="375">
        <v>-26</v>
      </c>
      <c r="BN10" s="375">
        <v>-9.5</v>
      </c>
      <c r="BO10" s="375">
        <v>-1.3</v>
      </c>
      <c r="BP10" s="375">
        <v>-2.1</v>
      </c>
      <c r="BQ10" s="375">
        <v>-14.2</v>
      </c>
      <c r="BR10" s="375">
        <v>-45.2</v>
      </c>
      <c r="BS10" s="375"/>
      <c r="BT10" s="375">
        <v>-38.799999999999997</v>
      </c>
      <c r="BU10" s="375">
        <v>-41.2</v>
      </c>
      <c r="BV10" s="375">
        <v>-53.1</v>
      </c>
      <c r="BW10" s="375">
        <v>-40.5</v>
      </c>
      <c r="BX10" s="375">
        <v>-40.5</v>
      </c>
      <c r="BY10" s="375">
        <v>-38.5</v>
      </c>
      <c r="BZ10" s="375"/>
      <c r="CA10" s="375">
        <v>179.9</v>
      </c>
      <c r="CB10" s="375">
        <v>-47.3</v>
      </c>
      <c r="CC10" s="375">
        <v>-42.4</v>
      </c>
      <c r="CD10" s="375">
        <v>-53.2</v>
      </c>
      <c r="CE10" s="375">
        <v>-17.100000000000001</v>
      </c>
      <c r="CF10" s="375"/>
      <c r="CG10" s="375">
        <v>-27.1</v>
      </c>
      <c r="CH10" s="375"/>
      <c r="CI10" s="375">
        <v>1.1000000000000001</v>
      </c>
      <c r="CJ10" s="375">
        <v>-49.9</v>
      </c>
      <c r="CK10" s="375">
        <v>-20.100000000000001</v>
      </c>
      <c r="CL10" s="375">
        <v>-29.2</v>
      </c>
      <c r="CM10" s="375">
        <v>-11.3</v>
      </c>
      <c r="CN10" s="375">
        <v>-13.9</v>
      </c>
      <c r="CO10" s="375">
        <v>-54.9</v>
      </c>
      <c r="CP10" s="375">
        <v>-27.8</v>
      </c>
      <c r="CQ10" s="375">
        <v>7.8</v>
      </c>
      <c r="CR10" s="375"/>
      <c r="CS10" s="375">
        <v>-34.700000000000003</v>
      </c>
      <c r="CT10" s="375">
        <v>-5.6</v>
      </c>
      <c r="CU10" s="375">
        <v>41.5</v>
      </c>
      <c r="CV10" s="375">
        <v>18.3</v>
      </c>
      <c r="CW10" s="375"/>
      <c r="CX10" s="375">
        <v>18.7</v>
      </c>
      <c r="CY10" s="375"/>
      <c r="CZ10" s="375">
        <v>23.1</v>
      </c>
      <c r="DA10" s="375">
        <v>30.4</v>
      </c>
      <c r="DB10" s="375">
        <v>-57.3</v>
      </c>
      <c r="DC10" s="375">
        <v>19.399999999999999</v>
      </c>
      <c r="DD10" s="375">
        <v>-14.8</v>
      </c>
      <c r="DE10" s="375">
        <v>-1.2</v>
      </c>
      <c r="DF10" s="375">
        <v>-12.1</v>
      </c>
      <c r="DG10" s="375">
        <v>-6.7</v>
      </c>
      <c r="DH10" s="375">
        <v>-1.1000000000000001</v>
      </c>
      <c r="DI10" s="375">
        <v>-11.8</v>
      </c>
      <c r="DJ10" s="375"/>
      <c r="DK10" s="375">
        <v>-9.1999999999999993</v>
      </c>
      <c r="DL10" s="375">
        <v>-15.6</v>
      </c>
      <c r="DM10" s="375">
        <v>-23</v>
      </c>
      <c r="DN10" s="375">
        <v>-18.2</v>
      </c>
      <c r="DO10" s="375"/>
      <c r="DP10" s="375">
        <v>-15.5</v>
      </c>
      <c r="DQ10" s="375">
        <v>-14.6</v>
      </c>
      <c r="DR10" s="375">
        <v>-6.3</v>
      </c>
      <c r="DS10" s="375"/>
      <c r="DT10" s="375">
        <v>-19.3</v>
      </c>
      <c r="DU10" s="375">
        <v>-24.1</v>
      </c>
      <c r="DV10" s="375">
        <v>-8.9</v>
      </c>
      <c r="DW10" s="375">
        <v>-30</v>
      </c>
      <c r="DX10" s="375">
        <v>-2</v>
      </c>
      <c r="DY10" s="375">
        <v>-7.6</v>
      </c>
      <c r="DZ10" s="375">
        <v>-0.1</v>
      </c>
      <c r="EA10" s="375">
        <v>-5.8</v>
      </c>
      <c r="EB10" s="375"/>
      <c r="EC10" s="375">
        <v>13.7</v>
      </c>
      <c r="ED10" s="375">
        <v>-2.2000000000000002</v>
      </c>
      <c r="EE10" s="375">
        <v>56.9</v>
      </c>
      <c r="EF10" s="375">
        <v>-8.5</v>
      </c>
      <c r="EG10" s="375">
        <v>-5.4</v>
      </c>
      <c r="EH10" s="375"/>
      <c r="EI10" s="375">
        <v>12.1</v>
      </c>
      <c r="EJ10" s="375">
        <v>3.4</v>
      </c>
      <c r="EK10" s="375">
        <v>-8.5</v>
      </c>
      <c r="EL10" s="375"/>
      <c r="EM10" s="375">
        <v>-18</v>
      </c>
      <c r="EN10" s="375">
        <v>-9.4</v>
      </c>
      <c r="EO10" s="375">
        <v>-6.3</v>
      </c>
      <c r="EP10" s="375">
        <v>-13.5</v>
      </c>
      <c r="EQ10" s="375">
        <v>-10.5</v>
      </c>
      <c r="ER10" s="375">
        <v>-12.7</v>
      </c>
      <c r="ES10" s="375">
        <v>-10</v>
      </c>
      <c r="ET10" s="375">
        <v>-8.1</v>
      </c>
      <c r="EU10" s="375">
        <v>-8.5</v>
      </c>
      <c r="EV10" s="375">
        <v>7.5</v>
      </c>
      <c r="EW10" s="375">
        <v>-7.4</v>
      </c>
      <c r="EX10" s="375">
        <v>-17.5</v>
      </c>
      <c r="EY10" s="375">
        <v>-21.7</v>
      </c>
      <c r="EZ10" s="375"/>
      <c r="FA10" s="375">
        <v>-29.1</v>
      </c>
      <c r="FB10" s="375">
        <v>-22.3</v>
      </c>
      <c r="FC10" s="375">
        <v>-16.100000000000001</v>
      </c>
      <c r="FD10" s="375">
        <v>-49.7</v>
      </c>
      <c r="FE10" s="375">
        <v>-19.2</v>
      </c>
      <c r="FF10" s="375"/>
      <c r="FG10" s="375">
        <v>-15.9</v>
      </c>
      <c r="FH10" s="375">
        <v>-27.8</v>
      </c>
      <c r="FI10" s="375">
        <v>-20.399999999999999</v>
      </c>
      <c r="FJ10" s="375">
        <v>-17.7</v>
      </c>
      <c r="FK10" s="375">
        <v>-11.6</v>
      </c>
      <c r="FL10" s="375">
        <v>-17.399999999999999</v>
      </c>
      <c r="FM10" s="375"/>
      <c r="FN10" s="375">
        <v>-17.899999999999999</v>
      </c>
      <c r="FO10" s="375">
        <v>-15.3</v>
      </c>
      <c r="FP10" s="375">
        <v>-12.3</v>
      </c>
      <c r="FQ10" s="375"/>
      <c r="FR10" s="375">
        <v>-37.200000000000003</v>
      </c>
      <c r="FS10" s="375">
        <v>-6.2</v>
      </c>
      <c r="FT10" s="375">
        <v>-24.7</v>
      </c>
      <c r="FU10" s="375">
        <v>-24.4</v>
      </c>
      <c r="FV10" s="375">
        <v>-13.6</v>
      </c>
      <c r="FW10" s="375">
        <v>-0.4</v>
      </c>
      <c r="FX10" s="375">
        <v>-14.3</v>
      </c>
      <c r="FY10" s="375">
        <v>-13.9</v>
      </c>
      <c r="FZ10" s="375">
        <v>9.3000000000000007</v>
      </c>
      <c r="GA10" s="375">
        <v>-4.3</v>
      </c>
      <c r="GB10" s="375"/>
      <c r="GC10" s="375">
        <v>8.3000000000000007</v>
      </c>
      <c r="GD10" s="375">
        <v>-25.3</v>
      </c>
      <c r="GE10" s="375">
        <v>1.9</v>
      </c>
      <c r="GF10" s="375"/>
      <c r="GG10" s="375">
        <v>-29.3</v>
      </c>
      <c r="GH10" s="375">
        <v>-15.8</v>
      </c>
      <c r="GI10" s="375">
        <v>-22.7</v>
      </c>
      <c r="GJ10" s="375">
        <v>-13.9</v>
      </c>
      <c r="GK10" s="375">
        <v>-15.1</v>
      </c>
      <c r="GL10" s="375">
        <v>-23.3</v>
      </c>
      <c r="GM10" s="375"/>
      <c r="GN10" s="375">
        <v>-14</v>
      </c>
      <c r="GO10" s="375">
        <v>-16</v>
      </c>
      <c r="GP10" s="375">
        <v>-16.3</v>
      </c>
      <c r="GQ10" s="375">
        <v>-18.399999999999999</v>
      </c>
      <c r="GR10" s="375">
        <v>2.2000000000000002</v>
      </c>
      <c r="GS10" s="375">
        <v>-19.600000000000001</v>
      </c>
      <c r="GT10" s="375"/>
      <c r="GU10" s="375">
        <v>-23.4</v>
      </c>
      <c r="GV10" s="375">
        <v>-14.4</v>
      </c>
      <c r="GW10" s="375">
        <v>-31.9</v>
      </c>
      <c r="GX10" s="375">
        <v>-31.7</v>
      </c>
      <c r="GY10" s="375">
        <v>-10.4</v>
      </c>
      <c r="GZ10" s="375">
        <v>-10.9</v>
      </c>
      <c r="HA10" s="375">
        <v>-8.4</v>
      </c>
      <c r="HB10" s="375"/>
      <c r="HC10" s="375">
        <v>-19.100000000000001</v>
      </c>
      <c r="HD10" s="375">
        <v>-12.1</v>
      </c>
      <c r="HE10" s="375">
        <v>-6.2</v>
      </c>
      <c r="HF10" s="375">
        <v>-14.7</v>
      </c>
      <c r="HG10" s="375">
        <v>-23.6</v>
      </c>
      <c r="HH10" s="375">
        <v>2.4</v>
      </c>
      <c r="HI10" s="375">
        <v>44.2</v>
      </c>
      <c r="HJ10" s="375">
        <v>-10.4</v>
      </c>
      <c r="HK10" s="375">
        <v>-30.9</v>
      </c>
      <c r="HL10" s="375"/>
      <c r="HM10" s="375">
        <v>-81.7</v>
      </c>
      <c r="HN10" s="375">
        <v>-12.8</v>
      </c>
      <c r="HO10" s="375">
        <v>-2.2000000000000002</v>
      </c>
      <c r="HP10" s="375"/>
      <c r="HQ10" s="375">
        <v>0.4</v>
      </c>
      <c r="HR10" s="375">
        <v>68.5</v>
      </c>
      <c r="HS10" s="375">
        <v>25.2</v>
      </c>
      <c r="HT10" s="375">
        <v>0.4</v>
      </c>
      <c r="HU10" s="375">
        <v>-7.2</v>
      </c>
      <c r="HV10" s="375">
        <v>-5.2</v>
      </c>
      <c r="HW10" s="375">
        <v>12.2</v>
      </c>
      <c r="HX10" s="375">
        <v>-15</v>
      </c>
      <c r="HY10" s="375">
        <v>7.2</v>
      </c>
      <c r="HZ10" s="375">
        <v>-7.7</v>
      </c>
      <c r="IA10" s="375">
        <v>-9.4</v>
      </c>
      <c r="IB10" s="375">
        <v>9.1999999999999993</v>
      </c>
      <c r="IC10" s="375">
        <v>-8.4</v>
      </c>
      <c r="ID10" s="375">
        <v>-8.1999999999999993</v>
      </c>
      <c r="IE10" s="375">
        <v>-92.5</v>
      </c>
      <c r="IF10" s="375"/>
      <c r="IG10" s="375">
        <v>-95</v>
      </c>
      <c r="IH10" s="375">
        <v>261.39999999999998</v>
      </c>
      <c r="II10" s="375">
        <v>-4.7</v>
      </c>
      <c r="IJ10" s="375">
        <v>7</v>
      </c>
      <c r="IK10" s="375">
        <v>-5.8</v>
      </c>
      <c r="IL10" s="375">
        <v>1144</v>
      </c>
      <c r="IM10" s="375">
        <v>-25.6</v>
      </c>
      <c r="IN10" s="375"/>
      <c r="IO10" s="375">
        <v>-33.799999999999997</v>
      </c>
      <c r="IP10" s="375">
        <v>-19.5</v>
      </c>
      <c r="IQ10" s="375">
        <v>-21.5</v>
      </c>
      <c r="IR10" s="375">
        <v>-52.9</v>
      </c>
      <c r="IS10" s="375">
        <v>-78.599999999999994</v>
      </c>
      <c r="IT10" s="375">
        <v>-21.1</v>
      </c>
      <c r="IU10" s="375">
        <v>-30.2</v>
      </c>
      <c r="IV10" s="375">
        <v>-21.9</v>
      </c>
      <c r="IW10" s="375">
        <v>55.4</v>
      </c>
      <c r="IX10" s="375">
        <v>-13.7</v>
      </c>
      <c r="IY10" s="375">
        <v>-4.7</v>
      </c>
      <c r="IZ10" s="375"/>
      <c r="JA10" s="375">
        <v>-4.9000000000000004</v>
      </c>
      <c r="JB10" s="375">
        <v>-7.2</v>
      </c>
      <c r="JC10" s="375">
        <v>6.1</v>
      </c>
      <c r="JD10" s="375">
        <v>-8.3000000000000007</v>
      </c>
      <c r="JE10" s="375">
        <v>-0.4</v>
      </c>
      <c r="JF10" s="375">
        <v>-5.7</v>
      </c>
      <c r="JG10" s="375">
        <v>-6.8</v>
      </c>
      <c r="JH10" s="375"/>
      <c r="JI10" s="375">
        <v>-9.1999999999999993</v>
      </c>
      <c r="JJ10" s="375">
        <v>-2.4</v>
      </c>
      <c r="JK10" s="375">
        <v>-19.100000000000001</v>
      </c>
      <c r="JL10" s="375">
        <v>-11.3</v>
      </c>
      <c r="JM10" s="375">
        <v>-0.6</v>
      </c>
      <c r="JN10" s="375">
        <v>-3.6</v>
      </c>
      <c r="JO10" s="375">
        <v>-4.5</v>
      </c>
      <c r="JP10" s="375">
        <v>-8.8000000000000007</v>
      </c>
      <c r="JQ10" s="375">
        <v>-11.6</v>
      </c>
      <c r="JR10" s="375">
        <v>2.2999999999999998</v>
      </c>
      <c r="JS10" s="375">
        <v>-17.5</v>
      </c>
      <c r="JT10" s="375">
        <v>-4.7</v>
      </c>
      <c r="JU10" s="375">
        <v>-2.1</v>
      </c>
      <c r="JV10" s="375">
        <v>0.6</v>
      </c>
      <c r="JW10" s="375">
        <v>9.6</v>
      </c>
      <c r="JX10" s="375">
        <v>7.7</v>
      </c>
      <c r="JY10" s="375">
        <v>-8</v>
      </c>
      <c r="JZ10" s="375">
        <v>-2.4</v>
      </c>
      <c r="KA10" s="375">
        <v>4.8</v>
      </c>
      <c r="KB10" s="375">
        <v>-6.1</v>
      </c>
      <c r="KC10" s="375">
        <v>-11.3</v>
      </c>
      <c r="KD10" s="375">
        <v>-4.3</v>
      </c>
      <c r="KE10" s="375">
        <v>47.1</v>
      </c>
      <c r="KF10" s="372"/>
      <c r="KG10" s="372"/>
      <c r="KH10" s="372"/>
      <c r="KI10" s="372"/>
      <c r="KJ10" s="372"/>
      <c r="KK10" s="372"/>
      <c r="KL10" s="372"/>
      <c r="KM10" s="372"/>
      <c r="KN10" s="372"/>
      <c r="KO10" s="372"/>
    </row>
    <row r="11" spans="1:303" s="377" customFormat="1">
      <c r="A11" s="377">
        <v>2016</v>
      </c>
      <c r="B11" s="377" t="s">
        <v>730</v>
      </c>
      <c r="C11" s="378">
        <v>265</v>
      </c>
      <c r="D11" s="378"/>
      <c r="E11" s="378">
        <v>193</v>
      </c>
      <c r="F11" s="379">
        <v>4684860</v>
      </c>
      <c r="G11" s="378"/>
      <c r="H11" s="379">
        <v>579836</v>
      </c>
      <c r="I11" s="379">
        <v>1620192</v>
      </c>
      <c r="J11" s="379">
        <v>220063</v>
      </c>
      <c r="K11" s="379">
        <v>569132</v>
      </c>
      <c r="L11" s="378">
        <v>397</v>
      </c>
      <c r="M11" s="378"/>
      <c r="N11" s="379">
        <v>887192</v>
      </c>
      <c r="O11" s="379">
        <v>348455</v>
      </c>
      <c r="P11" s="379">
        <v>2246332</v>
      </c>
      <c r="Q11" s="378"/>
      <c r="R11" s="379">
        <v>825535</v>
      </c>
      <c r="S11" s="379">
        <v>11468</v>
      </c>
      <c r="T11" s="378"/>
      <c r="U11" s="378">
        <v>770</v>
      </c>
      <c r="V11" s="379">
        <v>2199</v>
      </c>
      <c r="W11" s="378"/>
      <c r="X11" s="378">
        <v>317</v>
      </c>
      <c r="Y11" s="378">
        <v>341</v>
      </c>
      <c r="Z11" s="378"/>
      <c r="AA11" s="379">
        <v>37362</v>
      </c>
      <c r="AB11" s="378">
        <v>500</v>
      </c>
      <c r="AC11" s="378">
        <v>356</v>
      </c>
      <c r="AD11" s="378">
        <v>665</v>
      </c>
      <c r="AE11" s="379">
        <v>8391</v>
      </c>
      <c r="AF11" s="378">
        <v>553</v>
      </c>
      <c r="AG11" s="378"/>
      <c r="AH11" s="378">
        <v>56</v>
      </c>
      <c r="AI11" s="379">
        <v>106963</v>
      </c>
      <c r="AJ11" s="379">
        <v>45425</v>
      </c>
      <c r="AK11" s="378">
        <v>316</v>
      </c>
      <c r="AL11" s="378">
        <v>70</v>
      </c>
      <c r="AM11" s="378">
        <v>306</v>
      </c>
      <c r="AN11" s="379">
        <v>2234873</v>
      </c>
      <c r="AO11" s="378"/>
      <c r="AP11" s="379">
        <v>646384</v>
      </c>
      <c r="AQ11" s="379">
        <v>668421</v>
      </c>
      <c r="AR11" s="378">
        <v>104</v>
      </c>
      <c r="AS11" s="379">
        <v>18077</v>
      </c>
      <c r="AT11" s="379">
        <v>7612</v>
      </c>
      <c r="AU11" s="378">
        <v>250</v>
      </c>
      <c r="AV11" s="378">
        <v>331</v>
      </c>
      <c r="AW11" s="379">
        <v>4872</v>
      </c>
      <c r="AX11" s="379">
        <v>3151</v>
      </c>
      <c r="AY11" s="378">
        <v>20</v>
      </c>
      <c r="AZ11" s="378"/>
      <c r="BA11" s="378">
        <v>17</v>
      </c>
      <c r="BB11" s="379">
        <v>2106</v>
      </c>
      <c r="BC11" s="379">
        <v>318744</v>
      </c>
      <c r="BD11" s="379">
        <v>5097</v>
      </c>
      <c r="BE11" s="378">
        <v>90</v>
      </c>
      <c r="BF11" s="379">
        <v>2454</v>
      </c>
      <c r="BG11" s="378">
        <v>32</v>
      </c>
      <c r="BH11" s="378"/>
      <c r="BI11" s="379">
        <v>123677</v>
      </c>
      <c r="BJ11" s="379">
        <v>138235</v>
      </c>
      <c r="BK11" s="379">
        <v>196197</v>
      </c>
      <c r="BL11" s="379">
        <v>102412</v>
      </c>
      <c r="BM11" s="379">
        <v>1705</v>
      </c>
      <c r="BN11" s="379">
        <v>1696</v>
      </c>
      <c r="BO11" s="379">
        <v>1058</v>
      </c>
      <c r="BP11" s="378">
        <v>141</v>
      </c>
      <c r="BQ11" s="378">
        <v>303</v>
      </c>
      <c r="BR11" s="379">
        <v>25551</v>
      </c>
      <c r="BS11" s="378"/>
      <c r="BT11" s="379">
        <v>2645</v>
      </c>
      <c r="BU11" s="379">
        <v>5923</v>
      </c>
      <c r="BV11" s="379">
        <v>7213</v>
      </c>
      <c r="BW11" s="379">
        <v>7218</v>
      </c>
      <c r="BX11" s="379">
        <v>38101</v>
      </c>
      <c r="BY11" s="379">
        <v>2784</v>
      </c>
      <c r="BZ11" s="378"/>
      <c r="CA11" s="379">
        <v>207699</v>
      </c>
      <c r="CB11" s="378">
        <v>349</v>
      </c>
      <c r="CC11" s="378">
        <v>92</v>
      </c>
      <c r="CD11" s="379">
        <v>1174</v>
      </c>
      <c r="CE11" s="379">
        <v>5403</v>
      </c>
      <c r="CF11" s="378"/>
      <c r="CG11" s="379">
        <v>2606</v>
      </c>
      <c r="CH11" s="379">
        <v>2797</v>
      </c>
      <c r="CI11" s="379">
        <v>618506</v>
      </c>
      <c r="CJ11" s="379">
        <v>763934</v>
      </c>
      <c r="CK11" s="379">
        <v>1267</v>
      </c>
      <c r="CL11" s="378">
        <v>350</v>
      </c>
      <c r="CM11" s="378">
        <v>753</v>
      </c>
      <c r="CN11" s="379">
        <v>139470</v>
      </c>
      <c r="CO11" s="378">
        <v>50</v>
      </c>
      <c r="CP11" s="379">
        <v>220885</v>
      </c>
      <c r="CQ11" s="379">
        <v>124079</v>
      </c>
      <c r="CR11" s="378"/>
      <c r="CS11" s="378">
        <v>530</v>
      </c>
      <c r="CT11" s="379">
        <v>8171</v>
      </c>
      <c r="CU11" s="379">
        <v>98902</v>
      </c>
      <c r="CV11" s="378">
        <v>832</v>
      </c>
      <c r="CW11" s="378"/>
      <c r="CX11" s="378">
        <v>832</v>
      </c>
      <c r="CY11" s="378"/>
      <c r="CZ11" s="379">
        <v>65794</v>
      </c>
      <c r="DA11" s="378">
        <v>113</v>
      </c>
      <c r="DB11" s="378">
        <v>3</v>
      </c>
      <c r="DC11" s="378">
        <v>682</v>
      </c>
      <c r="DD11" s="378">
        <v>5</v>
      </c>
      <c r="DE11" s="379">
        <v>31831</v>
      </c>
      <c r="DF11" s="379">
        <v>199843</v>
      </c>
      <c r="DG11" s="379">
        <v>154313</v>
      </c>
      <c r="DH11" s="378" t="s">
        <v>546</v>
      </c>
      <c r="DI11" s="379">
        <v>2570</v>
      </c>
      <c r="DJ11" s="378"/>
      <c r="DK11" s="378">
        <v>733</v>
      </c>
      <c r="DL11" s="378">
        <v>261</v>
      </c>
      <c r="DM11" s="378">
        <v>302</v>
      </c>
      <c r="DN11" s="378">
        <v>290</v>
      </c>
      <c r="DO11" s="378"/>
      <c r="DP11" s="378">
        <v>169</v>
      </c>
      <c r="DQ11" s="378">
        <v>87</v>
      </c>
      <c r="DR11" s="378">
        <v>196</v>
      </c>
      <c r="DS11" s="378"/>
      <c r="DT11" s="378">
        <v>18</v>
      </c>
      <c r="DU11" s="378">
        <v>73</v>
      </c>
      <c r="DV11" s="378">
        <v>74</v>
      </c>
      <c r="DW11" s="378">
        <v>735</v>
      </c>
      <c r="DX11" s="379">
        <v>84790</v>
      </c>
      <c r="DY11" s="379">
        <v>741904</v>
      </c>
      <c r="DZ11" s="379">
        <v>2850</v>
      </c>
      <c r="EA11" s="378">
        <v>297</v>
      </c>
      <c r="EB11" s="378"/>
      <c r="EC11" s="378">
        <v>6</v>
      </c>
      <c r="ED11" s="378">
        <v>102</v>
      </c>
      <c r="EE11" s="378">
        <v>8</v>
      </c>
      <c r="EF11" s="378">
        <v>118</v>
      </c>
      <c r="EG11" s="378" t="s">
        <v>546</v>
      </c>
      <c r="EH11" s="378"/>
      <c r="EI11" s="379">
        <v>11618</v>
      </c>
      <c r="EJ11" s="378">
        <v>197</v>
      </c>
      <c r="EK11" s="379">
        <v>336688</v>
      </c>
      <c r="EL11" s="378"/>
      <c r="EM11" s="379">
        <v>123553</v>
      </c>
      <c r="EN11" s="379">
        <v>124355</v>
      </c>
      <c r="EO11" s="378" t="s">
        <v>546</v>
      </c>
      <c r="EP11" s="378" t="s">
        <v>546</v>
      </c>
      <c r="EQ11" s="379">
        <v>82471</v>
      </c>
      <c r="ER11" s="379">
        <v>5762</v>
      </c>
      <c r="ES11" s="378">
        <v>374</v>
      </c>
      <c r="ET11" s="379">
        <v>80082</v>
      </c>
      <c r="EU11" s="379">
        <v>92792</v>
      </c>
      <c r="EV11" s="378" t="s">
        <v>546</v>
      </c>
      <c r="EW11" s="379">
        <v>195335</v>
      </c>
      <c r="EX11" s="379">
        <v>2048</v>
      </c>
      <c r="EY11" s="378">
        <v>744</v>
      </c>
      <c r="EZ11" s="378"/>
      <c r="FA11" s="378">
        <v>216</v>
      </c>
      <c r="FB11" s="378">
        <v>335</v>
      </c>
      <c r="FC11" s="378">
        <v>192</v>
      </c>
      <c r="FD11" s="378">
        <v>25</v>
      </c>
      <c r="FE11" s="379">
        <v>1321</v>
      </c>
      <c r="FF11" s="378"/>
      <c r="FG11" s="378">
        <v>118</v>
      </c>
      <c r="FH11" s="378">
        <v>35</v>
      </c>
      <c r="FI11" s="379">
        <v>1108</v>
      </c>
      <c r="FJ11" s="378">
        <v>39</v>
      </c>
      <c r="FK11" s="379">
        <v>303529</v>
      </c>
      <c r="FL11" s="378">
        <v>495</v>
      </c>
      <c r="FM11" s="378"/>
      <c r="FN11" s="378">
        <v>439</v>
      </c>
      <c r="FO11" s="379">
        <v>562198</v>
      </c>
      <c r="FP11" s="379">
        <v>645915</v>
      </c>
      <c r="FQ11" s="378"/>
      <c r="FR11" s="379">
        <v>255532</v>
      </c>
      <c r="FS11" s="379">
        <v>390384</v>
      </c>
      <c r="FT11" s="379">
        <v>182558</v>
      </c>
      <c r="FU11" s="378">
        <v>349</v>
      </c>
      <c r="FV11" s="379">
        <v>199911</v>
      </c>
      <c r="FW11" s="378">
        <v>516</v>
      </c>
      <c r="FX11" s="379">
        <v>7560</v>
      </c>
      <c r="FY11" s="378">
        <v>995</v>
      </c>
      <c r="FZ11" s="379">
        <v>33977</v>
      </c>
      <c r="GA11" s="379">
        <v>322323</v>
      </c>
      <c r="GB11" s="379">
        <v>651977</v>
      </c>
      <c r="GC11" s="379">
        <v>359669</v>
      </c>
      <c r="GD11" s="378">
        <v>332</v>
      </c>
      <c r="GE11" s="378" t="s">
        <v>546</v>
      </c>
      <c r="GF11" s="378"/>
      <c r="GG11" s="379">
        <v>2093</v>
      </c>
      <c r="GH11" s="378" t="s">
        <v>546</v>
      </c>
      <c r="GI11" s="378" t="s">
        <v>546</v>
      </c>
      <c r="GJ11" s="378" t="s">
        <v>546</v>
      </c>
      <c r="GK11" s="378" t="s">
        <v>546</v>
      </c>
      <c r="GL11" s="378" t="s">
        <v>546</v>
      </c>
      <c r="GM11" s="378"/>
      <c r="GN11" s="379">
        <v>4322</v>
      </c>
      <c r="GO11" s="379">
        <v>8145</v>
      </c>
      <c r="GP11" s="379">
        <v>9090</v>
      </c>
      <c r="GQ11" s="379">
        <v>12210</v>
      </c>
      <c r="GR11" s="379">
        <v>31159</v>
      </c>
      <c r="GS11" s="379">
        <v>71940</v>
      </c>
      <c r="GT11" s="378"/>
      <c r="GU11" s="379">
        <v>21026</v>
      </c>
      <c r="GV11" s="379">
        <v>11330</v>
      </c>
      <c r="GW11" s="378" t="s">
        <v>546</v>
      </c>
      <c r="GX11" s="378" t="s">
        <v>546</v>
      </c>
      <c r="GY11" s="378" t="s">
        <v>546</v>
      </c>
      <c r="GZ11" s="379">
        <v>85921</v>
      </c>
      <c r="HA11" s="379">
        <v>55933</v>
      </c>
      <c r="HB11" s="378"/>
      <c r="HC11" s="378">
        <v>399</v>
      </c>
      <c r="HD11" s="379">
        <v>1273</v>
      </c>
      <c r="HE11" s="379">
        <v>31706</v>
      </c>
      <c r="HF11" s="379">
        <v>84232</v>
      </c>
      <c r="HG11" s="379">
        <v>2609</v>
      </c>
      <c r="HH11" s="379">
        <v>7772</v>
      </c>
      <c r="HI11" s="379">
        <v>3864</v>
      </c>
      <c r="HJ11" s="379">
        <v>130642</v>
      </c>
      <c r="HK11" s="379">
        <v>194993</v>
      </c>
      <c r="HL11" s="378"/>
      <c r="HM11" s="378">
        <v>59</v>
      </c>
      <c r="HN11" s="378" t="s">
        <v>546</v>
      </c>
      <c r="HO11" s="379">
        <v>183966</v>
      </c>
      <c r="HP11" s="378"/>
      <c r="HQ11" s="378">
        <v>919</v>
      </c>
      <c r="HR11" s="379">
        <v>1516</v>
      </c>
      <c r="HS11" s="379">
        <v>5726</v>
      </c>
      <c r="HT11" s="379">
        <v>2730</v>
      </c>
      <c r="HU11" s="379">
        <v>168489</v>
      </c>
      <c r="HV11" s="379">
        <v>39502</v>
      </c>
      <c r="HW11" s="378">
        <v>41</v>
      </c>
      <c r="HX11" s="378">
        <v>161</v>
      </c>
      <c r="HY11" s="379">
        <v>116492</v>
      </c>
      <c r="HZ11" s="379">
        <v>30636</v>
      </c>
      <c r="IA11" s="379">
        <v>71750</v>
      </c>
      <c r="IB11" s="379">
        <v>16765</v>
      </c>
      <c r="IC11" s="379">
        <v>3978033</v>
      </c>
      <c r="ID11" s="378" t="s">
        <v>546</v>
      </c>
      <c r="IE11" s="378" t="s">
        <v>546</v>
      </c>
      <c r="IF11" s="378"/>
      <c r="IG11" s="378" t="s">
        <v>546</v>
      </c>
      <c r="IH11" s="379">
        <v>41901</v>
      </c>
      <c r="II11" s="379">
        <v>482809</v>
      </c>
      <c r="IJ11" s="379">
        <v>342453</v>
      </c>
      <c r="IK11" s="379">
        <v>240709</v>
      </c>
      <c r="IL11" s="378">
        <v>13</v>
      </c>
      <c r="IM11" s="378">
        <v>107</v>
      </c>
      <c r="IN11" s="378"/>
      <c r="IO11" s="379">
        <v>377373</v>
      </c>
      <c r="IP11" s="379">
        <v>465739</v>
      </c>
      <c r="IQ11" s="379">
        <v>206190</v>
      </c>
      <c r="IR11" s="379">
        <v>7694</v>
      </c>
      <c r="IS11" s="378">
        <v>27</v>
      </c>
      <c r="IT11" s="378">
        <v>179</v>
      </c>
      <c r="IU11" s="378">
        <v>14</v>
      </c>
      <c r="IV11" s="378">
        <v>723</v>
      </c>
      <c r="IW11" s="379">
        <v>1937</v>
      </c>
      <c r="IX11" s="378" t="s">
        <v>546</v>
      </c>
      <c r="IY11" s="379">
        <v>7385</v>
      </c>
      <c r="IZ11" s="378"/>
      <c r="JA11" s="378">
        <v>430</v>
      </c>
      <c r="JB11" s="379">
        <v>4755</v>
      </c>
      <c r="JC11" s="379">
        <v>3682</v>
      </c>
      <c r="JD11" s="379">
        <v>240247</v>
      </c>
      <c r="JE11" s="378" t="s">
        <v>546</v>
      </c>
      <c r="JF11" s="378" t="s">
        <v>546</v>
      </c>
      <c r="JG11" s="379">
        <v>1348</v>
      </c>
      <c r="JH11" s="378"/>
      <c r="JI11" s="378">
        <v>205</v>
      </c>
      <c r="JJ11" s="379">
        <v>1143</v>
      </c>
      <c r="JK11" s="379">
        <v>19823</v>
      </c>
      <c r="JL11" s="379">
        <v>60883</v>
      </c>
      <c r="JM11" s="379">
        <v>442851</v>
      </c>
      <c r="JN11" s="378" t="s">
        <v>546</v>
      </c>
      <c r="JO11" s="378" t="s">
        <v>546</v>
      </c>
      <c r="JP11" s="378">
        <v>132</v>
      </c>
      <c r="JQ11" s="378" t="s">
        <v>546</v>
      </c>
      <c r="JR11" s="378" t="s">
        <v>546</v>
      </c>
      <c r="JS11" s="378" t="s">
        <v>546</v>
      </c>
      <c r="JT11" s="378" t="s">
        <v>546</v>
      </c>
      <c r="JU11" s="378" t="s">
        <v>546</v>
      </c>
      <c r="JV11" s="378" t="s">
        <v>546</v>
      </c>
      <c r="JW11" s="378" t="s">
        <v>546</v>
      </c>
      <c r="JX11" s="378" t="s">
        <v>546</v>
      </c>
      <c r="JY11" s="378" t="s">
        <v>546</v>
      </c>
      <c r="JZ11" s="378" t="s">
        <v>546</v>
      </c>
      <c r="KA11" s="378" t="s">
        <v>546</v>
      </c>
      <c r="KB11" s="378" t="s">
        <v>546</v>
      </c>
      <c r="KC11" s="379">
        <v>64697</v>
      </c>
      <c r="KD11" s="378" t="s">
        <v>546</v>
      </c>
      <c r="KE11" s="378" t="s">
        <v>546</v>
      </c>
    </row>
    <row r="12" spans="1:303" s="364" customFormat="1">
      <c r="B12" s="211" t="s">
        <v>731</v>
      </c>
      <c r="C12" s="371">
        <v>4675191</v>
      </c>
      <c r="D12" s="370"/>
      <c r="E12" s="371">
        <v>2140259</v>
      </c>
      <c r="F12" s="371">
        <v>6993200</v>
      </c>
      <c r="G12" s="370"/>
      <c r="H12" s="371">
        <v>1659781</v>
      </c>
      <c r="I12" s="371">
        <v>2105244</v>
      </c>
      <c r="J12" s="371">
        <v>377462</v>
      </c>
      <c r="K12" s="371">
        <v>811759</v>
      </c>
      <c r="L12" s="371">
        <v>3758327</v>
      </c>
      <c r="M12" s="370"/>
      <c r="N12" s="371">
        <v>385280</v>
      </c>
      <c r="O12" s="371">
        <v>178639</v>
      </c>
      <c r="P12" s="371">
        <v>4498409</v>
      </c>
      <c r="Q12" s="370"/>
      <c r="R12" s="371">
        <v>2964786</v>
      </c>
      <c r="S12" s="371">
        <v>27416233</v>
      </c>
      <c r="T12" s="370"/>
      <c r="U12" s="371">
        <v>918856</v>
      </c>
      <c r="V12" s="371">
        <v>3752058</v>
      </c>
      <c r="W12" s="370"/>
      <c r="X12" s="371">
        <v>417124</v>
      </c>
      <c r="Y12" s="371">
        <v>536674</v>
      </c>
      <c r="Z12" s="370"/>
      <c r="AA12" s="371">
        <v>9798</v>
      </c>
      <c r="AB12" s="371">
        <v>752767</v>
      </c>
      <c r="AC12" s="371">
        <v>1064913</v>
      </c>
      <c r="AD12" s="371">
        <v>936640</v>
      </c>
      <c r="AE12" s="371">
        <v>22467133</v>
      </c>
      <c r="AF12" s="371">
        <v>2755486</v>
      </c>
      <c r="AG12" s="370"/>
      <c r="AH12" s="371">
        <v>299572</v>
      </c>
      <c r="AI12" s="371">
        <v>99062</v>
      </c>
      <c r="AJ12" s="371">
        <v>130075</v>
      </c>
      <c r="AK12" s="371">
        <v>1333515</v>
      </c>
      <c r="AL12" s="371">
        <v>345178</v>
      </c>
      <c r="AM12" s="371">
        <v>773162</v>
      </c>
      <c r="AN12" s="371">
        <v>2870005</v>
      </c>
      <c r="AO12" s="370"/>
      <c r="AP12" s="371">
        <v>440118</v>
      </c>
      <c r="AQ12" s="371">
        <v>1993095</v>
      </c>
      <c r="AR12" s="371">
        <v>1062043</v>
      </c>
      <c r="AS12" s="371">
        <v>8904</v>
      </c>
      <c r="AT12" s="371">
        <v>371329</v>
      </c>
      <c r="AU12" s="371">
        <v>2224404</v>
      </c>
      <c r="AV12" s="371">
        <v>3541155</v>
      </c>
      <c r="AW12" s="371">
        <v>5329801</v>
      </c>
      <c r="AX12" s="371">
        <v>5375119</v>
      </c>
      <c r="AY12" s="371">
        <v>91526</v>
      </c>
      <c r="AZ12" s="370"/>
      <c r="BA12" s="371">
        <v>69672</v>
      </c>
      <c r="BB12" s="371">
        <v>8083304</v>
      </c>
      <c r="BC12" s="371">
        <v>1549712</v>
      </c>
      <c r="BD12" s="371">
        <v>24997</v>
      </c>
      <c r="BE12" s="371">
        <v>1038800</v>
      </c>
      <c r="BF12" s="371">
        <v>9686</v>
      </c>
      <c r="BG12" s="371">
        <v>472177</v>
      </c>
      <c r="BH12" s="370"/>
      <c r="BI12" s="371">
        <v>111720</v>
      </c>
      <c r="BJ12" s="371">
        <v>197468</v>
      </c>
      <c r="BK12" s="371">
        <v>307192</v>
      </c>
      <c r="BL12" s="371">
        <v>38092336</v>
      </c>
      <c r="BM12" s="371">
        <v>1373663</v>
      </c>
      <c r="BN12" s="371">
        <v>13657131</v>
      </c>
      <c r="BO12" s="371">
        <v>1074906</v>
      </c>
      <c r="BP12" s="371">
        <v>977598</v>
      </c>
      <c r="BQ12" s="371">
        <v>575771</v>
      </c>
      <c r="BR12" s="371">
        <v>9382116</v>
      </c>
      <c r="BS12" s="370"/>
      <c r="BT12" s="371">
        <v>986680</v>
      </c>
      <c r="BU12" s="371">
        <v>3118368</v>
      </c>
      <c r="BV12" s="371">
        <v>2726693</v>
      </c>
      <c r="BW12" s="371">
        <v>1752851</v>
      </c>
      <c r="BX12" s="371">
        <v>76981323</v>
      </c>
      <c r="BY12" s="371">
        <v>7353045</v>
      </c>
      <c r="BZ12" s="370"/>
      <c r="CA12" s="371">
        <v>58933</v>
      </c>
      <c r="CB12" s="371">
        <v>988072</v>
      </c>
      <c r="CC12" s="371">
        <v>240361</v>
      </c>
      <c r="CD12" s="371">
        <v>1779146</v>
      </c>
      <c r="CE12" s="371">
        <v>10891300</v>
      </c>
      <c r="CF12" s="370"/>
      <c r="CG12" s="371">
        <v>5914282</v>
      </c>
      <c r="CH12" s="371">
        <v>4977019</v>
      </c>
      <c r="CI12" s="371">
        <v>211733</v>
      </c>
      <c r="CJ12" s="371">
        <v>311891</v>
      </c>
      <c r="CK12" s="371">
        <v>6548011</v>
      </c>
      <c r="CL12" s="371">
        <v>2403390</v>
      </c>
      <c r="CM12" s="371">
        <v>3209296</v>
      </c>
      <c r="CN12" s="371">
        <v>269779</v>
      </c>
      <c r="CO12" s="371">
        <v>199412</v>
      </c>
      <c r="CP12" s="371">
        <v>183230</v>
      </c>
      <c r="CQ12" s="371">
        <v>14621792</v>
      </c>
      <c r="CR12" s="370"/>
      <c r="CS12" s="371">
        <v>292662</v>
      </c>
      <c r="CT12" s="371">
        <v>751557</v>
      </c>
      <c r="CU12" s="371">
        <v>2644115</v>
      </c>
      <c r="CV12" s="371">
        <v>1588299</v>
      </c>
      <c r="CW12" s="370"/>
      <c r="CX12" s="371">
        <v>1585874</v>
      </c>
      <c r="CY12" s="370"/>
      <c r="CZ12" s="371">
        <v>10366</v>
      </c>
      <c r="DA12" s="371">
        <v>364457</v>
      </c>
      <c r="DB12" s="371">
        <v>9216</v>
      </c>
      <c r="DC12" s="371">
        <v>1139527</v>
      </c>
      <c r="DD12" s="371">
        <v>11211</v>
      </c>
      <c r="DE12" s="371">
        <v>219935</v>
      </c>
      <c r="DF12" s="371">
        <v>327269</v>
      </c>
      <c r="DG12" s="371">
        <v>542068</v>
      </c>
      <c r="DH12" s="371">
        <v>524996</v>
      </c>
      <c r="DI12" s="371">
        <v>27306486</v>
      </c>
      <c r="DJ12" s="370"/>
      <c r="DK12" s="371">
        <v>5621667</v>
      </c>
      <c r="DL12" s="371">
        <v>2077673</v>
      </c>
      <c r="DM12" s="371">
        <v>2328403</v>
      </c>
      <c r="DN12" s="371">
        <v>3055956</v>
      </c>
      <c r="DO12" s="370"/>
      <c r="DP12" s="371">
        <v>1815307</v>
      </c>
      <c r="DQ12" s="371">
        <v>569126</v>
      </c>
      <c r="DR12" s="371">
        <v>3378560</v>
      </c>
      <c r="DS12" s="370"/>
      <c r="DT12" s="371">
        <v>179478</v>
      </c>
      <c r="DU12" s="371">
        <v>1104760</v>
      </c>
      <c r="DV12" s="371">
        <v>4182525</v>
      </c>
      <c r="DW12" s="371">
        <v>2441359</v>
      </c>
      <c r="DX12" s="371">
        <v>443685</v>
      </c>
      <c r="DY12" s="371">
        <v>2006271</v>
      </c>
      <c r="DZ12" s="371">
        <v>3293359</v>
      </c>
      <c r="EA12" s="371">
        <v>2166590</v>
      </c>
      <c r="EB12" s="370"/>
      <c r="EC12" s="371">
        <v>19765</v>
      </c>
      <c r="ED12" s="371">
        <v>465443</v>
      </c>
      <c r="EE12" s="371">
        <v>24154</v>
      </c>
      <c r="EF12" s="371">
        <v>1096428</v>
      </c>
      <c r="EG12" s="371">
        <v>11057486</v>
      </c>
      <c r="EH12" s="370"/>
      <c r="EI12" s="371">
        <v>118668</v>
      </c>
      <c r="EJ12" s="371">
        <v>3383695</v>
      </c>
      <c r="EK12" s="371">
        <v>998491</v>
      </c>
      <c r="EL12" s="370"/>
      <c r="EM12" s="371">
        <v>383012</v>
      </c>
      <c r="EN12" s="371">
        <v>211322</v>
      </c>
      <c r="EO12" s="371">
        <v>28912</v>
      </c>
      <c r="EP12" s="371">
        <v>631479</v>
      </c>
      <c r="EQ12" s="371">
        <v>919398</v>
      </c>
      <c r="ER12" s="371">
        <v>70398</v>
      </c>
      <c r="ES12" s="371">
        <v>12649</v>
      </c>
      <c r="ET12" s="371">
        <v>599327</v>
      </c>
      <c r="EU12" s="371">
        <v>1122851</v>
      </c>
      <c r="EV12" s="371">
        <v>4259637</v>
      </c>
      <c r="EW12" s="371">
        <v>541433</v>
      </c>
      <c r="EX12" s="371">
        <v>5084953</v>
      </c>
      <c r="EY12" s="371">
        <v>6164256</v>
      </c>
      <c r="EZ12" s="370"/>
      <c r="FA12" s="371">
        <v>616040</v>
      </c>
      <c r="FB12" s="371">
        <v>4082288</v>
      </c>
      <c r="FC12" s="371">
        <v>1455571</v>
      </c>
      <c r="FD12" s="371">
        <v>112345</v>
      </c>
      <c r="FE12" s="371">
        <v>8686514</v>
      </c>
      <c r="FF12" s="370"/>
      <c r="FG12" s="371">
        <v>941769</v>
      </c>
      <c r="FH12" s="371">
        <v>177262</v>
      </c>
      <c r="FI12" s="371">
        <v>5868253</v>
      </c>
      <c r="FJ12" s="371">
        <v>965383</v>
      </c>
      <c r="FK12" s="371">
        <v>1941693</v>
      </c>
      <c r="FL12" s="371">
        <v>17413662</v>
      </c>
      <c r="FM12" s="370"/>
      <c r="FN12" s="371">
        <v>14236024</v>
      </c>
      <c r="FO12" s="371">
        <v>3177638</v>
      </c>
      <c r="FP12" s="371">
        <v>1924527</v>
      </c>
      <c r="FQ12" s="370"/>
      <c r="FR12" s="371">
        <v>326612</v>
      </c>
      <c r="FS12" s="371">
        <v>1597915</v>
      </c>
      <c r="FT12" s="371">
        <v>398644</v>
      </c>
      <c r="FU12" s="371">
        <v>27744</v>
      </c>
      <c r="FV12" s="371">
        <v>2161253</v>
      </c>
      <c r="FW12" s="371">
        <v>1666638</v>
      </c>
      <c r="FX12" s="371">
        <v>2171840</v>
      </c>
      <c r="FY12" s="371">
        <v>607827</v>
      </c>
      <c r="FZ12" s="371">
        <v>69632</v>
      </c>
      <c r="GA12" s="371">
        <v>554710</v>
      </c>
      <c r="GB12" s="371">
        <v>70934</v>
      </c>
      <c r="GC12" s="371">
        <v>172676</v>
      </c>
      <c r="GD12" s="371">
        <v>134029</v>
      </c>
      <c r="GE12" s="371">
        <v>2472983</v>
      </c>
      <c r="GF12" s="370"/>
      <c r="GG12" s="371">
        <v>96405</v>
      </c>
      <c r="GH12" s="371">
        <v>1421341</v>
      </c>
      <c r="GI12" s="371">
        <v>216465</v>
      </c>
      <c r="GJ12" s="371">
        <v>339007</v>
      </c>
      <c r="GK12" s="371">
        <v>4810972</v>
      </c>
      <c r="GL12" s="371">
        <v>1697637</v>
      </c>
      <c r="GM12" s="370"/>
      <c r="GN12" s="371">
        <v>308586</v>
      </c>
      <c r="GO12" s="371">
        <v>226285</v>
      </c>
      <c r="GP12" s="371">
        <v>237476</v>
      </c>
      <c r="GQ12" s="371">
        <v>220683</v>
      </c>
      <c r="GR12" s="371">
        <v>70909</v>
      </c>
      <c r="GS12" s="371">
        <v>4955276</v>
      </c>
      <c r="GT12" s="370"/>
      <c r="GU12" s="371">
        <v>1813108</v>
      </c>
      <c r="GV12" s="371">
        <v>1724048</v>
      </c>
      <c r="GW12" s="371">
        <v>232301</v>
      </c>
      <c r="GX12" s="371">
        <v>1506018</v>
      </c>
      <c r="GY12" s="371">
        <v>787335</v>
      </c>
      <c r="GZ12" s="371">
        <v>3554727</v>
      </c>
      <c r="HA12" s="371">
        <v>18102851</v>
      </c>
      <c r="HB12" s="370"/>
      <c r="HC12" s="371">
        <v>1055026</v>
      </c>
      <c r="HD12" s="371">
        <v>1660235</v>
      </c>
      <c r="HE12" s="371">
        <v>12101682</v>
      </c>
      <c r="HF12" s="371">
        <v>8411846</v>
      </c>
      <c r="HG12" s="371">
        <v>423433</v>
      </c>
      <c r="HH12" s="371">
        <v>3457352</v>
      </c>
      <c r="HI12" s="371">
        <v>2819444</v>
      </c>
      <c r="HJ12" s="371">
        <v>2501463</v>
      </c>
      <c r="HK12" s="371">
        <v>492192</v>
      </c>
      <c r="HL12" s="370"/>
      <c r="HM12" s="371">
        <v>1170</v>
      </c>
      <c r="HN12" s="371">
        <v>7140804</v>
      </c>
      <c r="HO12" s="371">
        <v>2369851</v>
      </c>
      <c r="HP12" s="370"/>
      <c r="HQ12" s="371">
        <v>204445</v>
      </c>
      <c r="HR12" s="371">
        <v>1682222</v>
      </c>
      <c r="HS12" s="371">
        <v>13375</v>
      </c>
      <c r="HT12" s="371">
        <v>594094</v>
      </c>
      <c r="HU12" s="371">
        <v>50713</v>
      </c>
      <c r="HV12" s="371">
        <v>3895968</v>
      </c>
      <c r="HW12" s="371">
        <v>25375</v>
      </c>
      <c r="HX12" s="371">
        <v>166716</v>
      </c>
      <c r="HY12" s="371">
        <v>28609</v>
      </c>
      <c r="HZ12" s="371">
        <v>6212508</v>
      </c>
      <c r="IA12" s="371">
        <v>5269365</v>
      </c>
      <c r="IB12" s="371">
        <v>1461121</v>
      </c>
      <c r="IC12" s="371">
        <v>6806557</v>
      </c>
      <c r="ID12" s="371">
        <v>15102471</v>
      </c>
      <c r="IE12" s="370" t="s">
        <v>546</v>
      </c>
      <c r="IF12" s="370"/>
      <c r="IG12" s="370" t="s">
        <v>546</v>
      </c>
      <c r="IH12" s="370">
        <v>49</v>
      </c>
      <c r="II12" s="371">
        <v>13227043</v>
      </c>
      <c r="IJ12" s="371">
        <v>150051053</v>
      </c>
      <c r="IK12" s="371">
        <v>3166119</v>
      </c>
      <c r="IL12" s="370">
        <v>646</v>
      </c>
      <c r="IM12" s="371">
        <v>29417789</v>
      </c>
      <c r="IN12" s="370"/>
      <c r="IO12" s="371">
        <v>8932029</v>
      </c>
      <c r="IP12" s="371">
        <v>14986186</v>
      </c>
      <c r="IQ12" s="371">
        <v>4562020</v>
      </c>
      <c r="IR12" s="371">
        <v>248531</v>
      </c>
      <c r="IS12" s="371">
        <v>5055</v>
      </c>
      <c r="IT12" s="371">
        <v>49477</v>
      </c>
      <c r="IU12" s="371">
        <v>2875</v>
      </c>
      <c r="IV12" s="371">
        <v>19662</v>
      </c>
      <c r="IW12" s="371">
        <v>122290</v>
      </c>
      <c r="IX12" s="371">
        <v>19796307</v>
      </c>
      <c r="IY12" s="371">
        <v>13513642</v>
      </c>
      <c r="IZ12" s="370"/>
      <c r="JA12" s="371">
        <v>13323864</v>
      </c>
      <c r="JB12" s="371">
        <v>1448007</v>
      </c>
      <c r="JC12" s="371">
        <v>620269</v>
      </c>
      <c r="JD12" s="371">
        <v>21048380</v>
      </c>
      <c r="JE12" s="371">
        <v>5920527</v>
      </c>
      <c r="JF12" s="371">
        <v>19854159</v>
      </c>
      <c r="JG12" s="371">
        <v>1223329</v>
      </c>
      <c r="JH12" s="370"/>
      <c r="JI12" s="371">
        <v>804116</v>
      </c>
      <c r="JJ12" s="371">
        <v>419213</v>
      </c>
      <c r="JK12" s="371">
        <v>263334</v>
      </c>
      <c r="JL12" s="371">
        <v>1085468</v>
      </c>
      <c r="JM12" s="371">
        <v>3103127</v>
      </c>
      <c r="JN12" s="371">
        <v>73072683</v>
      </c>
      <c r="JO12" s="371">
        <v>509849038</v>
      </c>
      <c r="JP12" s="371">
        <v>9983383</v>
      </c>
      <c r="JQ12" s="371">
        <v>97574484</v>
      </c>
      <c r="JR12" s="371">
        <v>272907311</v>
      </c>
      <c r="JS12" s="371">
        <v>64346961</v>
      </c>
      <c r="JT12" s="371">
        <v>61227334</v>
      </c>
      <c r="JU12" s="371">
        <v>3809565</v>
      </c>
      <c r="JV12" s="371">
        <v>346183585</v>
      </c>
      <c r="JW12" s="371">
        <v>851754</v>
      </c>
      <c r="JX12" s="371">
        <v>18725067</v>
      </c>
      <c r="JY12" s="371">
        <v>27758284</v>
      </c>
      <c r="JZ12" s="371">
        <v>71105315</v>
      </c>
      <c r="KA12" s="371">
        <v>179996196</v>
      </c>
      <c r="KB12" s="371">
        <v>23912117</v>
      </c>
      <c r="KC12" s="371">
        <v>2660833</v>
      </c>
      <c r="KD12" s="371">
        <v>20576955</v>
      </c>
      <c r="KE12" s="371">
        <v>597065</v>
      </c>
    </row>
    <row r="13" spans="1:303" s="364" customFormat="1">
      <c r="B13" s="211" t="s">
        <v>732</v>
      </c>
      <c r="C13" s="370">
        <v>-2.4</v>
      </c>
      <c r="D13" s="370"/>
      <c r="E13" s="370">
        <v>2.5</v>
      </c>
      <c r="F13" s="370">
        <v>63.9</v>
      </c>
      <c r="G13" s="370"/>
      <c r="H13" s="370">
        <v>22.4</v>
      </c>
      <c r="I13" s="370">
        <v>108.4</v>
      </c>
      <c r="J13" s="370">
        <v>-1.3</v>
      </c>
      <c r="K13" s="370">
        <v>44.3</v>
      </c>
      <c r="L13" s="370">
        <v>-7.6</v>
      </c>
      <c r="M13" s="370"/>
      <c r="N13" s="370">
        <v>-17.399999999999999</v>
      </c>
      <c r="O13" s="370">
        <v>-1.6</v>
      </c>
      <c r="P13" s="370">
        <v>21.2</v>
      </c>
      <c r="Q13" s="370"/>
      <c r="R13" s="370">
        <v>14.2</v>
      </c>
      <c r="S13" s="370">
        <v>-8.1</v>
      </c>
      <c r="T13" s="370"/>
      <c r="U13" s="370">
        <v>-17.8</v>
      </c>
      <c r="V13" s="370">
        <v>-32.799999999999997</v>
      </c>
      <c r="W13" s="370"/>
      <c r="X13" s="370">
        <v>-33</v>
      </c>
      <c r="Y13" s="370">
        <v>13.5</v>
      </c>
      <c r="Z13" s="370"/>
      <c r="AA13" s="370">
        <v>9.4</v>
      </c>
      <c r="AB13" s="370">
        <v>-53.4</v>
      </c>
      <c r="AC13" s="370">
        <v>5.5</v>
      </c>
      <c r="AD13" s="370">
        <v>-37.9</v>
      </c>
      <c r="AE13" s="370">
        <v>2.7</v>
      </c>
      <c r="AF13" s="370">
        <v>-18.3</v>
      </c>
      <c r="AG13" s="370"/>
      <c r="AH13" s="370">
        <v>-31.5</v>
      </c>
      <c r="AI13" s="370">
        <v>-16.2</v>
      </c>
      <c r="AJ13" s="370">
        <v>17.600000000000001</v>
      </c>
      <c r="AK13" s="370">
        <v>-26.8</v>
      </c>
      <c r="AL13" s="370">
        <v>-14.1</v>
      </c>
      <c r="AM13" s="370">
        <v>-36.799999999999997</v>
      </c>
      <c r="AN13" s="370">
        <v>35.9</v>
      </c>
      <c r="AO13" s="370"/>
      <c r="AP13" s="370">
        <v>20.100000000000001</v>
      </c>
      <c r="AQ13" s="370">
        <v>14.7</v>
      </c>
      <c r="AR13" s="370">
        <v>1.1000000000000001</v>
      </c>
      <c r="AS13" s="370">
        <v>-69.7</v>
      </c>
      <c r="AT13" s="370">
        <v>3.3</v>
      </c>
      <c r="AU13" s="370">
        <v>-8.6</v>
      </c>
      <c r="AV13" s="370">
        <v>66.8</v>
      </c>
      <c r="AW13" s="370">
        <v>9.4</v>
      </c>
      <c r="AX13" s="370">
        <v>19</v>
      </c>
      <c r="AY13" s="370">
        <v>18</v>
      </c>
      <c r="AZ13" s="370"/>
      <c r="BA13" s="370">
        <v>17.8</v>
      </c>
      <c r="BB13" s="370">
        <v>6.2</v>
      </c>
      <c r="BC13" s="370">
        <v>-9.8000000000000007</v>
      </c>
      <c r="BD13" s="370">
        <v>-58.8</v>
      </c>
      <c r="BE13" s="370">
        <v>-39.1</v>
      </c>
      <c r="BF13" s="370">
        <v>-95.8</v>
      </c>
      <c r="BG13" s="370">
        <v>-5.7</v>
      </c>
      <c r="BH13" s="370"/>
      <c r="BI13" s="370">
        <v>-2.4</v>
      </c>
      <c r="BJ13" s="370">
        <v>-12.8</v>
      </c>
      <c r="BK13" s="370">
        <v>-8.5</v>
      </c>
      <c r="BL13" s="370">
        <v>7.5</v>
      </c>
      <c r="BM13" s="370">
        <v>8.1999999999999993</v>
      </c>
      <c r="BN13" s="370">
        <v>28.2</v>
      </c>
      <c r="BO13" s="370">
        <v>1.8</v>
      </c>
      <c r="BP13" s="370">
        <v>-25.4</v>
      </c>
      <c r="BQ13" s="370">
        <v>-35</v>
      </c>
      <c r="BR13" s="370">
        <v>25.2</v>
      </c>
      <c r="BS13" s="370"/>
      <c r="BT13" s="370">
        <v>6.8</v>
      </c>
      <c r="BU13" s="370">
        <v>23.8</v>
      </c>
      <c r="BV13" s="370">
        <v>9.4</v>
      </c>
      <c r="BW13" s="370">
        <v>49.6</v>
      </c>
      <c r="BX13" s="370">
        <v>13.6</v>
      </c>
      <c r="BY13" s="370">
        <v>-6.5</v>
      </c>
      <c r="BZ13" s="370"/>
      <c r="CA13" s="370">
        <v>22</v>
      </c>
      <c r="CB13" s="370">
        <v>1</v>
      </c>
      <c r="CC13" s="370">
        <v>113.9</v>
      </c>
      <c r="CD13" s="370">
        <v>-23.8</v>
      </c>
      <c r="CE13" s="370">
        <v>22</v>
      </c>
      <c r="CF13" s="370"/>
      <c r="CG13" s="370">
        <v>32.799999999999997</v>
      </c>
      <c r="CH13" s="370">
        <v>13.3</v>
      </c>
      <c r="CI13" s="370">
        <v>-0.4</v>
      </c>
      <c r="CJ13" s="370">
        <v>1.8</v>
      </c>
      <c r="CK13" s="370">
        <v>5</v>
      </c>
      <c r="CL13" s="370">
        <v>-6.5</v>
      </c>
      <c r="CM13" s="370">
        <v>-13.6</v>
      </c>
      <c r="CN13" s="370">
        <v>-16.2</v>
      </c>
      <c r="CO13" s="370">
        <v>-33.200000000000003</v>
      </c>
      <c r="CP13" s="370">
        <v>-0.9</v>
      </c>
      <c r="CQ13" s="370">
        <v>16.899999999999999</v>
      </c>
      <c r="CR13" s="370"/>
      <c r="CS13" s="370">
        <v>-10.4</v>
      </c>
      <c r="CT13" s="370">
        <v>-9.3000000000000007</v>
      </c>
      <c r="CU13" s="370">
        <v>27</v>
      </c>
      <c r="CV13" s="370">
        <v>-25.5</v>
      </c>
      <c r="CW13" s="370"/>
      <c r="CX13" s="370">
        <v>-25.4</v>
      </c>
      <c r="CY13" s="370"/>
      <c r="CZ13" s="370">
        <v>761.2</v>
      </c>
      <c r="DA13" s="370">
        <v>-22.6</v>
      </c>
      <c r="DB13" s="370">
        <v>-61.4</v>
      </c>
      <c r="DC13" s="370">
        <v>-27.6</v>
      </c>
      <c r="DD13" s="370">
        <v>11.1</v>
      </c>
      <c r="DE13" s="370">
        <v>3.1</v>
      </c>
      <c r="DF13" s="370">
        <v>-2.1</v>
      </c>
      <c r="DG13" s="370">
        <v>-2.6</v>
      </c>
      <c r="DH13" s="370" t="s">
        <v>546</v>
      </c>
      <c r="DI13" s="370">
        <v>-1.5</v>
      </c>
      <c r="DJ13" s="370"/>
      <c r="DK13" s="370">
        <v>0.3</v>
      </c>
      <c r="DL13" s="370">
        <v>1.8</v>
      </c>
      <c r="DM13" s="370">
        <v>-11.2</v>
      </c>
      <c r="DN13" s="370">
        <v>0.8</v>
      </c>
      <c r="DO13" s="370"/>
      <c r="DP13" s="370">
        <v>3.8</v>
      </c>
      <c r="DQ13" s="370">
        <v>-6.6</v>
      </c>
      <c r="DR13" s="370">
        <v>-17</v>
      </c>
      <c r="DS13" s="370"/>
      <c r="DT13" s="370">
        <v>7.2</v>
      </c>
      <c r="DU13" s="370">
        <v>-3.5</v>
      </c>
      <c r="DV13" s="370">
        <v>-5.0999999999999996</v>
      </c>
      <c r="DW13" s="370">
        <v>-0.1</v>
      </c>
      <c r="DX13" s="370">
        <v>-5.8</v>
      </c>
      <c r="DY13" s="370">
        <v>-10.9</v>
      </c>
      <c r="DZ13" s="370">
        <v>-2.7</v>
      </c>
      <c r="EA13" s="370">
        <v>3.7</v>
      </c>
      <c r="EB13" s="370"/>
      <c r="EC13" s="370">
        <v>1.4</v>
      </c>
      <c r="ED13" s="370">
        <v>12.6</v>
      </c>
      <c r="EE13" s="370">
        <v>-1.8</v>
      </c>
      <c r="EF13" s="370">
        <v>-3</v>
      </c>
      <c r="EG13" s="370" t="s">
        <v>546</v>
      </c>
      <c r="EH13" s="370"/>
      <c r="EI13" s="370">
        <v>-27.3</v>
      </c>
      <c r="EJ13" s="370">
        <v>-16.100000000000001</v>
      </c>
      <c r="EK13" s="370">
        <v>0.2</v>
      </c>
      <c r="EL13" s="370"/>
      <c r="EM13" s="370">
        <v>-3.9</v>
      </c>
      <c r="EN13" s="370">
        <v>12.3</v>
      </c>
      <c r="EO13" s="370" t="s">
        <v>546</v>
      </c>
      <c r="EP13" s="370" t="s">
        <v>546</v>
      </c>
      <c r="EQ13" s="370">
        <v>-6.7</v>
      </c>
      <c r="ER13" s="370">
        <v>-8.1</v>
      </c>
      <c r="ES13" s="370">
        <v>-26.6</v>
      </c>
      <c r="ET13" s="370">
        <v>-12.1</v>
      </c>
      <c r="EU13" s="370">
        <v>-19.5</v>
      </c>
      <c r="EV13" s="370" t="s">
        <v>546</v>
      </c>
      <c r="EW13" s="370">
        <v>-17.8</v>
      </c>
      <c r="EX13" s="370">
        <v>-0.6</v>
      </c>
      <c r="EY13" s="370">
        <v>-8.1</v>
      </c>
      <c r="EZ13" s="370"/>
      <c r="FA13" s="370">
        <v>-7.2</v>
      </c>
      <c r="FB13" s="370">
        <v>-8.5</v>
      </c>
      <c r="FC13" s="370">
        <v>-8.1</v>
      </c>
      <c r="FD13" s="370">
        <v>-1</v>
      </c>
      <c r="FE13" s="370">
        <v>3.4</v>
      </c>
      <c r="FF13" s="370"/>
      <c r="FG13" s="370">
        <v>10.1</v>
      </c>
      <c r="FH13" s="370">
        <v>-1.6</v>
      </c>
      <c r="FI13" s="370">
        <v>2.9</v>
      </c>
      <c r="FJ13" s="370">
        <v>4.7</v>
      </c>
      <c r="FK13" s="370">
        <v>6</v>
      </c>
      <c r="FL13" s="370">
        <v>2.9</v>
      </c>
      <c r="FM13" s="370"/>
      <c r="FN13" s="370">
        <v>3.3</v>
      </c>
      <c r="FO13" s="370">
        <v>-0.2</v>
      </c>
      <c r="FP13" s="370">
        <v>-7.2</v>
      </c>
      <c r="FQ13" s="370"/>
      <c r="FR13" s="370">
        <v>14.2</v>
      </c>
      <c r="FS13" s="370">
        <v>-17.3</v>
      </c>
      <c r="FT13" s="370">
        <v>7.6</v>
      </c>
      <c r="FU13" s="370">
        <v>59.4</v>
      </c>
      <c r="FV13" s="370">
        <v>-4.9000000000000004</v>
      </c>
      <c r="FW13" s="370">
        <v>14.7</v>
      </c>
      <c r="FX13" s="370">
        <v>-21.6</v>
      </c>
      <c r="FY13" s="370">
        <v>-1.8</v>
      </c>
      <c r="FZ13" s="370">
        <v>-19.2</v>
      </c>
      <c r="GA13" s="370">
        <v>-19.8</v>
      </c>
      <c r="GB13" s="370">
        <v>32.4</v>
      </c>
      <c r="GC13" s="370">
        <v>19.3</v>
      </c>
      <c r="GD13" s="370">
        <v>-80.099999999999994</v>
      </c>
      <c r="GE13" s="370" t="s">
        <v>546</v>
      </c>
      <c r="GF13" s="370"/>
      <c r="GG13" s="370">
        <v>23</v>
      </c>
      <c r="GH13" s="370" t="s">
        <v>546</v>
      </c>
      <c r="GI13" s="370" t="s">
        <v>546</v>
      </c>
      <c r="GJ13" s="370" t="s">
        <v>546</v>
      </c>
      <c r="GK13" s="370" t="s">
        <v>546</v>
      </c>
      <c r="GL13" s="370" t="s">
        <v>546</v>
      </c>
      <c r="GM13" s="370"/>
      <c r="GN13" s="370">
        <v>30.8</v>
      </c>
      <c r="GO13" s="370">
        <v>-2.2000000000000002</v>
      </c>
      <c r="GP13" s="370">
        <v>-1</v>
      </c>
      <c r="GQ13" s="370">
        <v>1.9</v>
      </c>
      <c r="GR13" s="370">
        <v>-11.9</v>
      </c>
      <c r="GS13" s="370">
        <v>-16.399999999999999</v>
      </c>
      <c r="GT13" s="370"/>
      <c r="GU13" s="370">
        <v>-35.299999999999997</v>
      </c>
      <c r="GV13" s="370">
        <v>-16.7</v>
      </c>
      <c r="GW13" s="370" t="s">
        <v>546</v>
      </c>
      <c r="GX13" s="370" t="s">
        <v>546</v>
      </c>
      <c r="GY13" s="370" t="s">
        <v>546</v>
      </c>
      <c r="GZ13" s="370">
        <v>18.899999999999999</v>
      </c>
      <c r="HA13" s="370">
        <v>-22.3</v>
      </c>
      <c r="HB13" s="370"/>
      <c r="HC13" s="370">
        <v>47.2</v>
      </c>
      <c r="HD13" s="370">
        <v>-8.1999999999999993</v>
      </c>
      <c r="HE13" s="370">
        <v>2.6</v>
      </c>
      <c r="HF13" s="370">
        <v>-14.3</v>
      </c>
      <c r="HG13" s="370">
        <v>16.3</v>
      </c>
      <c r="HH13" s="370">
        <v>17.399999999999999</v>
      </c>
      <c r="HI13" s="370">
        <v>-20.5</v>
      </c>
      <c r="HJ13" s="370">
        <v>-12.5</v>
      </c>
      <c r="HK13" s="370">
        <v>48.3</v>
      </c>
      <c r="HL13" s="370"/>
      <c r="HM13" s="370">
        <v>90.3</v>
      </c>
      <c r="HN13" s="370" t="s">
        <v>546</v>
      </c>
      <c r="HO13" s="370">
        <v>-1.5</v>
      </c>
      <c r="HP13" s="370"/>
      <c r="HQ13" s="370">
        <v>15.3</v>
      </c>
      <c r="HR13" s="370">
        <v>-18</v>
      </c>
      <c r="HS13" s="370">
        <v>-45</v>
      </c>
      <c r="HT13" s="370">
        <v>36.1</v>
      </c>
      <c r="HU13" s="370">
        <v>90.9</v>
      </c>
      <c r="HV13" s="370">
        <v>-49.8</v>
      </c>
      <c r="HW13" s="370">
        <v>44.6</v>
      </c>
      <c r="HX13" s="370">
        <v>-7.2</v>
      </c>
      <c r="HY13" s="370">
        <v>99.2</v>
      </c>
      <c r="HZ13" s="370">
        <v>-10.4</v>
      </c>
      <c r="IA13" s="370">
        <v>-6.5</v>
      </c>
      <c r="IB13" s="370">
        <v>1.5</v>
      </c>
      <c r="IC13" s="370">
        <v>3</v>
      </c>
      <c r="ID13" s="370" t="s">
        <v>546</v>
      </c>
      <c r="IE13" s="370" t="s">
        <v>546</v>
      </c>
      <c r="IF13" s="370"/>
      <c r="IG13" s="370" t="s">
        <v>546</v>
      </c>
      <c r="IH13" s="370">
        <v>39.700000000000003</v>
      </c>
      <c r="II13" s="370">
        <v>-5.8</v>
      </c>
      <c r="IJ13" s="370">
        <v>9.1</v>
      </c>
      <c r="IK13" s="370">
        <v>-8.4</v>
      </c>
      <c r="IL13" s="370">
        <v>-90.4</v>
      </c>
      <c r="IM13" s="370">
        <v>-2.4</v>
      </c>
      <c r="IN13" s="370"/>
      <c r="IO13" s="370">
        <v>7.1</v>
      </c>
      <c r="IP13" s="370">
        <v>-1.3</v>
      </c>
      <c r="IQ13" s="370">
        <v>-22</v>
      </c>
      <c r="IR13" s="370">
        <v>57.5</v>
      </c>
      <c r="IS13" s="370">
        <v>-30.8</v>
      </c>
      <c r="IT13" s="370">
        <v>-15.2</v>
      </c>
      <c r="IU13" s="370">
        <v>-77.8</v>
      </c>
      <c r="IV13" s="370">
        <v>-13.5</v>
      </c>
      <c r="IW13" s="370">
        <v>-10.4</v>
      </c>
      <c r="IX13" s="370" t="s">
        <v>546</v>
      </c>
      <c r="IY13" s="370">
        <v>-89.2</v>
      </c>
      <c r="IZ13" s="370"/>
      <c r="JA13" s="370">
        <v>0.2</v>
      </c>
      <c r="JB13" s="370">
        <v>6.2</v>
      </c>
      <c r="JC13" s="370">
        <v>7.1</v>
      </c>
      <c r="JD13" s="370">
        <v>-15.1</v>
      </c>
      <c r="JE13" s="370" t="s">
        <v>546</v>
      </c>
      <c r="JF13" s="370" t="s">
        <v>546</v>
      </c>
      <c r="JG13" s="370">
        <v>-11.3</v>
      </c>
      <c r="JH13" s="370"/>
      <c r="JI13" s="370">
        <v>-9.5</v>
      </c>
      <c r="JJ13" s="370">
        <v>-11.6</v>
      </c>
      <c r="JK13" s="370">
        <v>-31.8</v>
      </c>
      <c r="JL13" s="370">
        <v>-9.1</v>
      </c>
      <c r="JM13" s="370">
        <v>2.5</v>
      </c>
      <c r="JN13" s="370" t="s">
        <v>546</v>
      </c>
      <c r="JO13" s="370" t="s">
        <v>546</v>
      </c>
      <c r="JP13" s="370">
        <v>-1</v>
      </c>
      <c r="JQ13" s="370" t="s">
        <v>546</v>
      </c>
      <c r="JR13" s="370" t="s">
        <v>546</v>
      </c>
      <c r="JS13" s="370" t="s">
        <v>546</v>
      </c>
      <c r="JT13" s="370" t="s">
        <v>546</v>
      </c>
      <c r="JU13" s="370" t="s">
        <v>546</v>
      </c>
      <c r="JV13" s="370" t="s">
        <v>546</v>
      </c>
      <c r="JW13" s="370" t="s">
        <v>546</v>
      </c>
      <c r="JX13" s="370" t="s">
        <v>546</v>
      </c>
      <c r="JY13" s="370" t="s">
        <v>546</v>
      </c>
      <c r="JZ13" s="370" t="s">
        <v>546</v>
      </c>
      <c r="KA13" s="370" t="s">
        <v>546</v>
      </c>
      <c r="KB13" s="370" t="s">
        <v>546</v>
      </c>
      <c r="KC13" s="370">
        <v>-14.7</v>
      </c>
      <c r="KD13" s="370" t="s">
        <v>546</v>
      </c>
      <c r="KE13" s="370" t="s">
        <v>546</v>
      </c>
    </row>
    <row r="14" spans="1:303" s="364" customFormat="1">
      <c r="B14" s="211" t="s">
        <v>733</v>
      </c>
      <c r="C14" s="370">
        <v>14.8</v>
      </c>
      <c r="D14" s="370"/>
      <c r="E14" s="370">
        <v>11.8</v>
      </c>
      <c r="F14" s="370">
        <v>59</v>
      </c>
      <c r="G14" s="370"/>
      <c r="H14" s="370">
        <v>14.7</v>
      </c>
      <c r="I14" s="370">
        <v>132.9</v>
      </c>
      <c r="J14" s="370">
        <v>-16.399999999999999</v>
      </c>
      <c r="K14" s="370">
        <v>45.5</v>
      </c>
      <c r="L14" s="370">
        <v>3.5</v>
      </c>
      <c r="M14" s="370"/>
      <c r="N14" s="370">
        <v>-19.7</v>
      </c>
      <c r="O14" s="370">
        <v>-16</v>
      </c>
      <c r="P14" s="370">
        <v>19.600000000000001</v>
      </c>
      <c r="Q14" s="370"/>
      <c r="R14" s="370">
        <v>19.899999999999999</v>
      </c>
      <c r="S14" s="370">
        <v>-5.4</v>
      </c>
      <c r="T14" s="370"/>
      <c r="U14" s="370">
        <v>-29.8</v>
      </c>
      <c r="V14" s="370">
        <v>-35.5</v>
      </c>
      <c r="W14" s="370"/>
      <c r="X14" s="370">
        <v>-38.700000000000003</v>
      </c>
      <c r="Y14" s="370">
        <v>-3.9</v>
      </c>
      <c r="Z14" s="370"/>
      <c r="AA14" s="370">
        <v>3.5</v>
      </c>
      <c r="AB14" s="370">
        <v>-57.5</v>
      </c>
      <c r="AC14" s="370">
        <v>14.2</v>
      </c>
      <c r="AD14" s="370">
        <v>-49.2</v>
      </c>
      <c r="AE14" s="370">
        <v>4.0999999999999996</v>
      </c>
      <c r="AF14" s="370">
        <v>-11.5</v>
      </c>
      <c r="AG14" s="370"/>
      <c r="AH14" s="370">
        <v>-25.4</v>
      </c>
      <c r="AI14" s="370">
        <v>-6.3</v>
      </c>
      <c r="AJ14" s="370">
        <v>17.8</v>
      </c>
      <c r="AK14" s="370">
        <v>-22.3</v>
      </c>
      <c r="AL14" s="370">
        <v>-15.3</v>
      </c>
      <c r="AM14" s="370">
        <v>-29.8</v>
      </c>
      <c r="AN14" s="370">
        <v>23.4</v>
      </c>
      <c r="AO14" s="370"/>
      <c r="AP14" s="370">
        <v>23.3</v>
      </c>
      <c r="AQ14" s="370">
        <v>20</v>
      </c>
      <c r="AR14" s="370">
        <v>-4.5</v>
      </c>
      <c r="AS14" s="370">
        <v>-65.400000000000006</v>
      </c>
      <c r="AT14" s="370">
        <v>10.199999999999999</v>
      </c>
      <c r="AU14" s="370">
        <v>-8.6</v>
      </c>
      <c r="AV14" s="370">
        <v>46.2</v>
      </c>
      <c r="AW14" s="370">
        <v>6.7</v>
      </c>
      <c r="AX14" s="370">
        <v>15.4</v>
      </c>
      <c r="AY14" s="370">
        <v>21.3</v>
      </c>
      <c r="AZ14" s="370"/>
      <c r="BA14" s="370">
        <v>16.7</v>
      </c>
      <c r="BB14" s="370">
        <v>2.1</v>
      </c>
      <c r="BC14" s="370">
        <v>1</v>
      </c>
      <c r="BD14" s="370">
        <v>-57.1</v>
      </c>
      <c r="BE14" s="370">
        <v>-34.700000000000003</v>
      </c>
      <c r="BF14" s="370">
        <v>-95.1</v>
      </c>
      <c r="BG14" s="370">
        <v>-13.6</v>
      </c>
      <c r="BH14" s="370"/>
      <c r="BI14" s="370">
        <v>-5.0999999999999996</v>
      </c>
      <c r="BJ14" s="370">
        <v>-25.3</v>
      </c>
      <c r="BK14" s="370">
        <v>6.8</v>
      </c>
      <c r="BL14" s="370">
        <v>7</v>
      </c>
      <c r="BM14" s="370">
        <v>11.2</v>
      </c>
      <c r="BN14" s="370">
        <v>17.100000000000001</v>
      </c>
      <c r="BO14" s="370">
        <v>-3.2</v>
      </c>
      <c r="BP14" s="370">
        <v>-22.9</v>
      </c>
      <c r="BQ14" s="370">
        <v>-43.1</v>
      </c>
      <c r="BR14" s="370">
        <v>25.1</v>
      </c>
      <c r="BS14" s="370"/>
      <c r="BT14" s="370">
        <v>8.6999999999999993</v>
      </c>
      <c r="BU14" s="370">
        <v>31.8</v>
      </c>
      <c r="BV14" s="370">
        <v>9.8000000000000007</v>
      </c>
      <c r="BW14" s="370">
        <v>43.2</v>
      </c>
      <c r="BX14" s="370">
        <v>-7.5</v>
      </c>
      <c r="BY14" s="370">
        <v>-16.600000000000001</v>
      </c>
      <c r="BZ14" s="370"/>
      <c r="CA14" s="370">
        <v>0.4</v>
      </c>
      <c r="CB14" s="370">
        <v>-17.399999999999999</v>
      </c>
      <c r="CC14" s="370">
        <v>72.2</v>
      </c>
      <c r="CD14" s="370">
        <v>-43</v>
      </c>
      <c r="CE14" s="370">
        <v>-4.9000000000000004</v>
      </c>
      <c r="CF14" s="370"/>
      <c r="CG14" s="370">
        <v>8.5</v>
      </c>
      <c r="CH14" s="370">
        <v>-17.2</v>
      </c>
      <c r="CI14" s="370">
        <v>1.1000000000000001</v>
      </c>
      <c r="CJ14" s="370">
        <v>-4.2</v>
      </c>
      <c r="CK14" s="370">
        <v>3.7</v>
      </c>
      <c r="CL14" s="370">
        <v>-7</v>
      </c>
      <c r="CM14" s="370">
        <v>-25.1</v>
      </c>
      <c r="CN14" s="370">
        <v>-0.7</v>
      </c>
      <c r="CO14" s="370">
        <v>-32.799999999999997</v>
      </c>
      <c r="CP14" s="370">
        <v>-17.899999999999999</v>
      </c>
      <c r="CQ14" s="370">
        <v>15.6</v>
      </c>
      <c r="CR14" s="370"/>
      <c r="CS14" s="370">
        <v>40.200000000000003</v>
      </c>
      <c r="CT14" s="370">
        <v>6.9</v>
      </c>
      <c r="CU14" s="370">
        <v>38.700000000000003</v>
      </c>
      <c r="CV14" s="370">
        <v>-35.1</v>
      </c>
      <c r="CW14" s="370"/>
      <c r="CX14" s="370">
        <v>-35</v>
      </c>
      <c r="CY14" s="370"/>
      <c r="CZ14" s="370">
        <v>349.7</v>
      </c>
      <c r="DA14" s="370">
        <v>-29</v>
      </c>
      <c r="DB14" s="370">
        <v>-64.7</v>
      </c>
      <c r="DC14" s="370">
        <v>-38.4</v>
      </c>
      <c r="DD14" s="370">
        <v>-29.3</v>
      </c>
      <c r="DE14" s="370">
        <v>3.3</v>
      </c>
      <c r="DF14" s="370">
        <v>2.9</v>
      </c>
      <c r="DG14" s="370">
        <v>9</v>
      </c>
      <c r="DH14" s="370">
        <v>-7.5</v>
      </c>
      <c r="DI14" s="370">
        <v>-2.2000000000000002</v>
      </c>
      <c r="DJ14" s="370"/>
      <c r="DK14" s="370">
        <v>-2.9</v>
      </c>
      <c r="DL14" s="370">
        <v>1.7</v>
      </c>
      <c r="DM14" s="370">
        <v>-15.4</v>
      </c>
      <c r="DN14" s="370">
        <v>-2.2999999999999998</v>
      </c>
      <c r="DO14" s="370"/>
      <c r="DP14" s="370">
        <v>-2.1</v>
      </c>
      <c r="DQ14" s="370">
        <v>-2.4</v>
      </c>
      <c r="DR14" s="370">
        <v>-5</v>
      </c>
      <c r="DS14" s="370"/>
      <c r="DT14" s="370">
        <v>10</v>
      </c>
      <c r="DU14" s="370">
        <v>-9.8000000000000007</v>
      </c>
      <c r="DV14" s="370">
        <v>1</v>
      </c>
      <c r="DW14" s="370">
        <v>-5.9</v>
      </c>
      <c r="DX14" s="370">
        <v>-4.3</v>
      </c>
      <c r="DY14" s="370">
        <v>-14.8</v>
      </c>
      <c r="DZ14" s="370">
        <v>0.4</v>
      </c>
      <c r="EA14" s="370">
        <v>4.2</v>
      </c>
      <c r="EB14" s="370"/>
      <c r="EC14" s="370">
        <v>3.7</v>
      </c>
      <c r="ED14" s="370">
        <v>8.8000000000000007</v>
      </c>
      <c r="EE14" s="370">
        <v>0.9</v>
      </c>
      <c r="EF14" s="370">
        <v>1.3</v>
      </c>
      <c r="EG14" s="370">
        <v>-6.6</v>
      </c>
      <c r="EH14" s="370"/>
      <c r="EI14" s="370">
        <v>-21.3</v>
      </c>
      <c r="EJ14" s="370">
        <v>-14.3</v>
      </c>
      <c r="EK14" s="370">
        <v>-1.8</v>
      </c>
      <c r="EL14" s="370"/>
      <c r="EM14" s="370">
        <v>0.5</v>
      </c>
      <c r="EN14" s="370">
        <v>13</v>
      </c>
      <c r="EO14" s="370">
        <v>-7.9</v>
      </c>
      <c r="EP14" s="370">
        <v>-18.5</v>
      </c>
      <c r="EQ14" s="370">
        <v>-4.5999999999999996</v>
      </c>
      <c r="ER14" s="370">
        <v>-3.1</v>
      </c>
      <c r="ES14" s="370">
        <v>-13.9</v>
      </c>
      <c r="ET14" s="370">
        <v>-3.7</v>
      </c>
      <c r="EU14" s="370">
        <v>-2.1</v>
      </c>
      <c r="EV14" s="370">
        <v>4.5</v>
      </c>
      <c r="EW14" s="370">
        <v>-4.4000000000000004</v>
      </c>
      <c r="EX14" s="370">
        <v>9.8000000000000007</v>
      </c>
      <c r="EY14" s="370">
        <v>-20.399999999999999</v>
      </c>
      <c r="EZ14" s="370"/>
      <c r="FA14" s="370">
        <v>-16.5</v>
      </c>
      <c r="FB14" s="370">
        <v>-21.5</v>
      </c>
      <c r="FC14" s="370">
        <v>-18.399999999999999</v>
      </c>
      <c r="FD14" s="370">
        <v>6.5</v>
      </c>
      <c r="FE14" s="370">
        <v>-2.2999999999999998</v>
      </c>
      <c r="FF14" s="370"/>
      <c r="FG14" s="370">
        <v>5.6</v>
      </c>
      <c r="FH14" s="370">
        <v>-10.9</v>
      </c>
      <c r="FI14" s="370">
        <v>-3</v>
      </c>
      <c r="FJ14" s="370">
        <v>-4.2</v>
      </c>
      <c r="FK14" s="370">
        <v>9.6999999999999993</v>
      </c>
      <c r="FL14" s="370">
        <v>-3.3</v>
      </c>
      <c r="FM14" s="370"/>
      <c r="FN14" s="370">
        <v>-4.2</v>
      </c>
      <c r="FO14" s="370">
        <v>1.2</v>
      </c>
      <c r="FP14" s="370">
        <v>-5</v>
      </c>
      <c r="FQ14" s="370"/>
      <c r="FR14" s="370">
        <v>14</v>
      </c>
      <c r="FS14" s="370">
        <v>-8.1999999999999993</v>
      </c>
      <c r="FT14" s="370">
        <v>-32.6</v>
      </c>
      <c r="FU14" s="370">
        <v>76.8</v>
      </c>
      <c r="FV14" s="370">
        <v>3.9</v>
      </c>
      <c r="FW14" s="370">
        <v>26.8</v>
      </c>
      <c r="FX14" s="370">
        <v>1.3</v>
      </c>
      <c r="FY14" s="370">
        <v>-1.5</v>
      </c>
      <c r="FZ14" s="370">
        <v>-14.7</v>
      </c>
      <c r="GA14" s="370">
        <v>-16.3</v>
      </c>
      <c r="GB14" s="370">
        <v>32.1</v>
      </c>
      <c r="GC14" s="370">
        <v>-23.1</v>
      </c>
      <c r="GD14" s="370">
        <v>-28.9</v>
      </c>
      <c r="GE14" s="370">
        <v>-23.8</v>
      </c>
      <c r="GF14" s="370"/>
      <c r="GG14" s="370">
        <v>14.5</v>
      </c>
      <c r="GH14" s="370">
        <v>-18.2</v>
      </c>
      <c r="GI14" s="370">
        <v>-11.8</v>
      </c>
      <c r="GJ14" s="370">
        <v>-8.6</v>
      </c>
      <c r="GK14" s="370">
        <v>-7.1</v>
      </c>
      <c r="GL14" s="370">
        <v>-7.3</v>
      </c>
      <c r="GM14" s="370"/>
      <c r="GN14" s="370">
        <v>-2</v>
      </c>
      <c r="GO14" s="370">
        <v>-3.1</v>
      </c>
      <c r="GP14" s="370">
        <v>12.5</v>
      </c>
      <c r="GQ14" s="370">
        <v>-4.9000000000000004</v>
      </c>
      <c r="GR14" s="370">
        <v>-1.3</v>
      </c>
      <c r="GS14" s="370">
        <v>-7.5</v>
      </c>
      <c r="GT14" s="370"/>
      <c r="GU14" s="370">
        <v>-11.5</v>
      </c>
      <c r="GV14" s="370">
        <v>-8</v>
      </c>
      <c r="GW14" s="370">
        <v>22</v>
      </c>
      <c r="GX14" s="370">
        <v>-2.9</v>
      </c>
      <c r="GY14" s="370">
        <v>-12.5</v>
      </c>
      <c r="GZ14" s="370">
        <v>1.1000000000000001</v>
      </c>
      <c r="HA14" s="370">
        <v>5.4</v>
      </c>
      <c r="HB14" s="370"/>
      <c r="HC14" s="370">
        <v>23.5</v>
      </c>
      <c r="HD14" s="370">
        <v>8.8000000000000007</v>
      </c>
      <c r="HE14" s="370">
        <v>12.1</v>
      </c>
      <c r="HF14" s="370">
        <v>-15.1</v>
      </c>
      <c r="HG14" s="370">
        <v>57.8</v>
      </c>
      <c r="HH14" s="370">
        <v>23.6</v>
      </c>
      <c r="HI14" s="370">
        <v>5.5</v>
      </c>
      <c r="HJ14" s="370">
        <v>-0.6</v>
      </c>
      <c r="HK14" s="370">
        <v>-26.3</v>
      </c>
      <c r="HL14" s="370"/>
      <c r="HM14" s="370">
        <v>21.3</v>
      </c>
      <c r="HN14" s="370">
        <v>-2.2999999999999998</v>
      </c>
      <c r="HO14" s="370">
        <v>-0.2</v>
      </c>
      <c r="HP14" s="370"/>
      <c r="HQ14" s="370">
        <v>-1.7</v>
      </c>
      <c r="HR14" s="370">
        <v>-11.9</v>
      </c>
      <c r="HS14" s="370">
        <v>-47.5</v>
      </c>
      <c r="HT14" s="370">
        <v>21.4</v>
      </c>
      <c r="HU14" s="370">
        <v>787.4</v>
      </c>
      <c r="HV14" s="370">
        <v>-35.200000000000003</v>
      </c>
      <c r="HW14" s="370">
        <v>46.1</v>
      </c>
      <c r="HX14" s="370">
        <v>-11.4</v>
      </c>
      <c r="HY14" s="370">
        <v>134.30000000000001</v>
      </c>
      <c r="HZ14" s="370">
        <v>34.6</v>
      </c>
      <c r="IA14" s="370">
        <v>-16.399999999999999</v>
      </c>
      <c r="IB14" s="370">
        <v>4.2</v>
      </c>
      <c r="IC14" s="370">
        <v>-9.8000000000000007</v>
      </c>
      <c r="ID14" s="370">
        <v>6.9</v>
      </c>
      <c r="IE14" s="370" t="s">
        <v>546</v>
      </c>
      <c r="IF14" s="370"/>
      <c r="IG14" s="370" t="s">
        <v>546</v>
      </c>
      <c r="IH14" s="370">
        <v>53.6</v>
      </c>
      <c r="II14" s="370">
        <v>-3.9</v>
      </c>
      <c r="IJ14" s="370">
        <v>5</v>
      </c>
      <c r="IK14" s="370">
        <v>-3.3</v>
      </c>
      <c r="IL14" s="370">
        <v>-73.5</v>
      </c>
      <c r="IM14" s="370">
        <v>6.1</v>
      </c>
      <c r="IN14" s="370"/>
      <c r="IO14" s="370">
        <v>4.3</v>
      </c>
      <c r="IP14" s="370">
        <v>6.6</v>
      </c>
      <c r="IQ14" s="370">
        <v>-2.4</v>
      </c>
      <c r="IR14" s="370">
        <v>33.5</v>
      </c>
      <c r="IS14" s="370">
        <v>-40.700000000000003</v>
      </c>
      <c r="IT14" s="370">
        <v>-36</v>
      </c>
      <c r="IU14" s="370">
        <v>-60.4</v>
      </c>
      <c r="IV14" s="370">
        <v>-11.6</v>
      </c>
      <c r="IW14" s="370">
        <v>-15.1</v>
      </c>
      <c r="IX14" s="370">
        <v>15.7</v>
      </c>
      <c r="IY14" s="370">
        <v>-7.9</v>
      </c>
      <c r="IZ14" s="370"/>
      <c r="JA14" s="370">
        <v>-8.1999999999999993</v>
      </c>
      <c r="JB14" s="370">
        <v>8.3000000000000007</v>
      </c>
      <c r="JC14" s="370">
        <v>26.6</v>
      </c>
      <c r="JD14" s="370">
        <v>-14.7</v>
      </c>
      <c r="JE14" s="370">
        <v>16.5</v>
      </c>
      <c r="JF14" s="370">
        <v>10.7</v>
      </c>
      <c r="JG14" s="370">
        <v>-2.9</v>
      </c>
      <c r="JH14" s="370"/>
      <c r="JI14" s="370">
        <v>1.5</v>
      </c>
      <c r="JJ14" s="370">
        <v>-10.199999999999999</v>
      </c>
      <c r="JK14" s="370">
        <v>-0.8</v>
      </c>
      <c r="JL14" s="370">
        <v>4.2</v>
      </c>
      <c r="JM14" s="370">
        <v>8.3000000000000007</v>
      </c>
      <c r="JN14" s="370">
        <v>1.5</v>
      </c>
      <c r="JO14" s="370">
        <v>1.9</v>
      </c>
      <c r="JP14" s="370">
        <v>2</v>
      </c>
      <c r="JQ14" s="370">
        <v>0</v>
      </c>
      <c r="JR14" s="370">
        <v>2.4</v>
      </c>
      <c r="JS14" s="370">
        <v>5.7</v>
      </c>
      <c r="JT14" s="370">
        <v>-1.1000000000000001</v>
      </c>
      <c r="JU14" s="370">
        <v>2.2000000000000002</v>
      </c>
      <c r="JV14" s="370">
        <v>1.8</v>
      </c>
      <c r="JW14" s="370">
        <v>21.5</v>
      </c>
      <c r="JX14" s="370">
        <v>12.8</v>
      </c>
      <c r="JY14" s="370">
        <v>-9.5</v>
      </c>
      <c r="JZ14" s="370">
        <v>-2.2000000000000002</v>
      </c>
      <c r="KA14" s="370">
        <v>3.9</v>
      </c>
      <c r="KB14" s="370">
        <v>7.4</v>
      </c>
      <c r="KC14" s="370">
        <v>-10.8</v>
      </c>
      <c r="KD14" s="370">
        <v>0.4</v>
      </c>
      <c r="KE14" s="370">
        <v>8.8000000000000007</v>
      </c>
    </row>
    <row r="15" spans="1:303" s="377" customFormat="1" ht="18.75" customHeight="1" thickBot="1">
      <c r="A15" s="377">
        <v>2017</v>
      </c>
      <c r="B15" s="377" t="s">
        <v>730</v>
      </c>
      <c r="C15" s="380">
        <v>294</v>
      </c>
      <c r="D15" s="380"/>
      <c r="E15" s="380">
        <v>214</v>
      </c>
      <c r="F15" s="381">
        <v>4098747</v>
      </c>
      <c r="G15" s="380"/>
      <c r="H15" s="381">
        <v>695087</v>
      </c>
      <c r="I15" s="381">
        <v>1216757</v>
      </c>
      <c r="J15" s="381">
        <v>248976</v>
      </c>
      <c r="K15" s="381">
        <v>450407</v>
      </c>
      <c r="L15" s="380">
        <v>451</v>
      </c>
      <c r="M15" s="380"/>
      <c r="N15" s="381">
        <v>1039142</v>
      </c>
      <c r="O15" s="381">
        <v>528806</v>
      </c>
      <c r="P15" s="381">
        <v>2544781</v>
      </c>
      <c r="Q15" s="380"/>
      <c r="R15" s="381">
        <v>1014034</v>
      </c>
      <c r="S15" s="381">
        <v>13062</v>
      </c>
      <c r="T15" s="380"/>
      <c r="U15" s="380">
        <v>813</v>
      </c>
      <c r="V15" s="381">
        <v>2559</v>
      </c>
      <c r="W15" s="380"/>
      <c r="X15" s="380">
        <v>283</v>
      </c>
      <c r="Y15" s="380">
        <v>442</v>
      </c>
      <c r="Z15" s="380"/>
      <c r="AA15" s="381">
        <v>125673</v>
      </c>
      <c r="AB15" s="380">
        <v>886</v>
      </c>
      <c r="AC15" s="380">
        <v>403</v>
      </c>
      <c r="AD15" s="380">
        <v>506</v>
      </c>
      <c r="AE15" s="381">
        <v>9553</v>
      </c>
      <c r="AF15" s="380">
        <v>577</v>
      </c>
      <c r="AG15" s="380"/>
      <c r="AH15" s="380">
        <v>65</v>
      </c>
      <c r="AI15" s="381">
        <v>108136</v>
      </c>
      <c r="AJ15" s="381">
        <v>42579</v>
      </c>
      <c r="AK15" s="380">
        <v>346</v>
      </c>
      <c r="AL15" s="380">
        <v>76</v>
      </c>
      <c r="AM15" s="380">
        <v>229</v>
      </c>
      <c r="AN15" s="381">
        <v>1565330</v>
      </c>
      <c r="AO15" s="380"/>
      <c r="AP15" s="381">
        <v>716196</v>
      </c>
      <c r="AQ15" s="381">
        <v>787204</v>
      </c>
      <c r="AR15" s="380">
        <v>157</v>
      </c>
      <c r="AS15" s="381">
        <v>61203</v>
      </c>
      <c r="AT15" s="381">
        <v>7431</v>
      </c>
      <c r="AU15" s="380">
        <v>279</v>
      </c>
      <c r="AV15" s="380">
        <v>436</v>
      </c>
      <c r="AW15" s="381">
        <v>5540</v>
      </c>
      <c r="AX15" s="381">
        <v>3739</v>
      </c>
      <c r="AY15" s="380">
        <v>19</v>
      </c>
      <c r="AZ15" s="380"/>
      <c r="BA15" s="380">
        <v>15</v>
      </c>
      <c r="BB15" s="381">
        <v>2372</v>
      </c>
      <c r="BC15" s="381">
        <v>345824</v>
      </c>
      <c r="BD15" s="381">
        <v>6231</v>
      </c>
      <c r="BE15" s="380">
        <v>116</v>
      </c>
      <c r="BF15" s="381">
        <v>35281</v>
      </c>
      <c r="BG15" s="380">
        <v>40</v>
      </c>
      <c r="BH15" s="380"/>
      <c r="BI15" s="381">
        <v>159544</v>
      </c>
      <c r="BJ15" s="381">
        <v>147405</v>
      </c>
      <c r="BK15" s="381">
        <v>207300</v>
      </c>
      <c r="BL15" s="381">
        <v>107474</v>
      </c>
      <c r="BM15" s="381">
        <v>2126</v>
      </c>
      <c r="BN15" s="381">
        <v>1735</v>
      </c>
      <c r="BO15" s="381">
        <v>1385</v>
      </c>
      <c r="BP15" s="380">
        <v>128</v>
      </c>
      <c r="BQ15" s="380">
        <v>287</v>
      </c>
      <c r="BR15" s="381">
        <v>27090</v>
      </c>
      <c r="BS15" s="380"/>
      <c r="BT15" s="381">
        <v>1341</v>
      </c>
      <c r="BU15" s="381">
        <v>6935</v>
      </c>
      <c r="BV15" s="381">
        <v>7617</v>
      </c>
      <c r="BW15" s="381">
        <v>8260</v>
      </c>
      <c r="BX15" s="381">
        <v>41957</v>
      </c>
      <c r="BY15" s="381">
        <v>2964</v>
      </c>
      <c r="BZ15" s="380"/>
      <c r="CA15" s="381">
        <v>16448</v>
      </c>
      <c r="CB15" s="380">
        <v>371</v>
      </c>
      <c r="CC15" s="380">
        <v>75</v>
      </c>
      <c r="CD15" s="381">
        <v>1357</v>
      </c>
      <c r="CE15" s="381">
        <v>6857</v>
      </c>
      <c r="CF15" s="380"/>
      <c r="CG15" s="381">
        <v>3813</v>
      </c>
      <c r="CH15" s="381">
        <v>3043</v>
      </c>
      <c r="CI15" s="381">
        <v>838420</v>
      </c>
      <c r="CJ15" s="381">
        <v>509005</v>
      </c>
      <c r="CK15" s="381">
        <v>1481</v>
      </c>
      <c r="CL15" s="380">
        <v>321</v>
      </c>
      <c r="CM15" s="380">
        <v>872</v>
      </c>
      <c r="CN15" s="381">
        <v>140296</v>
      </c>
      <c r="CO15" s="380">
        <v>54</v>
      </c>
      <c r="CP15" s="381">
        <v>237362</v>
      </c>
      <c r="CQ15" s="381">
        <v>138712</v>
      </c>
      <c r="CR15" s="380"/>
      <c r="CS15" s="380">
        <v>723</v>
      </c>
      <c r="CT15" s="381">
        <v>11793</v>
      </c>
      <c r="CU15" s="381">
        <v>116098</v>
      </c>
      <c r="CV15" s="380">
        <v>918</v>
      </c>
      <c r="CW15" s="380"/>
      <c r="CX15" s="380">
        <v>917</v>
      </c>
      <c r="CY15" s="380"/>
      <c r="CZ15" s="381">
        <v>114655</v>
      </c>
      <c r="DA15" s="380">
        <v>111</v>
      </c>
      <c r="DB15" s="380">
        <v>0</v>
      </c>
      <c r="DC15" s="380">
        <v>753</v>
      </c>
      <c r="DD15" s="380">
        <v>6</v>
      </c>
      <c r="DE15" s="381">
        <v>39352</v>
      </c>
      <c r="DF15" s="381">
        <v>214968</v>
      </c>
      <c r="DG15" s="381">
        <v>168642</v>
      </c>
      <c r="DH15" s="380" t="s">
        <v>546</v>
      </c>
      <c r="DI15" s="381">
        <v>2868</v>
      </c>
      <c r="DJ15" s="380"/>
      <c r="DK15" s="380">
        <v>877</v>
      </c>
      <c r="DL15" s="380">
        <v>303</v>
      </c>
      <c r="DM15" s="380">
        <v>318</v>
      </c>
      <c r="DN15" s="380">
        <v>314</v>
      </c>
      <c r="DO15" s="380"/>
      <c r="DP15" s="380">
        <v>179</v>
      </c>
      <c r="DQ15" s="380">
        <v>100</v>
      </c>
      <c r="DR15" s="380">
        <v>201</v>
      </c>
      <c r="DS15" s="380"/>
      <c r="DT15" s="380">
        <v>20</v>
      </c>
      <c r="DU15" s="380">
        <v>65</v>
      </c>
      <c r="DV15" s="380">
        <v>83</v>
      </c>
      <c r="DW15" s="380">
        <v>583</v>
      </c>
      <c r="DX15" s="381">
        <v>83544</v>
      </c>
      <c r="DY15" s="381">
        <v>755156</v>
      </c>
      <c r="DZ15" s="381">
        <v>2572</v>
      </c>
      <c r="EA15" s="380">
        <v>475</v>
      </c>
      <c r="EB15" s="380"/>
      <c r="EC15" s="380">
        <v>33</v>
      </c>
      <c r="ED15" s="380">
        <v>133</v>
      </c>
      <c r="EE15" s="380">
        <v>65</v>
      </c>
      <c r="EF15" s="380">
        <v>135</v>
      </c>
      <c r="EG15" s="380" t="s">
        <v>546</v>
      </c>
      <c r="EH15" s="380"/>
      <c r="EI15" s="381">
        <v>10555</v>
      </c>
      <c r="EJ15" s="380">
        <v>198</v>
      </c>
      <c r="EK15" s="381">
        <v>350477</v>
      </c>
      <c r="EL15" s="380"/>
      <c r="EM15" s="381">
        <v>125777</v>
      </c>
      <c r="EN15" s="381">
        <v>135983</v>
      </c>
      <c r="EO15" s="380" t="s">
        <v>546</v>
      </c>
      <c r="EP15" s="380" t="s">
        <v>546</v>
      </c>
      <c r="EQ15" s="381">
        <v>83421</v>
      </c>
      <c r="ER15" s="381">
        <v>5501</v>
      </c>
      <c r="ES15" s="380">
        <v>378</v>
      </c>
      <c r="ET15" s="381">
        <v>80472</v>
      </c>
      <c r="EU15" s="381">
        <v>86859</v>
      </c>
      <c r="EV15" s="380" t="s">
        <v>546</v>
      </c>
      <c r="EW15" s="381">
        <v>200288</v>
      </c>
      <c r="EX15" s="381">
        <v>2041</v>
      </c>
      <c r="EY15" s="380">
        <v>807</v>
      </c>
      <c r="EZ15" s="380"/>
      <c r="FA15" s="380">
        <v>232</v>
      </c>
      <c r="FB15" s="380">
        <v>356</v>
      </c>
      <c r="FC15" s="380">
        <v>217</v>
      </c>
      <c r="FD15" s="380">
        <v>49</v>
      </c>
      <c r="FE15" s="381">
        <v>1330</v>
      </c>
      <c r="FF15" s="380"/>
      <c r="FG15" s="380">
        <v>121</v>
      </c>
      <c r="FH15" s="380">
        <v>40</v>
      </c>
      <c r="FI15" s="381">
        <v>1106</v>
      </c>
      <c r="FJ15" s="380">
        <v>41</v>
      </c>
      <c r="FK15" s="381">
        <v>322682</v>
      </c>
      <c r="FL15" s="380">
        <v>469</v>
      </c>
      <c r="FM15" s="380"/>
      <c r="FN15" s="380">
        <v>411</v>
      </c>
      <c r="FO15" s="381">
        <v>582268</v>
      </c>
      <c r="FP15" s="381">
        <v>582802</v>
      </c>
      <c r="FQ15" s="380"/>
      <c r="FR15" s="381">
        <v>186181</v>
      </c>
      <c r="FS15" s="381">
        <v>396621</v>
      </c>
      <c r="FT15" s="381">
        <v>120064</v>
      </c>
      <c r="FU15" s="380">
        <v>563</v>
      </c>
      <c r="FV15" s="381">
        <v>227250</v>
      </c>
      <c r="FW15" s="380">
        <v>633</v>
      </c>
      <c r="FX15" s="381">
        <v>7595</v>
      </c>
      <c r="FY15" s="381">
        <v>1031</v>
      </c>
      <c r="FZ15" s="381">
        <v>23880</v>
      </c>
      <c r="GA15" s="381">
        <v>368832</v>
      </c>
      <c r="GB15" s="381">
        <v>565582</v>
      </c>
      <c r="GC15" s="381">
        <v>629740</v>
      </c>
      <c r="GD15" s="380">
        <v>330</v>
      </c>
      <c r="GE15" s="380" t="s">
        <v>546</v>
      </c>
      <c r="GF15" s="380"/>
      <c r="GG15" s="381">
        <v>2482</v>
      </c>
      <c r="GH15" s="380" t="s">
        <v>546</v>
      </c>
      <c r="GI15" s="380" t="s">
        <v>546</v>
      </c>
      <c r="GJ15" s="380" t="s">
        <v>546</v>
      </c>
      <c r="GK15" s="380" t="s">
        <v>546</v>
      </c>
      <c r="GL15" s="380" t="s">
        <v>546</v>
      </c>
      <c r="GM15" s="380"/>
      <c r="GN15" s="381">
        <v>4605</v>
      </c>
      <c r="GO15" s="381">
        <v>9152</v>
      </c>
      <c r="GP15" s="381">
        <v>10753</v>
      </c>
      <c r="GQ15" s="381">
        <v>14074</v>
      </c>
      <c r="GR15" s="381">
        <v>42734</v>
      </c>
      <c r="GS15" s="381">
        <v>88656</v>
      </c>
      <c r="GT15" s="380"/>
      <c r="GU15" s="381">
        <v>33406</v>
      </c>
      <c r="GV15" s="381">
        <v>13688</v>
      </c>
      <c r="GW15" s="380" t="s">
        <v>546</v>
      </c>
      <c r="GX15" s="380" t="s">
        <v>546</v>
      </c>
      <c r="GY15" s="380" t="s">
        <v>546</v>
      </c>
      <c r="GZ15" s="381">
        <v>106226</v>
      </c>
      <c r="HA15" s="381">
        <v>50588</v>
      </c>
      <c r="HB15" s="380"/>
      <c r="HC15" s="380">
        <v>426</v>
      </c>
      <c r="HD15" s="381">
        <v>1226</v>
      </c>
      <c r="HE15" s="381">
        <v>28191</v>
      </c>
      <c r="HF15" s="381">
        <v>72731</v>
      </c>
      <c r="HG15" s="381">
        <v>3078</v>
      </c>
      <c r="HH15" s="381">
        <v>8938</v>
      </c>
      <c r="HI15" s="381">
        <v>12886</v>
      </c>
      <c r="HJ15" s="381">
        <v>115369</v>
      </c>
      <c r="HK15" s="381">
        <v>184157</v>
      </c>
      <c r="HL15" s="380"/>
      <c r="HM15" s="380">
        <v>60</v>
      </c>
      <c r="HN15" s="380" t="s">
        <v>546</v>
      </c>
      <c r="HO15" s="381">
        <v>180871</v>
      </c>
      <c r="HP15" s="380"/>
      <c r="HQ15" s="381">
        <v>1074</v>
      </c>
      <c r="HR15" s="380">
        <v>599</v>
      </c>
      <c r="HS15" s="381">
        <v>4071</v>
      </c>
      <c r="HT15" s="381">
        <v>2001</v>
      </c>
      <c r="HU15" s="381">
        <v>230560</v>
      </c>
      <c r="HV15" s="381">
        <v>23834</v>
      </c>
      <c r="HW15" s="380">
        <v>41</v>
      </c>
      <c r="HX15" s="380">
        <v>163</v>
      </c>
      <c r="HY15" s="381">
        <v>62294</v>
      </c>
      <c r="HZ15" s="381">
        <v>28092</v>
      </c>
      <c r="IA15" s="381">
        <v>78428</v>
      </c>
      <c r="IB15" s="381">
        <v>17873</v>
      </c>
      <c r="IC15" s="381">
        <v>4517779</v>
      </c>
      <c r="ID15" s="380" t="s">
        <v>546</v>
      </c>
      <c r="IE15" s="380">
        <v>7</v>
      </c>
      <c r="IF15" s="380"/>
      <c r="IG15" s="380" t="s">
        <v>546</v>
      </c>
      <c r="IH15" s="380" t="s">
        <v>546</v>
      </c>
      <c r="II15" s="381">
        <v>517248</v>
      </c>
      <c r="IJ15" s="381">
        <v>376991</v>
      </c>
      <c r="IK15" s="381">
        <v>246379</v>
      </c>
      <c r="IL15" s="380">
        <v>5</v>
      </c>
      <c r="IM15" s="380">
        <v>124</v>
      </c>
      <c r="IN15" s="380"/>
      <c r="IO15" s="381">
        <v>473471</v>
      </c>
      <c r="IP15" s="381">
        <v>528669</v>
      </c>
      <c r="IQ15" s="381">
        <v>224801</v>
      </c>
      <c r="IR15" s="381">
        <v>9662</v>
      </c>
      <c r="IS15" s="380">
        <v>17</v>
      </c>
      <c r="IT15" s="380">
        <v>170</v>
      </c>
      <c r="IU15" s="380">
        <v>21</v>
      </c>
      <c r="IV15" s="381">
        <v>1052</v>
      </c>
      <c r="IW15" s="381">
        <v>1467</v>
      </c>
      <c r="IX15" s="380" t="s">
        <v>546</v>
      </c>
      <c r="IY15" s="381">
        <v>14266</v>
      </c>
      <c r="IZ15" s="380"/>
      <c r="JA15" s="380">
        <v>438</v>
      </c>
      <c r="JB15" s="381">
        <v>4903</v>
      </c>
      <c r="JC15" s="381">
        <v>3582</v>
      </c>
      <c r="JD15" s="381">
        <v>240038</v>
      </c>
      <c r="JE15" s="380" t="s">
        <v>546</v>
      </c>
      <c r="JF15" s="380" t="s">
        <v>546</v>
      </c>
      <c r="JG15" s="381">
        <v>2460</v>
      </c>
      <c r="JH15" s="380"/>
      <c r="JI15" s="380">
        <v>230</v>
      </c>
      <c r="JJ15" s="381">
        <v>2230</v>
      </c>
      <c r="JK15" s="381">
        <v>21469</v>
      </c>
      <c r="JL15" s="381">
        <v>54952</v>
      </c>
      <c r="JM15" s="381">
        <v>472339</v>
      </c>
      <c r="JN15" s="380" t="s">
        <v>546</v>
      </c>
      <c r="JO15" s="380" t="s">
        <v>546</v>
      </c>
      <c r="JP15" s="380">
        <v>133</v>
      </c>
      <c r="JQ15" s="380" t="s">
        <v>546</v>
      </c>
      <c r="JR15" s="380" t="s">
        <v>546</v>
      </c>
      <c r="JS15" s="380" t="s">
        <v>546</v>
      </c>
      <c r="JT15" s="380" t="s">
        <v>546</v>
      </c>
      <c r="JU15" s="380" t="s">
        <v>546</v>
      </c>
      <c r="JV15" s="380" t="s">
        <v>546</v>
      </c>
      <c r="JW15" s="380" t="s">
        <v>546</v>
      </c>
      <c r="JX15" s="380" t="s">
        <v>546</v>
      </c>
      <c r="JY15" s="380" t="s">
        <v>546</v>
      </c>
      <c r="JZ15" s="380" t="s">
        <v>546</v>
      </c>
      <c r="KA15" s="380" t="s">
        <v>546</v>
      </c>
      <c r="KB15" s="380" t="s">
        <v>546</v>
      </c>
      <c r="KC15" s="381">
        <v>56602</v>
      </c>
      <c r="KD15" s="380" t="s">
        <v>546</v>
      </c>
      <c r="KE15" s="380" t="s">
        <v>546</v>
      </c>
    </row>
    <row r="16" spans="1:303" ht="19.5" thickBot="1">
      <c r="B16" s="211" t="s">
        <v>731</v>
      </c>
      <c r="C16" s="368">
        <v>5593974</v>
      </c>
      <c r="D16" s="367"/>
      <c r="E16" s="368">
        <v>2512385</v>
      </c>
      <c r="F16" s="368">
        <v>6659873</v>
      </c>
      <c r="G16" s="367"/>
      <c r="H16" s="368">
        <v>2075705</v>
      </c>
      <c r="I16" s="368">
        <v>1506433</v>
      </c>
      <c r="J16" s="368">
        <v>596136</v>
      </c>
      <c r="K16" s="368">
        <v>695621</v>
      </c>
      <c r="L16" s="368">
        <v>4223587</v>
      </c>
      <c r="M16" s="367"/>
      <c r="N16" s="368">
        <v>392815</v>
      </c>
      <c r="O16" s="368">
        <v>297065</v>
      </c>
      <c r="P16" s="368">
        <v>6276528</v>
      </c>
      <c r="Q16" s="367"/>
      <c r="R16" s="368">
        <v>4161656</v>
      </c>
      <c r="S16" s="368">
        <v>32600344</v>
      </c>
      <c r="T16" s="367"/>
      <c r="U16" s="368">
        <v>982435</v>
      </c>
      <c r="V16" s="368">
        <v>4399415</v>
      </c>
      <c r="W16" s="367"/>
      <c r="X16" s="368">
        <v>408465</v>
      </c>
      <c r="Y16" s="368">
        <v>734894</v>
      </c>
      <c r="Z16" s="367"/>
      <c r="AA16" s="368">
        <v>34204</v>
      </c>
      <c r="AB16" s="368">
        <v>1231856</v>
      </c>
      <c r="AC16" s="368">
        <v>1260927</v>
      </c>
      <c r="AD16" s="368">
        <v>697984</v>
      </c>
      <c r="AE16" s="368">
        <v>26876073</v>
      </c>
      <c r="AF16" s="368">
        <v>3067184</v>
      </c>
      <c r="AG16" s="367"/>
      <c r="AH16" s="368">
        <v>364759</v>
      </c>
      <c r="AI16" s="368">
        <v>100863</v>
      </c>
      <c r="AJ16" s="368">
        <v>143051</v>
      </c>
      <c r="AK16" s="368">
        <v>1605801</v>
      </c>
      <c r="AL16" s="368">
        <v>428394</v>
      </c>
      <c r="AM16" s="368">
        <v>734371</v>
      </c>
      <c r="AN16" s="368">
        <v>3198322</v>
      </c>
      <c r="AO16" s="367"/>
      <c r="AP16" s="368">
        <v>505352</v>
      </c>
      <c r="AQ16" s="368">
        <v>2480085</v>
      </c>
      <c r="AR16" s="368">
        <v>1505671</v>
      </c>
      <c r="AS16" s="368">
        <v>24386</v>
      </c>
      <c r="AT16" s="368">
        <v>339113</v>
      </c>
      <c r="AU16" s="368">
        <v>3336534</v>
      </c>
      <c r="AV16" s="368">
        <v>5739632</v>
      </c>
      <c r="AW16" s="368">
        <v>6712172</v>
      </c>
      <c r="AX16" s="368">
        <v>6814017</v>
      </c>
      <c r="AY16" s="368">
        <v>101852</v>
      </c>
      <c r="AZ16" s="367"/>
      <c r="BA16" s="368">
        <v>75640</v>
      </c>
      <c r="BB16" s="368">
        <v>10386781</v>
      </c>
      <c r="BC16" s="368">
        <v>1866703</v>
      </c>
      <c r="BD16" s="368">
        <v>29656</v>
      </c>
      <c r="BE16" s="368">
        <v>1486743</v>
      </c>
      <c r="BF16" s="368">
        <v>115101</v>
      </c>
      <c r="BG16" s="368">
        <v>603292</v>
      </c>
      <c r="BH16" s="367"/>
      <c r="BI16" s="368">
        <v>155355</v>
      </c>
      <c r="BJ16" s="368">
        <v>233343</v>
      </c>
      <c r="BK16" s="368">
        <v>366727</v>
      </c>
      <c r="BL16" s="368">
        <v>51750774</v>
      </c>
      <c r="BM16" s="368">
        <v>2717382</v>
      </c>
      <c r="BN16" s="368">
        <v>17850881</v>
      </c>
      <c r="BO16" s="368">
        <v>2338167</v>
      </c>
      <c r="BP16" s="368">
        <v>1148447</v>
      </c>
      <c r="BQ16" s="368">
        <v>745969</v>
      </c>
      <c r="BR16" s="368">
        <v>15356314</v>
      </c>
      <c r="BS16" s="367"/>
      <c r="BT16" s="368">
        <v>928245</v>
      </c>
      <c r="BU16" s="368">
        <v>6324769</v>
      </c>
      <c r="BV16" s="368">
        <v>4153676</v>
      </c>
      <c r="BW16" s="368">
        <v>2749215</v>
      </c>
      <c r="BX16" s="368">
        <v>110028571</v>
      </c>
      <c r="BY16" s="368">
        <v>9815107</v>
      </c>
      <c r="BZ16" s="367"/>
      <c r="CA16" s="368">
        <v>5987</v>
      </c>
      <c r="CB16" s="368">
        <v>1316909</v>
      </c>
      <c r="CC16" s="368">
        <v>245565</v>
      </c>
      <c r="CD16" s="368">
        <v>3082256</v>
      </c>
      <c r="CE16" s="368">
        <v>15739339</v>
      </c>
      <c r="CF16" s="367"/>
      <c r="CG16" s="368">
        <v>9964534</v>
      </c>
      <c r="CH16" s="368">
        <v>5774805</v>
      </c>
      <c r="CI16" s="368">
        <v>209382</v>
      </c>
      <c r="CJ16" s="368">
        <v>232769</v>
      </c>
      <c r="CK16" s="368">
        <v>8440846</v>
      </c>
      <c r="CL16" s="368">
        <v>2718642</v>
      </c>
      <c r="CM16" s="368">
        <v>5002177</v>
      </c>
      <c r="CN16" s="368">
        <v>354570</v>
      </c>
      <c r="CO16" s="368">
        <v>237736</v>
      </c>
      <c r="CP16" s="368">
        <v>291549</v>
      </c>
      <c r="CQ16" s="368">
        <v>18150036</v>
      </c>
      <c r="CR16" s="367"/>
      <c r="CS16" s="368">
        <v>309302</v>
      </c>
      <c r="CT16" s="368">
        <v>1035051</v>
      </c>
      <c r="CU16" s="368">
        <v>3960598</v>
      </c>
      <c r="CV16" s="368">
        <v>1586031</v>
      </c>
      <c r="CW16" s="367"/>
      <c r="CX16" s="368">
        <v>1582451</v>
      </c>
      <c r="CY16" s="367"/>
      <c r="CZ16" s="368">
        <v>20553</v>
      </c>
      <c r="DA16" s="368">
        <v>312871</v>
      </c>
      <c r="DB16" s="367">
        <v>17</v>
      </c>
      <c r="DC16" s="368">
        <v>1161984</v>
      </c>
      <c r="DD16" s="368">
        <v>13704</v>
      </c>
      <c r="DE16" s="368">
        <v>240170</v>
      </c>
      <c r="DF16" s="368">
        <v>390766</v>
      </c>
      <c r="DG16" s="368">
        <v>584957</v>
      </c>
      <c r="DH16" s="368">
        <v>521709</v>
      </c>
      <c r="DI16" s="368">
        <v>32841191</v>
      </c>
      <c r="DJ16" s="367"/>
      <c r="DK16" s="368">
        <v>7153048</v>
      </c>
      <c r="DL16" s="368">
        <v>2471307</v>
      </c>
      <c r="DM16" s="368">
        <v>2604369</v>
      </c>
      <c r="DN16" s="368">
        <v>3926089</v>
      </c>
      <c r="DO16" s="367"/>
      <c r="DP16" s="368">
        <v>2374998</v>
      </c>
      <c r="DQ16" s="368">
        <v>713135</v>
      </c>
      <c r="DR16" s="368">
        <v>3926350</v>
      </c>
      <c r="DS16" s="367"/>
      <c r="DT16" s="368">
        <v>207887</v>
      </c>
      <c r="DU16" s="368">
        <v>1194164</v>
      </c>
      <c r="DV16" s="368">
        <v>4589807</v>
      </c>
      <c r="DW16" s="368">
        <v>2220395</v>
      </c>
      <c r="DX16" s="368">
        <v>463273</v>
      </c>
      <c r="DY16" s="368">
        <v>2015905</v>
      </c>
      <c r="DZ16" s="368">
        <v>3993508</v>
      </c>
      <c r="EA16" s="368">
        <v>2919750</v>
      </c>
      <c r="EB16" s="367"/>
      <c r="EC16" s="368">
        <v>113839</v>
      </c>
      <c r="ED16" s="368">
        <v>610240</v>
      </c>
      <c r="EE16" s="368">
        <v>206916</v>
      </c>
      <c r="EF16" s="368">
        <v>1215982</v>
      </c>
      <c r="EG16" s="368">
        <v>11756927</v>
      </c>
      <c r="EH16" s="367"/>
      <c r="EI16" s="368">
        <v>137248</v>
      </c>
      <c r="EJ16" s="368">
        <v>3697832</v>
      </c>
      <c r="EK16" s="368">
        <v>1036330</v>
      </c>
      <c r="EL16" s="367"/>
      <c r="EM16" s="368">
        <v>412362</v>
      </c>
      <c r="EN16" s="368">
        <v>244092</v>
      </c>
      <c r="EO16" s="368">
        <v>25541</v>
      </c>
      <c r="EP16" s="368">
        <v>589935</v>
      </c>
      <c r="EQ16" s="368">
        <v>936118</v>
      </c>
      <c r="ER16" s="368">
        <v>66466</v>
      </c>
      <c r="ES16" s="368">
        <v>16217</v>
      </c>
      <c r="ET16" s="368">
        <v>634978</v>
      </c>
      <c r="EU16" s="368">
        <v>1144971</v>
      </c>
      <c r="EV16" s="368">
        <v>4867571</v>
      </c>
      <c r="EW16" s="368">
        <v>630855</v>
      </c>
      <c r="EX16" s="368">
        <v>5374922</v>
      </c>
      <c r="EY16" s="368">
        <v>8960122</v>
      </c>
      <c r="EZ16" s="367"/>
      <c r="FA16" s="368">
        <v>832953</v>
      </c>
      <c r="FB16" s="368">
        <v>6190979</v>
      </c>
      <c r="FC16" s="368">
        <v>1913886</v>
      </c>
      <c r="FD16" s="368">
        <v>378260</v>
      </c>
      <c r="FE16" s="368">
        <v>10265795</v>
      </c>
      <c r="FF16" s="367"/>
      <c r="FG16" s="368">
        <v>1224303</v>
      </c>
      <c r="FH16" s="368">
        <v>225817</v>
      </c>
      <c r="FI16" s="368">
        <v>7004847</v>
      </c>
      <c r="FJ16" s="368">
        <v>960599</v>
      </c>
      <c r="FK16" s="368">
        <v>2109604</v>
      </c>
      <c r="FL16" s="368">
        <v>21148135</v>
      </c>
      <c r="FM16" s="367"/>
      <c r="FN16" s="368">
        <v>17223020</v>
      </c>
      <c r="FO16" s="368">
        <v>3925115</v>
      </c>
      <c r="FP16" s="368">
        <v>1940145</v>
      </c>
      <c r="FQ16" s="367"/>
      <c r="FR16" s="368">
        <v>269284</v>
      </c>
      <c r="FS16" s="368">
        <v>1670861</v>
      </c>
      <c r="FT16" s="368">
        <v>303865</v>
      </c>
      <c r="FU16" s="368">
        <v>36263</v>
      </c>
      <c r="FV16" s="368">
        <v>2499241</v>
      </c>
      <c r="FW16" s="368">
        <v>1908723</v>
      </c>
      <c r="FX16" s="368">
        <v>2401975</v>
      </c>
      <c r="FY16" s="368">
        <v>701929</v>
      </c>
      <c r="FZ16" s="368">
        <v>40207</v>
      </c>
      <c r="GA16" s="368">
        <v>646687</v>
      </c>
      <c r="GB16" s="368">
        <v>76821</v>
      </c>
      <c r="GC16" s="368">
        <v>187132</v>
      </c>
      <c r="GD16" s="368">
        <v>145750</v>
      </c>
      <c r="GE16" s="368">
        <v>2747882</v>
      </c>
      <c r="GF16" s="367"/>
      <c r="GG16" s="368">
        <v>94749</v>
      </c>
      <c r="GH16" s="368">
        <v>1941627</v>
      </c>
      <c r="GI16" s="368">
        <v>213957</v>
      </c>
      <c r="GJ16" s="368">
        <v>366427</v>
      </c>
      <c r="GK16" s="368">
        <v>5277250</v>
      </c>
      <c r="GL16" s="368">
        <v>2366187</v>
      </c>
      <c r="GM16" s="367"/>
      <c r="GN16" s="368">
        <v>459582</v>
      </c>
      <c r="GO16" s="368">
        <v>273999</v>
      </c>
      <c r="GP16" s="368">
        <v>297931</v>
      </c>
      <c r="GQ16" s="368">
        <v>283767</v>
      </c>
      <c r="GR16" s="368">
        <v>91774</v>
      </c>
      <c r="GS16" s="368">
        <v>5896904</v>
      </c>
      <c r="GT16" s="367"/>
      <c r="GU16" s="368">
        <v>2285016</v>
      </c>
      <c r="GV16" s="368">
        <v>1961736</v>
      </c>
      <c r="GW16" s="368">
        <v>153662</v>
      </c>
      <c r="GX16" s="368">
        <v>1997306</v>
      </c>
      <c r="GY16" s="368">
        <v>817278</v>
      </c>
      <c r="GZ16" s="368">
        <v>4128343</v>
      </c>
      <c r="HA16" s="368">
        <v>18663724</v>
      </c>
      <c r="HB16" s="367"/>
      <c r="HC16" s="368">
        <v>1118004</v>
      </c>
      <c r="HD16" s="368">
        <v>1563753</v>
      </c>
      <c r="HE16" s="368">
        <v>12389569</v>
      </c>
      <c r="HF16" s="368">
        <v>9535058</v>
      </c>
      <c r="HG16" s="368">
        <v>438626</v>
      </c>
      <c r="HH16" s="368">
        <v>4261792</v>
      </c>
      <c r="HI16" s="368">
        <v>4795935</v>
      </c>
      <c r="HJ16" s="368">
        <v>2663346</v>
      </c>
      <c r="HK16" s="368">
        <v>456757</v>
      </c>
      <c r="HL16" s="367"/>
      <c r="HM16" s="368">
        <v>35845</v>
      </c>
      <c r="HN16" s="368">
        <v>7520938</v>
      </c>
      <c r="HO16" s="368">
        <v>2549327</v>
      </c>
      <c r="HP16" s="367"/>
      <c r="HQ16" s="368">
        <v>220073</v>
      </c>
      <c r="HR16" s="368">
        <v>527267</v>
      </c>
      <c r="HS16" s="368">
        <v>8568</v>
      </c>
      <c r="HT16" s="368">
        <v>595061</v>
      </c>
      <c r="HU16" s="368">
        <v>42028</v>
      </c>
      <c r="HV16" s="368">
        <v>3137371</v>
      </c>
      <c r="HW16" s="368">
        <v>33079</v>
      </c>
      <c r="HX16" s="368">
        <v>174643</v>
      </c>
      <c r="HY16" s="368">
        <v>16548</v>
      </c>
      <c r="HZ16" s="368">
        <v>8274457</v>
      </c>
      <c r="IA16" s="368">
        <v>5811872</v>
      </c>
      <c r="IB16" s="368">
        <v>1408227</v>
      </c>
      <c r="IC16" s="368">
        <v>7828948</v>
      </c>
      <c r="ID16" s="368">
        <v>16905684</v>
      </c>
      <c r="IE16" s="367">
        <v>62</v>
      </c>
      <c r="IF16" s="367"/>
      <c r="IG16" s="367" t="s">
        <v>546</v>
      </c>
      <c r="IH16" s="367" t="s">
        <v>546</v>
      </c>
      <c r="II16" s="368">
        <v>13977894</v>
      </c>
      <c r="IJ16" s="368">
        <v>175921590</v>
      </c>
      <c r="IK16" s="368">
        <v>3420382</v>
      </c>
      <c r="IL16" s="367">
        <v>59</v>
      </c>
      <c r="IM16" s="368">
        <v>34218681</v>
      </c>
      <c r="IN16" s="367"/>
      <c r="IO16" s="368">
        <v>11652827</v>
      </c>
      <c r="IP16" s="368">
        <v>17057487</v>
      </c>
      <c r="IQ16" s="368">
        <v>5057439</v>
      </c>
      <c r="IR16" s="368">
        <v>327852</v>
      </c>
      <c r="IS16" s="368">
        <v>4235</v>
      </c>
      <c r="IT16" s="368">
        <v>46050</v>
      </c>
      <c r="IU16" s="368">
        <v>4446</v>
      </c>
      <c r="IV16" s="368">
        <v>27018</v>
      </c>
      <c r="IW16" s="368">
        <v>85989</v>
      </c>
      <c r="IX16" s="368">
        <v>21558831</v>
      </c>
      <c r="IY16" s="368">
        <v>15575657</v>
      </c>
      <c r="IZ16" s="367"/>
      <c r="JA16" s="368">
        <v>15336053</v>
      </c>
      <c r="JB16" s="368">
        <v>1503064</v>
      </c>
      <c r="JC16" s="368">
        <v>605891</v>
      </c>
      <c r="JD16" s="368">
        <v>20418336</v>
      </c>
      <c r="JE16" s="368">
        <v>6563185</v>
      </c>
      <c r="JF16" s="368">
        <v>22212152</v>
      </c>
      <c r="JG16" s="368">
        <v>1484959</v>
      </c>
      <c r="JH16" s="367"/>
      <c r="JI16" s="368">
        <v>905686</v>
      </c>
      <c r="JJ16" s="368">
        <v>579272</v>
      </c>
      <c r="JK16" s="368">
        <v>252362</v>
      </c>
      <c r="JL16" s="368">
        <v>1156632</v>
      </c>
      <c r="JM16" s="368">
        <v>3412193</v>
      </c>
      <c r="JN16" s="368">
        <v>84497500</v>
      </c>
      <c r="JO16" s="368">
        <v>577848560</v>
      </c>
      <c r="JP16" s="368">
        <v>11011265</v>
      </c>
      <c r="JQ16" s="368">
        <v>114628964</v>
      </c>
      <c r="JR16" s="368">
        <v>309578932</v>
      </c>
      <c r="JS16" s="368">
        <v>72588551</v>
      </c>
      <c r="JT16" s="368">
        <v>65882987</v>
      </c>
      <c r="JU16" s="368">
        <v>4157861</v>
      </c>
      <c r="JV16" s="368">
        <v>395008828</v>
      </c>
      <c r="JW16" s="368">
        <v>1190610</v>
      </c>
      <c r="JX16" s="368">
        <v>22287417</v>
      </c>
      <c r="JY16" s="368">
        <v>28442485</v>
      </c>
      <c r="JZ16" s="368">
        <v>76623407</v>
      </c>
      <c r="KA16" s="368">
        <v>207820105</v>
      </c>
      <c r="KB16" s="368">
        <v>31497720</v>
      </c>
      <c r="KC16" s="368">
        <v>2850678</v>
      </c>
      <c r="KD16" s="368">
        <v>23566359</v>
      </c>
      <c r="KE16" s="368">
        <v>730047</v>
      </c>
    </row>
    <row r="17" spans="2:291" ht="19.5" thickBot="1">
      <c r="B17" s="211" t="s">
        <v>732</v>
      </c>
      <c r="C17" s="367">
        <v>11.2</v>
      </c>
      <c r="D17" s="367"/>
      <c r="E17" s="367">
        <v>10.8</v>
      </c>
      <c r="F17" s="367">
        <v>-12.5</v>
      </c>
      <c r="G17" s="367"/>
      <c r="H17" s="367">
        <v>19.899999999999999</v>
      </c>
      <c r="I17" s="367">
        <v>-24.9</v>
      </c>
      <c r="J17" s="367">
        <v>13.1</v>
      </c>
      <c r="K17" s="367">
        <v>-20.9</v>
      </c>
      <c r="L17" s="367">
        <v>13</v>
      </c>
      <c r="M17" s="367"/>
      <c r="N17" s="367">
        <v>17.100000000000001</v>
      </c>
      <c r="O17" s="367">
        <v>47.3</v>
      </c>
      <c r="P17" s="367">
        <v>13.3</v>
      </c>
      <c r="Q17" s="367"/>
      <c r="R17" s="367">
        <v>22.8</v>
      </c>
      <c r="S17" s="367">
        <v>13.9</v>
      </c>
      <c r="T17" s="367"/>
      <c r="U17" s="367">
        <v>5.5</v>
      </c>
      <c r="V17" s="367">
        <v>16.399999999999999</v>
      </c>
      <c r="W17" s="367"/>
      <c r="X17" s="367">
        <v>-10.8</v>
      </c>
      <c r="Y17" s="367">
        <v>29.6</v>
      </c>
      <c r="Z17" s="367"/>
      <c r="AA17" s="367">
        <v>236.4</v>
      </c>
      <c r="AB17" s="367">
        <v>77.099999999999994</v>
      </c>
      <c r="AC17" s="367">
        <v>13</v>
      </c>
      <c r="AD17" s="367">
        <v>-23.9</v>
      </c>
      <c r="AE17" s="367">
        <v>13.8</v>
      </c>
      <c r="AF17" s="367">
        <v>4.4000000000000004</v>
      </c>
      <c r="AG17" s="367"/>
      <c r="AH17" s="367">
        <v>16.600000000000001</v>
      </c>
      <c r="AI17" s="367">
        <v>1.1000000000000001</v>
      </c>
      <c r="AJ17" s="367">
        <v>-6.3</v>
      </c>
      <c r="AK17" s="367">
        <v>9.8000000000000007</v>
      </c>
      <c r="AL17" s="367">
        <v>8.1999999999999993</v>
      </c>
      <c r="AM17" s="367">
        <v>-25.2</v>
      </c>
      <c r="AN17" s="367">
        <v>-30</v>
      </c>
      <c r="AO17" s="367"/>
      <c r="AP17" s="367">
        <v>10.8</v>
      </c>
      <c r="AQ17" s="367">
        <v>17.8</v>
      </c>
      <c r="AR17" s="367">
        <v>51.6</v>
      </c>
      <c r="AS17" s="367">
        <v>238.6</v>
      </c>
      <c r="AT17" s="367">
        <v>-2.4</v>
      </c>
      <c r="AU17" s="367">
        <v>11.7</v>
      </c>
      <c r="AV17" s="367">
        <v>31.9</v>
      </c>
      <c r="AW17" s="367">
        <v>13.7</v>
      </c>
      <c r="AX17" s="367">
        <v>18.7</v>
      </c>
      <c r="AY17" s="367">
        <v>-4.5999999999999996</v>
      </c>
      <c r="AZ17" s="367"/>
      <c r="BA17" s="367">
        <v>-8.4</v>
      </c>
      <c r="BB17" s="367">
        <v>12.6</v>
      </c>
      <c r="BC17" s="367">
        <v>8.5</v>
      </c>
      <c r="BD17" s="367">
        <v>22.3</v>
      </c>
      <c r="BE17" s="367">
        <v>28.7</v>
      </c>
      <c r="BF17" s="367">
        <v>1337.6</v>
      </c>
      <c r="BG17" s="367">
        <v>24.1</v>
      </c>
      <c r="BH17" s="367"/>
      <c r="BI17" s="367">
        <v>29</v>
      </c>
      <c r="BJ17" s="367">
        <v>6.5</v>
      </c>
      <c r="BK17" s="367">
        <v>5.7</v>
      </c>
      <c r="BL17" s="367">
        <v>5</v>
      </c>
      <c r="BM17" s="367">
        <v>24.7</v>
      </c>
      <c r="BN17" s="367">
        <v>2.2999999999999998</v>
      </c>
      <c r="BO17" s="367">
        <v>30.9</v>
      </c>
      <c r="BP17" s="367">
        <v>-9.3000000000000007</v>
      </c>
      <c r="BQ17" s="367">
        <v>-5.3</v>
      </c>
      <c r="BR17" s="367">
        <v>6.1</v>
      </c>
      <c r="BS17" s="367"/>
      <c r="BT17" s="367">
        <v>-49.3</v>
      </c>
      <c r="BU17" s="367">
        <v>17.100000000000001</v>
      </c>
      <c r="BV17" s="367">
        <v>5.6</v>
      </c>
      <c r="BW17" s="367">
        <v>14.6</v>
      </c>
      <c r="BX17" s="367">
        <v>10.1</v>
      </c>
      <c r="BY17" s="367">
        <v>6.4</v>
      </c>
      <c r="BZ17" s="367"/>
      <c r="CA17" s="367">
        <v>-92.1</v>
      </c>
      <c r="CB17" s="367">
        <v>6.3</v>
      </c>
      <c r="CC17" s="367">
        <v>-18.399999999999999</v>
      </c>
      <c r="CD17" s="367">
        <v>15.5</v>
      </c>
      <c r="CE17" s="367">
        <v>26.9</v>
      </c>
      <c r="CF17" s="367"/>
      <c r="CG17" s="367">
        <v>46.3</v>
      </c>
      <c r="CH17" s="367">
        <v>8.8000000000000007</v>
      </c>
      <c r="CI17" s="367">
        <v>35.6</v>
      </c>
      <c r="CJ17" s="367">
        <v>-33.4</v>
      </c>
      <c r="CK17" s="367">
        <v>16.899999999999999</v>
      </c>
      <c r="CL17" s="367">
        <v>-8.1999999999999993</v>
      </c>
      <c r="CM17" s="367">
        <v>15.9</v>
      </c>
      <c r="CN17" s="367">
        <v>0.6</v>
      </c>
      <c r="CO17" s="367">
        <v>8.3000000000000007</v>
      </c>
      <c r="CP17" s="367">
        <v>7.3</v>
      </c>
      <c r="CQ17" s="367">
        <v>11.8</v>
      </c>
      <c r="CR17" s="367"/>
      <c r="CS17" s="367">
        <v>36.799999999999997</v>
      </c>
      <c r="CT17" s="367">
        <v>44.3</v>
      </c>
      <c r="CU17" s="367">
        <v>17.399999999999999</v>
      </c>
      <c r="CV17" s="367">
        <v>10.3</v>
      </c>
      <c r="CW17" s="367"/>
      <c r="CX17" s="367">
        <v>10.3</v>
      </c>
      <c r="CY17" s="367"/>
      <c r="CZ17" s="367">
        <v>74.3</v>
      </c>
      <c r="DA17" s="367">
        <v>-2.2999999999999998</v>
      </c>
      <c r="DB17" s="367">
        <v>-100</v>
      </c>
      <c r="DC17" s="367">
        <v>10.5</v>
      </c>
      <c r="DD17" s="367">
        <v>24</v>
      </c>
      <c r="DE17" s="367">
        <v>23.4</v>
      </c>
      <c r="DF17" s="367">
        <v>7.5</v>
      </c>
      <c r="DG17" s="367">
        <v>9.1</v>
      </c>
      <c r="DH17" s="367" t="s">
        <v>546</v>
      </c>
      <c r="DI17" s="367">
        <v>11.5</v>
      </c>
      <c r="DJ17" s="367"/>
      <c r="DK17" s="367">
        <v>19.600000000000001</v>
      </c>
      <c r="DL17" s="367">
        <v>16</v>
      </c>
      <c r="DM17" s="367">
        <v>5.2</v>
      </c>
      <c r="DN17" s="367">
        <v>7.8</v>
      </c>
      <c r="DO17" s="367"/>
      <c r="DP17" s="367">
        <v>5.9</v>
      </c>
      <c r="DQ17" s="367">
        <v>15.3</v>
      </c>
      <c r="DR17" s="367">
        <v>2.8</v>
      </c>
      <c r="DS17" s="367"/>
      <c r="DT17" s="367">
        <v>13.9</v>
      </c>
      <c r="DU17" s="367">
        <v>-10</v>
      </c>
      <c r="DV17" s="367">
        <v>11.8</v>
      </c>
      <c r="DW17" s="367">
        <v>-20.7</v>
      </c>
      <c r="DX17" s="367">
        <v>-1.5</v>
      </c>
      <c r="DY17" s="367">
        <v>1.7</v>
      </c>
      <c r="DZ17" s="367">
        <v>-9.8000000000000007</v>
      </c>
      <c r="EA17" s="367">
        <v>60</v>
      </c>
      <c r="EB17" s="367"/>
      <c r="EC17" s="367">
        <v>451.4</v>
      </c>
      <c r="ED17" s="367">
        <v>30</v>
      </c>
      <c r="EE17" s="367">
        <v>665.7</v>
      </c>
      <c r="EF17" s="367">
        <v>13.6</v>
      </c>
      <c r="EG17" s="367" t="s">
        <v>546</v>
      </c>
      <c r="EH17" s="367"/>
      <c r="EI17" s="367">
        <v>-9.1999999999999993</v>
      </c>
      <c r="EJ17" s="367">
        <v>0.6</v>
      </c>
      <c r="EK17" s="367">
        <v>4</v>
      </c>
      <c r="EL17" s="367"/>
      <c r="EM17" s="367">
        <v>1.7</v>
      </c>
      <c r="EN17" s="367">
        <v>9.3000000000000007</v>
      </c>
      <c r="EO17" s="367" t="s">
        <v>546</v>
      </c>
      <c r="EP17" s="367" t="s">
        <v>546</v>
      </c>
      <c r="EQ17" s="367">
        <v>1.5</v>
      </c>
      <c r="ER17" s="367">
        <v>-4.5</v>
      </c>
      <c r="ES17" s="367">
        <v>1.2</v>
      </c>
      <c r="ET17" s="367">
        <v>0.3</v>
      </c>
      <c r="EU17" s="367">
        <v>-6.6</v>
      </c>
      <c r="EV17" s="367" t="s">
        <v>546</v>
      </c>
      <c r="EW17" s="367">
        <v>2.4</v>
      </c>
      <c r="EX17" s="367">
        <v>-0.3</v>
      </c>
      <c r="EY17" s="367">
        <v>8.5</v>
      </c>
      <c r="EZ17" s="367"/>
      <c r="FA17" s="367">
        <v>7.5</v>
      </c>
      <c r="FB17" s="367">
        <v>6.2</v>
      </c>
      <c r="FC17" s="367">
        <v>13.3</v>
      </c>
      <c r="FD17" s="367">
        <v>93.2</v>
      </c>
      <c r="FE17" s="367">
        <v>0.6</v>
      </c>
      <c r="FF17" s="367"/>
      <c r="FG17" s="367">
        <v>2</v>
      </c>
      <c r="FH17" s="367">
        <v>16.7</v>
      </c>
      <c r="FI17" s="367">
        <v>-0.2</v>
      </c>
      <c r="FJ17" s="367">
        <v>3.1</v>
      </c>
      <c r="FK17" s="367">
        <v>6.3</v>
      </c>
      <c r="FL17" s="367">
        <v>-5.2</v>
      </c>
      <c r="FM17" s="367"/>
      <c r="FN17" s="367">
        <v>-6.3</v>
      </c>
      <c r="FO17" s="367">
        <v>3.4</v>
      </c>
      <c r="FP17" s="367">
        <v>-9.8000000000000007</v>
      </c>
      <c r="FQ17" s="367"/>
      <c r="FR17" s="367">
        <v>-27.2</v>
      </c>
      <c r="FS17" s="367">
        <v>1.5</v>
      </c>
      <c r="FT17" s="367">
        <v>-34.200000000000003</v>
      </c>
      <c r="FU17" s="367">
        <v>61.3</v>
      </c>
      <c r="FV17" s="367">
        <v>13.7</v>
      </c>
      <c r="FW17" s="367">
        <v>22.4</v>
      </c>
      <c r="FX17" s="367">
        <v>0.4</v>
      </c>
      <c r="FY17" s="367">
        <v>3.5</v>
      </c>
      <c r="FZ17" s="367">
        <v>-29.7</v>
      </c>
      <c r="GA17" s="367">
        <v>14.4</v>
      </c>
      <c r="GB17" s="367">
        <v>-13.3</v>
      </c>
      <c r="GC17" s="367">
        <v>75.099999999999994</v>
      </c>
      <c r="GD17" s="367">
        <v>0</v>
      </c>
      <c r="GE17" s="367" t="s">
        <v>546</v>
      </c>
      <c r="GF17" s="367"/>
      <c r="GG17" s="367">
        <v>18.600000000000001</v>
      </c>
      <c r="GH17" s="367" t="s">
        <v>546</v>
      </c>
      <c r="GI17" s="367" t="s">
        <v>546</v>
      </c>
      <c r="GJ17" s="367" t="s">
        <v>546</v>
      </c>
      <c r="GK17" s="367" t="s">
        <v>546</v>
      </c>
      <c r="GL17" s="367" t="s">
        <v>546</v>
      </c>
      <c r="GM17" s="367"/>
      <c r="GN17" s="367">
        <v>15.1</v>
      </c>
      <c r="GO17" s="367">
        <v>12.4</v>
      </c>
      <c r="GP17" s="367">
        <v>18.3</v>
      </c>
      <c r="GQ17" s="367">
        <v>15</v>
      </c>
      <c r="GR17" s="367">
        <v>37.1</v>
      </c>
      <c r="GS17" s="367">
        <v>27.3</v>
      </c>
      <c r="GT17" s="367"/>
      <c r="GU17" s="367">
        <v>58.9</v>
      </c>
      <c r="GV17" s="367">
        <v>20.9</v>
      </c>
      <c r="GW17" s="367" t="s">
        <v>546</v>
      </c>
      <c r="GX17" s="367" t="s">
        <v>546</v>
      </c>
      <c r="GY17" s="367" t="s">
        <v>546</v>
      </c>
      <c r="GZ17" s="367">
        <v>23.6</v>
      </c>
      <c r="HA17" s="367">
        <v>-9.1</v>
      </c>
      <c r="HB17" s="367"/>
      <c r="HC17" s="367">
        <v>6.9</v>
      </c>
      <c r="HD17" s="367">
        <v>-3.7</v>
      </c>
      <c r="HE17" s="367">
        <v>-10.3</v>
      </c>
      <c r="HF17" s="367">
        <v>-13.7</v>
      </c>
      <c r="HG17" s="367">
        <v>18</v>
      </c>
      <c r="HH17" s="367">
        <v>15.1</v>
      </c>
      <c r="HI17" s="367">
        <v>233.5</v>
      </c>
      <c r="HJ17" s="367">
        <v>-11.8</v>
      </c>
      <c r="HK17" s="367">
        <v>-5.6</v>
      </c>
      <c r="HL17" s="367"/>
      <c r="HM17" s="367">
        <v>1.7</v>
      </c>
      <c r="HN17" s="367" t="s">
        <v>546</v>
      </c>
      <c r="HO17" s="367">
        <v>-1.9</v>
      </c>
      <c r="HP17" s="367"/>
      <c r="HQ17" s="367">
        <v>16.8</v>
      </c>
      <c r="HR17" s="367">
        <v>-60.3</v>
      </c>
      <c r="HS17" s="367">
        <v>-29.9</v>
      </c>
      <c r="HT17" s="367">
        <v>-26.7</v>
      </c>
      <c r="HU17" s="367">
        <v>36.799999999999997</v>
      </c>
      <c r="HV17" s="367">
        <v>-38.1</v>
      </c>
      <c r="HW17" s="367">
        <v>-1.6</v>
      </c>
      <c r="HX17" s="367">
        <v>1.4</v>
      </c>
      <c r="HY17" s="367">
        <v>-46.5</v>
      </c>
      <c r="HZ17" s="367">
        <v>-8.5</v>
      </c>
      <c r="IA17" s="367">
        <v>9</v>
      </c>
      <c r="IB17" s="367">
        <v>6.4</v>
      </c>
      <c r="IC17" s="367">
        <v>13.5</v>
      </c>
      <c r="ID17" s="367" t="s">
        <v>546</v>
      </c>
      <c r="IE17" s="367" t="s">
        <v>546</v>
      </c>
      <c r="IF17" s="367"/>
      <c r="IG17" s="367" t="s">
        <v>546</v>
      </c>
      <c r="IH17" s="367" t="s">
        <v>546</v>
      </c>
      <c r="II17" s="367">
        <v>7</v>
      </c>
      <c r="IJ17" s="367">
        <v>10.1</v>
      </c>
      <c r="IK17" s="367">
        <v>2.2000000000000002</v>
      </c>
      <c r="IL17" s="367">
        <v>-61.5</v>
      </c>
      <c r="IM17" s="367">
        <v>15.7</v>
      </c>
      <c r="IN17" s="367"/>
      <c r="IO17" s="367">
        <v>25.5</v>
      </c>
      <c r="IP17" s="367">
        <v>13.5</v>
      </c>
      <c r="IQ17" s="367">
        <v>9</v>
      </c>
      <c r="IR17" s="367">
        <v>24.8</v>
      </c>
      <c r="IS17" s="367">
        <v>-37</v>
      </c>
      <c r="IT17" s="367">
        <v>-5</v>
      </c>
      <c r="IU17" s="367">
        <v>50</v>
      </c>
      <c r="IV17" s="367">
        <v>45.5</v>
      </c>
      <c r="IW17" s="367">
        <v>-22.3</v>
      </c>
      <c r="IX17" s="367" t="s">
        <v>546</v>
      </c>
      <c r="IY17" s="367">
        <v>93.2</v>
      </c>
      <c r="IZ17" s="367"/>
      <c r="JA17" s="367">
        <v>1.9</v>
      </c>
      <c r="JB17" s="367">
        <v>3.1</v>
      </c>
      <c r="JC17" s="367">
        <v>-2.7</v>
      </c>
      <c r="JD17" s="367">
        <v>-0.2</v>
      </c>
      <c r="JE17" s="367" t="s">
        <v>546</v>
      </c>
      <c r="JF17" s="367" t="s">
        <v>546</v>
      </c>
      <c r="JG17" s="367">
        <v>82.5</v>
      </c>
      <c r="JH17" s="367"/>
      <c r="JI17" s="367">
        <v>12</v>
      </c>
      <c r="JJ17" s="367">
        <v>95.1</v>
      </c>
      <c r="JK17" s="367">
        <v>8.1</v>
      </c>
      <c r="JL17" s="367">
        <v>-10.1</v>
      </c>
      <c r="JM17" s="367">
        <v>6.6</v>
      </c>
      <c r="JN17" s="367" t="s">
        <v>546</v>
      </c>
      <c r="JO17" s="367" t="s">
        <v>546</v>
      </c>
      <c r="JP17" s="367">
        <v>1.1000000000000001</v>
      </c>
      <c r="JQ17" s="367" t="s">
        <v>546</v>
      </c>
      <c r="JR17" s="367" t="s">
        <v>546</v>
      </c>
      <c r="JS17" s="367" t="s">
        <v>546</v>
      </c>
      <c r="JT17" s="367" t="s">
        <v>546</v>
      </c>
      <c r="JU17" s="367" t="s">
        <v>546</v>
      </c>
      <c r="JV17" s="367" t="s">
        <v>546</v>
      </c>
      <c r="JW17" s="367" t="s">
        <v>546</v>
      </c>
      <c r="JX17" s="367" t="s">
        <v>546</v>
      </c>
      <c r="JY17" s="367" t="s">
        <v>546</v>
      </c>
      <c r="JZ17" s="367" t="s">
        <v>546</v>
      </c>
      <c r="KA17" s="367" t="s">
        <v>546</v>
      </c>
      <c r="KB17" s="367" t="s">
        <v>546</v>
      </c>
      <c r="KC17" s="367">
        <v>-12.6</v>
      </c>
      <c r="KD17" s="367" t="s">
        <v>546</v>
      </c>
      <c r="KE17" s="367" t="s">
        <v>546</v>
      </c>
    </row>
    <row r="18" spans="2:291" ht="19.5" thickBot="1">
      <c r="B18" s="211" t="s">
        <v>733</v>
      </c>
      <c r="C18" s="367">
        <v>19.600000000000001</v>
      </c>
      <c r="D18" s="367"/>
      <c r="E18" s="367">
        <v>17.399999999999999</v>
      </c>
      <c r="F18" s="367">
        <v>-4.8</v>
      </c>
      <c r="G18" s="367"/>
      <c r="H18" s="367">
        <v>25.1</v>
      </c>
      <c r="I18" s="367">
        <v>-28.4</v>
      </c>
      <c r="J18" s="367">
        <v>57.9</v>
      </c>
      <c r="K18" s="367">
        <v>-14.3</v>
      </c>
      <c r="L18" s="367">
        <v>12.1</v>
      </c>
      <c r="M18" s="367"/>
      <c r="N18" s="367">
        <v>1.9</v>
      </c>
      <c r="O18" s="367">
        <v>62.6</v>
      </c>
      <c r="P18" s="367">
        <v>39.5</v>
      </c>
      <c r="Q18" s="367"/>
      <c r="R18" s="367">
        <v>40.4</v>
      </c>
      <c r="S18" s="367">
        <v>18.899999999999999</v>
      </c>
      <c r="T18" s="367"/>
      <c r="U18" s="367">
        <v>6.9</v>
      </c>
      <c r="V18" s="367">
        <v>17.2</v>
      </c>
      <c r="W18" s="367"/>
      <c r="X18" s="367">
        <v>-2.1</v>
      </c>
      <c r="Y18" s="367">
        <v>36.9</v>
      </c>
      <c r="Z18" s="367"/>
      <c r="AA18" s="367">
        <v>249.1</v>
      </c>
      <c r="AB18" s="367">
        <v>63.6</v>
      </c>
      <c r="AC18" s="367">
        <v>18.399999999999999</v>
      </c>
      <c r="AD18" s="367">
        <v>-25.5</v>
      </c>
      <c r="AE18" s="367">
        <v>19.600000000000001</v>
      </c>
      <c r="AF18" s="367">
        <v>11.3</v>
      </c>
      <c r="AG18" s="367"/>
      <c r="AH18" s="367">
        <v>21.8</v>
      </c>
      <c r="AI18" s="367">
        <v>1.8</v>
      </c>
      <c r="AJ18" s="367">
        <v>10</v>
      </c>
      <c r="AK18" s="367">
        <v>20.399999999999999</v>
      </c>
      <c r="AL18" s="367">
        <v>24.1</v>
      </c>
      <c r="AM18" s="367">
        <v>-5</v>
      </c>
      <c r="AN18" s="367">
        <v>11.4</v>
      </c>
      <c r="AO18" s="367"/>
      <c r="AP18" s="367">
        <v>14.8</v>
      </c>
      <c r="AQ18" s="367">
        <v>24.4</v>
      </c>
      <c r="AR18" s="367">
        <v>41.8</v>
      </c>
      <c r="AS18" s="367">
        <v>173.9</v>
      </c>
      <c r="AT18" s="367">
        <v>-8.6999999999999993</v>
      </c>
      <c r="AU18" s="367">
        <v>50</v>
      </c>
      <c r="AV18" s="367">
        <v>62.1</v>
      </c>
      <c r="AW18" s="367">
        <v>25.8</v>
      </c>
      <c r="AX18" s="367">
        <v>26.7</v>
      </c>
      <c r="AY18" s="367">
        <v>11.2</v>
      </c>
      <c r="AZ18" s="367"/>
      <c r="BA18" s="367">
        <v>8.5</v>
      </c>
      <c r="BB18" s="367">
        <v>28.5</v>
      </c>
      <c r="BC18" s="367">
        <v>20.5</v>
      </c>
      <c r="BD18" s="367">
        <v>18.600000000000001</v>
      </c>
      <c r="BE18" s="367">
        <v>43.1</v>
      </c>
      <c r="BF18" s="367">
        <v>1088.3</v>
      </c>
      <c r="BG18" s="367">
        <v>27.7</v>
      </c>
      <c r="BH18" s="367"/>
      <c r="BI18" s="367">
        <v>39</v>
      </c>
      <c r="BJ18" s="367">
        <v>18</v>
      </c>
      <c r="BK18" s="367">
        <v>19.399999999999999</v>
      </c>
      <c r="BL18" s="367">
        <v>35</v>
      </c>
      <c r="BM18" s="367">
        <v>97.6</v>
      </c>
      <c r="BN18" s="367">
        <v>29.4</v>
      </c>
      <c r="BO18" s="367">
        <v>117.6</v>
      </c>
      <c r="BP18" s="367">
        <v>16.899999999999999</v>
      </c>
      <c r="BQ18" s="367">
        <v>29.5</v>
      </c>
      <c r="BR18" s="367">
        <v>63.7</v>
      </c>
      <c r="BS18" s="367"/>
      <c r="BT18" s="367">
        <v>-6</v>
      </c>
      <c r="BU18" s="367">
        <v>102.7</v>
      </c>
      <c r="BV18" s="367">
        <v>52.3</v>
      </c>
      <c r="BW18" s="367">
        <v>57</v>
      </c>
      <c r="BX18" s="367">
        <v>42.7</v>
      </c>
      <c r="BY18" s="367">
        <v>33.299999999999997</v>
      </c>
      <c r="BZ18" s="367"/>
      <c r="CA18" s="367">
        <v>-89.8</v>
      </c>
      <c r="CB18" s="367">
        <v>33.299999999999997</v>
      </c>
      <c r="CC18" s="367">
        <v>2.2000000000000002</v>
      </c>
      <c r="CD18" s="367">
        <v>73.2</v>
      </c>
      <c r="CE18" s="367">
        <v>44.5</v>
      </c>
      <c r="CF18" s="367"/>
      <c r="CG18" s="367">
        <v>68.5</v>
      </c>
      <c r="CH18" s="367">
        <v>16</v>
      </c>
      <c r="CI18" s="367">
        <v>-1.1000000000000001</v>
      </c>
      <c r="CJ18" s="367">
        <v>-25.4</v>
      </c>
      <c r="CK18" s="367">
        <v>28.8</v>
      </c>
      <c r="CL18" s="367">
        <v>12.9</v>
      </c>
      <c r="CM18" s="367">
        <v>56</v>
      </c>
      <c r="CN18" s="367">
        <v>31.4</v>
      </c>
      <c r="CO18" s="367">
        <v>19.2</v>
      </c>
      <c r="CP18" s="367">
        <v>59.1</v>
      </c>
      <c r="CQ18" s="367">
        <v>24.1</v>
      </c>
      <c r="CR18" s="367"/>
      <c r="CS18" s="367">
        <v>5.8</v>
      </c>
      <c r="CT18" s="367">
        <v>37.700000000000003</v>
      </c>
      <c r="CU18" s="367">
        <v>49.7</v>
      </c>
      <c r="CV18" s="367">
        <v>0.1</v>
      </c>
      <c r="CW18" s="367"/>
      <c r="CX18" s="367">
        <v>0</v>
      </c>
      <c r="CY18" s="367"/>
      <c r="CZ18" s="367">
        <v>98.3</v>
      </c>
      <c r="DA18" s="367">
        <v>-14.2</v>
      </c>
      <c r="DB18" s="367">
        <v>-99.8</v>
      </c>
      <c r="DC18" s="367">
        <v>2.2999999999999998</v>
      </c>
      <c r="DD18" s="367">
        <v>22.2</v>
      </c>
      <c r="DE18" s="367">
        <v>9.1999999999999993</v>
      </c>
      <c r="DF18" s="367">
        <v>19.399999999999999</v>
      </c>
      <c r="DG18" s="367">
        <v>7.8</v>
      </c>
      <c r="DH18" s="367">
        <v>-0.6</v>
      </c>
      <c r="DI18" s="367">
        <v>20.100000000000001</v>
      </c>
      <c r="DJ18" s="367"/>
      <c r="DK18" s="367">
        <v>27.2</v>
      </c>
      <c r="DL18" s="367">
        <v>18.899999999999999</v>
      </c>
      <c r="DM18" s="367">
        <v>11.8</v>
      </c>
      <c r="DN18" s="367">
        <v>28.1</v>
      </c>
      <c r="DO18" s="367"/>
      <c r="DP18" s="367">
        <v>30.4</v>
      </c>
      <c r="DQ18" s="367">
        <v>24.9</v>
      </c>
      <c r="DR18" s="367">
        <v>16.100000000000001</v>
      </c>
      <c r="DS18" s="367"/>
      <c r="DT18" s="367">
        <v>15.7</v>
      </c>
      <c r="DU18" s="367">
        <v>8</v>
      </c>
      <c r="DV18" s="367">
        <v>9.6999999999999993</v>
      </c>
      <c r="DW18" s="367">
        <v>-9.1</v>
      </c>
      <c r="DX18" s="367">
        <v>4.4000000000000004</v>
      </c>
      <c r="DY18" s="367">
        <v>0.3</v>
      </c>
      <c r="DZ18" s="367">
        <v>21.3</v>
      </c>
      <c r="EA18" s="367">
        <v>34.700000000000003</v>
      </c>
      <c r="EB18" s="367"/>
      <c r="EC18" s="367">
        <v>475.9</v>
      </c>
      <c r="ED18" s="367">
        <v>31.1</v>
      </c>
      <c r="EE18" s="367">
        <v>756.1</v>
      </c>
      <c r="EF18" s="367">
        <v>10.9</v>
      </c>
      <c r="EG18" s="367">
        <v>6.2</v>
      </c>
      <c r="EH18" s="367"/>
      <c r="EI18" s="367">
        <v>15.6</v>
      </c>
      <c r="EJ18" s="367">
        <v>9.1</v>
      </c>
      <c r="EK18" s="367">
        <v>3.7</v>
      </c>
      <c r="EL18" s="367"/>
      <c r="EM18" s="367">
        <v>7.5</v>
      </c>
      <c r="EN18" s="367">
        <v>15.4</v>
      </c>
      <c r="EO18" s="367">
        <v>-12</v>
      </c>
      <c r="EP18" s="367">
        <v>-6.7</v>
      </c>
      <c r="EQ18" s="367">
        <v>1.8</v>
      </c>
      <c r="ER18" s="367">
        <v>-5.6</v>
      </c>
      <c r="ES18" s="367">
        <v>28.2</v>
      </c>
      <c r="ET18" s="367">
        <v>5.8</v>
      </c>
      <c r="EU18" s="367">
        <v>1.7</v>
      </c>
      <c r="EV18" s="367">
        <v>13.8</v>
      </c>
      <c r="EW18" s="367">
        <v>16.2</v>
      </c>
      <c r="EX18" s="367">
        <v>6.1</v>
      </c>
      <c r="EY18" s="367">
        <v>45.4</v>
      </c>
      <c r="EZ18" s="367"/>
      <c r="FA18" s="367">
        <v>35.200000000000003</v>
      </c>
      <c r="FB18" s="367">
        <v>51.7</v>
      </c>
      <c r="FC18" s="367">
        <v>31.5</v>
      </c>
      <c r="FD18" s="367">
        <v>236.7</v>
      </c>
      <c r="FE18" s="367">
        <v>18.2</v>
      </c>
      <c r="FF18" s="367"/>
      <c r="FG18" s="367">
        <v>30</v>
      </c>
      <c r="FH18" s="367">
        <v>27.4</v>
      </c>
      <c r="FI18" s="367">
        <v>19.399999999999999</v>
      </c>
      <c r="FJ18" s="367">
        <v>-0.5</v>
      </c>
      <c r="FK18" s="367">
        <v>8.6</v>
      </c>
      <c r="FL18" s="367">
        <v>21.3</v>
      </c>
      <c r="FM18" s="367"/>
      <c r="FN18" s="367">
        <v>20.9</v>
      </c>
      <c r="FO18" s="367">
        <v>23.3</v>
      </c>
      <c r="FP18" s="367">
        <v>0.8</v>
      </c>
      <c r="FQ18" s="367"/>
      <c r="FR18" s="367">
        <v>-17.600000000000001</v>
      </c>
      <c r="FS18" s="367">
        <v>4.5</v>
      </c>
      <c r="FT18" s="367">
        <v>-23.8</v>
      </c>
      <c r="FU18" s="367">
        <v>30.7</v>
      </c>
      <c r="FV18" s="367">
        <v>15.7</v>
      </c>
      <c r="FW18" s="367">
        <v>14.3</v>
      </c>
      <c r="FX18" s="367">
        <v>10.5</v>
      </c>
      <c r="FY18" s="367">
        <v>15.5</v>
      </c>
      <c r="FZ18" s="367">
        <v>-42.3</v>
      </c>
      <c r="GA18" s="367">
        <v>16.7</v>
      </c>
      <c r="GB18" s="367">
        <v>8.1</v>
      </c>
      <c r="GC18" s="367">
        <v>8.1</v>
      </c>
      <c r="GD18" s="367">
        <v>9.1</v>
      </c>
      <c r="GE18" s="367">
        <v>9.6</v>
      </c>
      <c r="GF18" s="367"/>
      <c r="GG18" s="367">
        <v>-1.7</v>
      </c>
      <c r="GH18" s="367">
        <v>36.6</v>
      </c>
      <c r="GI18" s="367">
        <v>-1.4</v>
      </c>
      <c r="GJ18" s="367">
        <v>8.1</v>
      </c>
      <c r="GK18" s="367">
        <v>9.6</v>
      </c>
      <c r="GL18" s="367">
        <v>39.4</v>
      </c>
      <c r="GM18" s="367"/>
      <c r="GN18" s="367">
        <v>48.9</v>
      </c>
      <c r="GO18" s="367">
        <v>21.1</v>
      </c>
      <c r="GP18" s="367">
        <v>25.5</v>
      </c>
      <c r="GQ18" s="367">
        <v>28.6</v>
      </c>
      <c r="GR18" s="367">
        <v>29.4</v>
      </c>
      <c r="GS18" s="367">
        <v>19</v>
      </c>
      <c r="GT18" s="367"/>
      <c r="GU18" s="367">
        <v>26</v>
      </c>
      <c r="GV18" s="367">
        <v>13.8</v>
      </c>
      <c r="GW18" s="367">
        <v>-33.9</v>
      </c>
      <c r="GX18" s="367">
        <v>31.7</v>
      </c>
      <c r="GY18" s="367">
        <v>3.7</v>
      </c>
      <c r="GZ18" s="367">
        <v>15.9</v>
      </c>
      <c r="HA18" s="367">
        <v>3.9</v>
      </c>
      <c r="HB18" s="367"/>
      <c r="HC18" s="367">
        <v>6.1</v>
      </c>
      <c r="HD18" s="367">
        <v>-6.1</v>
      </c>
      <c r="HE18" s="367">
        <v>3.3</v>
      </c>
      <c r="HF18" s="367">
        <v>13.3</v>
      </c>
      <c r="HG18" s="367">
        <v>3.6</v>
      </c>
      <c r="HH18" s="367">
        <v>23.5</v>
      </c>
      <c r="HI18" s="367">
        <v>70.099999999999994</v>
      </c>
      <c r="HJ18" s="367">
        <v>6.5</v>
      </c>
      <c r="HK18" s="367">
        <v>-8.1</v>
      </c>
      <c r="HL18" s="367"/>
      <c r="HM18" s="367">
        <v>2964</v>
      </c>
      <c r="HN18" s="367">
        <v>5.3</v>
      </c>
      <c r="HO18" s="367">
        <v>7.3</v>
      </c>
      <c r="HP18" s="367"/>
      <c r="HQ18" s="367">
        <v>7.6</v>
      </c>
      <c r="HR18" s="367">
        <v>-68.599999999999994</v>
      </c>
      <c r="HS18" s="367">
        <v>-36</v>
      </c>
      <c r="HT18" s="367">
        <v>0.1</v>
      </c>
      <c r="HU18" s="367">
        <v>-17.100000000000001</v>
      </c>
      <c r="HV18" s="367">
        <v>-17.100000000000001</v>
      </c>
      <c r="HW18" s="367">
        <v>30.3</v>
      </c>
      <c r="HX18" s="367">
        <v>4.8</v>
      </c>
      <c r="HY18" s="367">
        <v>-42.2</v>
      </c>
      <c r="HZ18" s="367">
        <v>33</v>
      </c>
      <c r="IA18" s="367">
        <v>10.5</v>
      </c>
      <c r="IB18" s="367">
        <v>-3.5</v>
      </c>
      <c r="IC18" s="367">
        <v>15</v>
      </c>
      <c r="ID18" s="367">
        <v>11.8</v>
      </c>
      <c r="IE18" s="367" t="s">
        <v>546</v>
      </c>
      <c r="IF18" s="367"/>
      <c r="IG18" s="367" t="s">
        <v>546</v>
      </c>
      <c r="IH18" s="367" t="s">
        <v>546</v>
      </c>
      <c r="II18" s="367">
        <v>5.5</v>
      </c>
      <c r="IJ18" s="367">
        <v>17.3</v>
      </c>
      <c r="IK18" s="367">
        <v>7.7</v>
      </c>
      <c r="IL18" s="367">
        <v>-90.9</v>
      </c>
      <c r="IM18" s="367">
        <v>16.3</v>
      </c>
      <c r="IN18" s="367"/>
      <c r="IO18" s="367">
        <v>30.5</v>
      </c>
      <c r="IP18" s="367">
        <v>13.8</v>
      </c>
      <c r="IQ18" s="367">
        <v>10.9</v>
      </c>
      <c r="IR18" s="367">
        <v>31.3</v>
      </c>
      <c r="IS18" s="367">
        <v>-16.2</v>
      </c>
      <c r="IT18" s="367">
        <v>-6.9</v>
      </c>
      <c r="IU18" s="367">
        <v>54.7</v>
      </c>
      <c r="IV18" s="367">
        <v>37.4</v>
      </c>
      <c r="IW18" s="367">
        <v>-29</v>
      </c>
      <c r="IX18" s="367">
        <v>8.9</v>
      </c>
      <c r="IY18" s="367">
        <v>15.2</v>
      </c>
      <c r="IZ18" s="367"/>
      <c r="JA18" s="367">
        <v>15.1</v>
      </c>
      <c r="JB18" s="367">
        <v>3.8</v>
      </c>
      <c r="JC18" s="367">
        <v>-2.2999999999999998</v>
      </c>
      <c r="JD18" s="367">
        <v>-2.7</v>
      </c>
      <c r="JE18" s="367">
        <v>10.5</v>
      </c>
      <c r="JF18" s="367">
        <v>11.6</v>
      </c>
      <c r="JG18" s="367">
        <v>21.4</v>
      </c>
      <c r="JH18" s="367"/>
      <c r="JI18" s="367">
        <v>12.6</v>
      </c>
      <c r="JJ18" s="367">
        <v>38.200000000000003</v>
      </c>
      <c r="JK18" s="367">
        <v>-4.4000000000000004</v>
      </c>
      <c r="JL18" s="367">
        <v>6.5</v>
      </c>
      <c r="JM18" s="367">
        <v>9.8000000000000007</v>
      </c>
      <c r="JN18" s="367">
        <v>15.6</v>
      </c>
      <c r="JO18" s="367">
        <v>13.3</v>
      </c>
      <c r="JP18" s="367">
        <v>10.199999999999999</v>
      </c>
      <c r="JQ18" s="367">
        <v>17.5</v>
      </c>
      <c r="JR18" s="367">
        <v>13.4</v>
      </c>
      <c r="JS18" s="367">
        <v>12.8</v>
      </c>
      <c r="JT18" s="367">
        <v>7.5</v>
      </c>
      <c r="JU18" s="367">
        <v>10.1</v>
      </c>
      <c r="JV18" s="367">
        <v>14.1</v>
      </c>
      <c r="JW18" s="367">
        <v>39.799999999999997</v>
      </c>
      <c r="JX18" s="367">
        <v>19</v>
      </c>
      <c r="JY18" s="367">
        <v>2.5</v>
      </c>
      <c r="JZ18" s="367">
        <v>7.9</v>
      </c>
      <c r="KA18" s="367">
        <v>15.5</v>
      </c>
      <c r="KB18" s="367">
        <v>31.5</v>
      </c>
      <c r="KC18" s="367">
        <v>7</v>
      </c>
      <c r="KD18" s="367">
        <v>14.4</v>
      </c>
      <c r="KE18" s="367">
        <v>22.2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R18"/>
  <sheetViews>
    <sheetView zoomScale="80" zoomScaleNormal="80" workbookViewId="0">
      <selection activeCell="G5" sqref="G5"/>
    </sheetView>
  </sheetViews>
  <sheetFormatPr defaultRowHeight="13.5"/>
  <cols>
    <col min="1" max="1" width="5.625" style="364" bestFit="1" customWidth="1"/>
    <col min="2" max="2" width="9.375" style="364" bestFit="1" customWidth="1"/>
    <col min="3" max="3" width="15.25" style="364" bestFit="1" customWidth="1"/>
    <col min="4" max="4" width="8.125" style="364" bestFit="1" customWidth="1"/>
    <col min="5" max="5" width="13.625" style="364" bestFit="1" customWidth="1"/>
    <col min="6" max="6" width="9.625" style="364" bestFit="1" customWidth="1"/>
    <col min="7" max="7" width="8.125" style="364" bestFit="1" customWidth="1"/>
    <col min="8" max="8" width="10.75" style="364" bestFit="1" customWidth="1"/>
    <col min="9" max="9" width="9.375" style="364" bestFit="1" customWidth="1"/>
    <col min="10" max="10" width="10.75" style="364" bestFit="1" customWidth="1"/>
    <col min="11" max="11" width="15" style="364" bestFit="1" customWidth="1"/>
    <col min="12" max="12" width="9.625" style="364" bestFit="1" customWidth="1"/>
    <col min="13" max="13" width="10.75" style="364" bestFit="1" customWidth="1"/>
    <col min="14" max="14" width="15.25" style="364" bestFit="1" customWidth="1"/>
    <col min="15" max="16" width="12.5" style="364" bestFit="1" customWidth="1"/>
    <col min="17" max="17" width="9.375" style="364" bestFit="1" customWidth="1"/>
    <col min="18" max="18" width="13.625" style="364" bestFit="1" customWidth="1"/>
    <col min="19" max="19" width="9.625" style="364" bestFit="1" customWidth="1"/>
    <col min="20" max="20" width="8.125" style="364" bestFit="1" customWidth="1"/>
    <col min="21" max="21" width="12.5" style="364" bestFit="1" customWidth="1"/>
    <col min="22" max="22" width="9.625" style="364" bestFit="1" customWidth="1"/>
    <col min="23" max="23" width="13.625" style="364" bestFit="1" customWidth="1"/>
    <col min="24" max="24" width="9.375" style="364" bestFit="1" customWidth="1"/>
    <col min="25" max="25" width="11.25" style="364" bestFit="1" customWidth="1"/>
    <col min="26" max="26" width="18.25" style="364" bestFit="1" customWidth="1"/>
    <col min="27" max="27" width="10.75" style="364" bestFit="1" customWidth="1"/>
    <col min="28" max="28" width="13.625" style="364" bestFit="1" customWidth="1"/>
    <col min="29" max="29" width="9.625" style="364" bestFit="1" customWidth="1"/>
    <col min="30" max="30" width="13.625" style="364" bestFit="1" customWidth="1"/>
    <col min="31" max="31" width="18.25" style="364" bestFit="1" customWidth="1"/>
    <col min="32" max="32" width="15.25" style="364" bestFit="1" customWidth="1"/>
    <col min="33" max="33" width="7.125" style="364" bestFit="1" customWidth="1"/>
    <col min="34" max="34" width="10.75" style="364" bestFit="1" customWidth="1"/>
    <col min="35" max="35" width="13.625" style="364" bestFit="1" customWidth="1"/>
    <col min="36" max="38" width="10.75" style="364" bestFit="1" customWidth="1"/>
    <col min="39" max="39" width="12.5" style="364" bestFit="1" customWidth="1"/>
    <col min="40" max="40" width="9.625" style="364" bestFit="1" customWidth="1"/>
    <col min="41" max="41" width="8.125" style="364" bestFit="1" customWidth="1"/>
    <col min="42" max="42" width="10.75" style="364" bestFit="1" customWidth="1"/>
    <col min="43" max="43" width="12.5" style="364" bestFit="1" customWidth="1"/>
    <col min="44" max="44" width="9.625" style="364" bestFit="1" customWidth="1"/>
    <col min="45" max="45" width="9.375" style="364" bestFit="1" customWidth="1"/>
    <col min="46" max="46" width="12.5" style="364" bestFit="1" customWidth="1"/>
    <col min="47" max="47" width="18.625" style="364" bestFit="1" customWidth="1"/>
    <col min="48" max="48" width="9.625" style="364" bestFit="1" customWidth="1"/>
    <col min="49" max="49" width="10.75" style="364" bestFit="1" customWidth="1"/>
    <col min="50" max="50" width="15.25" style="364" bestFit="1" customWidth="1"/>
    <col min="51" max="51" width="9.625" style="364" bestFit="1" customWidth="1"/>
    <col min="52" max="53" width="10.75" style="364" bestFit="1" customWidth="1"/>
    <col min="54" max="54" width="12.5" style="364" bestFit="1" customWidth="1"/>
    <col min="55" max="55" width="13.625" style="364" bestFit="1" customWidth="1"/>
    <col min="56" max="56" width="9.625" style="364" bestFit="1" customWidth="1"/>
    <col min="57" max="57" width="12.5" style="364" bestFit="1" customWidth="1"/>
    <col min="58" max="58" width="15.25" style="364" bestFit="1" customWidth="1"/>
    <col min="59" max="62" width="10.75" style="364" bestFit="1" customWidth="1"/>
    <col min="63" max="63" width="15.25" style="364" bestFit="1" customWidth="1"/>
    <col min="64" max="64" width="18.25" style="364" bestFit="1" customWidth="1"/>
    <col min="65" max="65" width="9.625" style="364" bestFit="1" customWidth="1"/>
    <col min="66" max="68" width="15.25" style="364" bestFit="1" customWidth="1"/>
    <col min="69" max="70" width="10.75" style="364" bestFit="1" customWidth="1"/>
    <col min="71" max="71" width="13.625" style="364" bestFit="1" customWidth="1"/>
    <col min="72" max="72" width="9.625" style="364" bestFit="1" customWidth="1"/>
    <col min="73" max="73" width="15.25" style="364" bestFit="1" customWidth="1"/>
    <col min="74" max="74" width="9.625" style="364" bestFit="1" customWidth="1"/>
    <col min="75" max="75" width="10.75" style="364" bestFit="1" customWidth="1"/>
    <col min="76" max="76" width="18.25" style="364" bestFit="1" customWidth="1"/>
    <col min="77" max="77" width="15.25" style="364" bestFit="1" customWidth="1"/>
    <col min="78" max="78" width="10.75" style="364" bestFit="1" customWidth="1"/>
    <col min="79" max="79" width="9.625" style="364" bestFit="1" customWidth="1"/>
    <col min="80" max="80" width="12.5" style="364" bestFit="1" customWidth="1"/>
    <col min="81" max="81" width="15.25" style="364" bestFit="1" customWidth="1"/>
    <col min="82" max="82" width="13.625" style="364" bestFit="1" customWidth="1"/>
    <col min="83" max="84" width="10.75" style="364" bestFit="1" customWidth="1"/>
    <col min="85" max="85" width="9.375" style="364" bestFit="1" customWidth="1"/>
    <col min="86" max="86" width="8.125" style="364" bestFit="1" customWidth="1"/>
    <col min="87" max="87" width="15.25" style="364" bestFit="1" customWidth="1"/>
    <col min="88" max="88" width="9.625" style="364" bestFit="1" customWidth="1"/>
    <col min="89" max="89" width="15.25" style="364" bestFit="1" customWidth="1"/>
    <col min="90" max="90" width="14" style="364" bestFit="1" customWidth="1"/>
    <col min="91" max="91" width="12.5" style="364" bestFit="1" customWidth="1"/>
    <col min="92" max="92" width="15.25" style="364" bestFit="1" customWidth="1"/>
    <col min="93" max="93" width="10.75" style="364" bestFit="1" customWidth="1"/>
    <col min="94" max="95" width="12.5" style="364" bestFit="1" customWidth="1"/>
    <col min="96" max="96" width="7.125" style="364" bestFit="1" customWidth="1"/>
    <col min="97" max="98" width="10.75" style="364" bestFit="1" customWidth="1"/>
    <col min="99" max="99" width="12.5" style="364" bestFit="1" customWidth="1"/>
    <col min="100" max="100" width="8.125" style="364" bestFit="1" customWidth="1"/>
    <col min="101" max="102" width="13.625" style="364" bestFit="1" customWidth="1"/>
    <col min="103" max="103" width="15" style="364" bestFit="1" customWidth="1"/>
    <col min="104" max="104" width="9.625" style="364" bestFit="1" customWidth="1"/>
    <col min="105" max="108" width="13.625" style="364" bestFit="1" customWidth="1"/>
    <col min="109" max="109" width="9.625" style="364" bestFit="1" customWidth="1"/>
    <col min="110" max="110" width="10.75" style="364" bestFit="1" customWidth="1"/>
    <col min="111" max="111" width="9.625" style="364" bestFit="1" customWidth="1"/>
    <col min="112" max="113" width="15.25" style="364" bestFit="1" customWidth="1"/>
    <col min="114" max="114" width="10.75" style="364" bestFit="1" customWidth="1"/>
    <col min="115" max="115" width="13.625" style="364" bestFit="1" customWidth="1"/>
    <col min="116" max="116" width="15.25" style="364" bestFit="1" customWidth="1"/>
    <col min="117" max="117" width="9.625" style="364" bestFit="1" customWidth="1"/>
    <col min="118" max="118" width="10.75" style="364" bestFit="1" customWidth="1"/>
    <col min="119" max="119" width="9.375" style="364" bestFit="1" customWidth="1"/>
    <col min="120" max="120" width="10.75" style="364" bestFit="1" customWidth="1"/>
    <col min="121" max="121" width="9.625" style="364" bestFit="1" customWidth="1"/>
    <col min="122" max="122" width="14" style="364" bestFit="1" customWidth="1"/>
    <col min="123" max="123" width="9.625" style="364" bestFit="1" customWidth="1"/>
    <col min="124" max="124" width="12.5" style="364" bestFit="1" customWidth="1"/>
    <col min="125" max="126" width="15.25" style="364" bestFit="1" customWidth="1"/>
    <col min="127" max="127" width="10.75" style="364" bestFit="1" customWidth="1"/>
    <col min="128" max="128" width="12.5" style="364" bestFit="1" customWidth="1"/>
    <col min="129" max="129" width="15.25" style="364" bestFit="1" customWidth="1"/>
    <col min="130" max="130" width="15" style="364" bestFit="1" customWidth="1"/>
    <col min="131" max="131" width="9.625" style="364" bestFit="1" customWidth="1"/>
    <col min="132" max="132" width="10.75" style="364" bestFit="1" customWidth="1"/>
    <col min="133" max="133" width="15.625" style="364" bestFit="1" customWidth="1"/>
    <col min="134" max="135" width="12.5" style="364" bestFit="1" customWidth="1"/>
    <col min="136" max="136" width="15.25" style="364" bestFit="1" customWidth="1"/>
    <col min="137" max="137" width="18.25" style="364" bestFit="1" customWidth="1"/>
    <col min="138" max="138" width="10.75" style="364" bestFit="1" customWidth="1"/>
    <col min="139" max="139" width="12.5" style="364" bestFit="1" customWidth="1"/>
    <col min="140" max="140" width="15.25" style="364" bestFit="1" customWidth="1"/>
    <col min="141" max="141" width="18.25" style="364" bestFit="1" customWidth="1"/>
    <col min="142" max="142" width="15.25" style="364" bestFit="1" customWidth="1"/>
    <col min="143" max="143" width="13.625" style="364" bestFit="1" customWidth="1"/>
    <col min="144" max="144" width="15.25" style="364" bestFit="1" customWidth="1"/>
    <col min="145" max="145" width="18.25" style="364" bestFit="1" customWidth="1"/>
    <col min="146" max="146" width="9.625" style="364" bestFit="1" customWidth="1"/>
    <col min="147" max="147" width="12.5" style="364" bestFit="1" customWidth="1"/>
    <col min="148" max="148" width="10.75" style="364" bestFit="1" customWidth="1"/>
    <col min="149" max="149" width="15.25" style="364" bestFit="1" customWidth="1"/>
    <col min="150" max="150" width="9.625" style="364" bestFit="1" customWidth="1"/>
    <col min="151" max="151" width="13.625" style="364" bestFit="1" customWidth="1"/>
    <col min="152" max="153" width="12.5" style="364" bestFit="1" customWidth="1"/>
    <col min="154" max="154" width="13.625" style="364" bestFit="1" customWidth="1"/>
    <col min="155" max="155" width="15.25" style="364" bestFit="1" customWidth="1"/>
    <col min="156" max="156" width="18.25" style="364" bestFit="1" customWidth="1"/>
    <col min="157" max="157" width="13.625" style="364" bestFit="1" customWidth="1"/>
    <col min="158" max="158" width="21.125" style="364" bestFit="1" customWidth="1"/>
    <col min="159" max="160" width="15.25" style="364" bestFit="1" customWidth="1"/>
    <col min="161" max="161" width="12.5" style="364" bestFit="1" customWidth="1"/>
    <col min="162" max="162" width="13.625" style="364" bestFit="1" customWidth="1"/>
    <col min="163" max="163" width="9.625" style="364" bestFit="1" customWidth="1"/>
    <col min="164" max="164" width="13.625" style="364" bestFit="1" customWidth="1"/>
    <col min="165" max="165" width="15" style="364" bestFit="1" customWidth="1"/>
    <col min="166" max="166" width="9.625" style="364" bestFit="1" customWidth="1"/>
    <col min="167" max="168" width="15.25" style="364" bestFit="1" customWidth="1"/>
    <col min="169" max="169" width="10.75" style="364" bestFit="1" customWidth="1"/>
    <col min="170" max="170" width="18.25" style="364" bestFit="1" customWidth="1"/>
    <col min="171" max="171" width="15.25" style="364" bestFit="1" customWidth="1"/>
    <col min="172" max="172" width="10.75" style="364" bestFit="1" customWidth="1"/>
    <col min="173" max="173" width="9.625" style="364" bestFit="1" customWidth="1"/>
    <col min="174" max="174" width="15" style="364" bestFit="1" customWidth="1"/>
    <col min="175" max="175" width="9.625" style="364" bestFit="1" customWidth="1"/>
    <col min="176" max="177" width="13.625" style="364" bestFit="1" customWidth="1"/>
    <col min="178" max="178" width="15.25" style="364" bestFit="1" customWidth="1"/>
    <col min="179" max="179" width="13.625" style="364" bestFit="1" customWidth="1"/>
    <col min="180" max="180" width="15.25" style="364" bestFit="1" customWidth="1"/>
    <col min="181" max="182" width="13.625" style="364" bestFit="1" customWidth="1"/>
    <col min="183" max="183" width="9.625" style="364" bestFit="1" customWidth="1"/>
    <col min="184" max="184" width="16.875" style="364" bestFit="1" customWidth="1"/>
    <col min="185" max="186" width="13.625" style="364" bestFit="1" customWidth="1"/>
    <col min="187" max="187" width="9.625" style="364" bestFit="1" customWidth="1"/>
    <col min="188" max="188" width="16.875" style="364" bestFit="1" customWidth="1"/>
    <col min="189" max="189" width="13.625" style="364" bestFit="1" customWidth="1"/>
    <col min="190" max="190" width="15.25" style="364" bestFit="1" customWidth="1"/>
    <col min="191" max="191" width="12.5" style="364" bestFit="1" customWidth="1"/>
    <col min="192" max="192" width="18.25" style="364" bestFit="1" customWidth="1"/>
    <col min="193" max="193" width="21.125" style="364" bestFit="1" customWidth="1"/>
    <col min="194" max="194" width="12.5" style="364" bestFit="1" customWidth="1"/>
    <col min="195" max="195" width="15.25" style="364" bestFit="1" customWidth="1"/>
    <col min="196" max="197" width="21.125" style="364" bestFit="1" customWidth="1"/>
    <col min="198" max="203" width="13.625" style="364" bestFit="1" customWidth="1"/>
    <col min="204" max="204" width="15.25" style="364" bestFit="1" customWidth="1"/>
    <col min="205" max="205" width="13.625" style="364" bestFit="1" customWidth="1"/>
    <col min="206" max="206" width="15.25" style="364" bestFit="1" customWidth="1"/>
    <col min="207" max="207" width="12.5" style="364" bestFit="1" customWidth="1"/>
    <col min="208" max="208" width="15.25" style="364" bestFit="1" customWidth="1"/>
    <col min="209" max="209" width="9.625" style="364" bestFit="1" customWidth="1"/>
    <col min="210" max="210" width="10.75" style="364" bestFit="1" customWidth="1"/>
    <col min="211" max="211" width="9.625" style="364" bestFit="1" customWidth="1"/>
    <col min="212" max="212" width="37" style="364" bestFit="1" customWidth="1"/>
    <col min="213" max="213" width="21.125" style="364" bestFit="1" customWidth="1"/>
    <col min="214" max="214" width="9.625" style="364" bestFit="1" customWidth="1"/>
    <col min="215" max="215" width="15" style="364" bestFit="1" customWidth="1"/>
    <col min="216" max="216" width="9.625" style="364" bestFit="1" customWidth="1"/>
    <col min="217" max="217" width="15" style="364" bestFit="1" customWidth="1"/>
    <col min="218" max="218" width="21.125" style="364" bestFit="1" customWidth="1"/>
    <col min="219" max="219" width="13.625" style="364" bestFit="1" customWidth="1"/>
    <col min="220" max="220" width="15" style="364" bestFit="1" customWidth="1"/>
    <col min="221" max="221" width="13.625" style="364" bestFit="1" customWidth="1"/>
    <col min="222" max="222" width="9.625" style="364" bestFit="1" customWidth="1"/>
    <col min="223" max="223" width="15.25" style="364" bestFit="1" customWidth="1"/>
    <col min="224" max="224" width="15" style="364" bestFit="1" customWidth="1"/>
    <col min="225" max="225" width="13.625" style="364" bestFit="1" customWidth="1"/>
    <col min="226" max="226" width="18.25" style="364" bestFit="1" customWidth="1"/>
    <col min="227" max="227" width="21.125" style="364" bestFit="1" customWidth="1"/>
    <col min="228" max="228" width="15" style="364" bestFit="1" customWidth="1"/>
    <col min="229" max="229" width="13.625" style="364" bestFit="1" customWidth="1"/>
    <col min="230" max="230" width="15.25" style="364" bestFit="1" customWidth="1"/>
    <col min="231" max="231" width="12.5" style="364" bestFit="1" customWidth="1"/>
    <col min="232" max="232" width="13.625" style="364" bestFit="1" customWidth="1"/>
    <col min="233" max="233" width="15" style="364" bestFit="1" customWidth="1"/>
    <col min="234" max="235" width="13.625" style="364" bestFit="1" customWidth="1"/>
    <col min="236" max="236" width="9.625" style="364" bestFit="1" customWidth="1"/>
    <col min="237" max="238" width="15.25" style="364" bestFit="1" customWidth="1"/>
    <col min="239" max="239" width="15" style="364" bestFit="1" customWidth="1"/>
    <col min="240" max="240" width="7.125" style="364" bestFit="1" customWidth="1"/>
    <col min="241" max="241" width="15.25" style="364" bestFit="1" customWidth="1"/>
    <col min="242" max="242" width="13.625" style="364" bestFit="1" customWidth="1"/>
    <col min="243" max="243" width="12.5" style="364" bestFit="1" customWidth="1"/>
    <col min="244" max="244" width="15.25" style="364" bestFit="1" customWidth="1"/>
    <col min="245" max="245" width="9.625" style="364" bestFit="1" customWidth="1"/>
    <col min="246" max="246" width="13.625" style="364" bestFit="1" customWidth="1"/>
    <col min="247" max="247" width="18.25" style="364" bestFit="1" customWidth="1"/>
    <col min="248" max="248" width="28.375" style="364" bestFit="1" customWidth="1"/>
    <col min="249" max="249" width="15.25" style="364" bestFit="1" customWidth="1"/>
    <col min="250" max="250" width="9.625" style="364" bestFit="1" customWidth="1"/>
    <col min="251" max="251" width="15.25" style="364" bestFit="1" customWidth="1"/>
    <col min="252" max="252" width="23.875" style="364" bestFit="1" customWidth="1"/>
    <col min="253" max="253" width="26.875" style="364" bestFit="1" customWidth="1"/>
    <col min="254" max="255" width="13.625" style="364" bestFit="1" customWidth="1"/>
    <col min="256" max="257" width="18.25" style="364" bestFit="1" customWidth="1"/>
    <col min="258" max="258" width="15" style="364" bestFit="1" customWidth="1"/>
    <col min="259" max="259" width="9.625" style="364" bestFit="1" customWidth="1"/>
    <col min="260" max="261" width="15" style="364" bestFit="1" customWidth="1"/>
    <col min="262" max="262" width="10.75" style="364" bestFit="1" customWidth="1"/>
    <col min="263" max="263" width="15" style="364" bestFit="1" customWidth="1"/>
    <col min="264" max="265" width="13.625" style="364" bestFit="1" customWidth="1"/>
    <col min="266" max="266" width="9.625" style="364" bestFit="1" customWidth="1"/>
    <col min="267" max="267" width="13.625" style="364" bestFit="1" customWidth="1"/>
    <col min="268" max="268" width="15.25" style="364" bestFit="1" customWidth="1"/>
    <col min="269" max="269" width="15.625" style="364" bestFit="1" customWidth="1"/>
    <col min="270" max="270" width="13.625" style="364" bestFit="1" customWidth="1"/>
    <col min="271" max="272" width="15.25" style="364" bestFit="1" customWidth="1"/>
    <col min="273" max="274" width="13.625" style="364" bestFit="1" customWidth="1"/>
    <col min="275" max="275" width="18.25" style="364" bestFit="1" customWidth="1"/>
    <col min="276" max="276" width="15" style="364" bestFit="1" customWidth="1"/>
    <col min="277" max="277" width="9.625" style="364" bestFit="1" customWidth="1"/>
    <col min="278" max="278" width="38.25" style="364" bestFit="1" customWidth="1"/>
    <col min="279" max="279" width="9.625" style="364" bestFit="1" customWidth="1"/>
    <col min="280" max="280" width="13.625" style="364" bestFit="1" customWidth="1"/>
    <col min="281" max="281" width="10.75" style="364" bestFit="1" customWidth="1"/>
    <col min="282" max="283" width="13.625" style="364" bestFit="1" customWidth="1"/>
    <col min="284" max="284" width="9.625" style="364" bestFit="1" customWidth="1"/>
    <col min="285" max="285" width="15.25" style="364" bestFit="1" customWidth="1"/>
    <col min="286" max="287" width="18.25" style="364" bestFit="1" customWidth="1"/>
    <col min="288" max="288" width="13.625" style="364" bestFit="1" customWidth="1"/>
    <col min="289" max="289" width="9.625" style="364" bestFit="1" customWidth="1"/>
    <col min="290" max="290" width="12.5" style="364" bestFit="1" customWidth="1"/>
    <col min="291" max="291" width="13.625" style="364" bestFit="1" customWidth="1"/>
    <col min="292" max="292" width="10.75" style="364" bestFit="1" customWidth="1"/>
    <col min="293" max="293" width="15" style="364" bestFit="1" customWidth="1"/>
    <col min="294" max="295" width="15.25" style="364" bestFit="1" customWidth="1"/>
    <col min="296" max="296" width="15" style="364" bestFit="1" customWidth="1"/>
    <col min="297" max="297" width="13.625" style="364" bestFit="1" customWidth="1"/>
    <col min="298" max="298" width="16.375" style="364" bestFit="1" customWidth="1"/>
    <col min="299" max="299" width="9.625" style="364" bestFit="1" customWidth="1"/>
    <col min="300" max="300" width="15" style="364" bestFit="1" customWidth="1"/>
    <col min="301" max="301" width="9.625" style="364" bestFit="1" customWidth="1"/>
    <col min="302" max="302" width="15.25" style="364" bestFit="1" customWidth="1"/>
    <col min="303" max="303" width="15" style="364" bestFit="1" customWidth="1"/>
    <col min="304" max="304" width="10.75" style="364" bestFit="1" customWidth="1"/>
    <col min="305" max="306" width="13.625" style="364" bestFit="1" customWidth="1"/>
    <col min="307" max="307" width="10.75" style="364" bestFit="1" customWidth="1"/>
    <col min="308" max="310" width="13.625" style="364" bestFit="1" customWidth="1"/>
    <col min="311" max="311" width="15" style="364" bestFit="1" customWidth="1"/>
    <col min="312" max="312" width="9.625" style="364" bestFit="1" customWidth="1"/>
    <col min="313" max="313" width="15" style="364" bestFit="1" customWidth="1"/>
    <col min="314" max="314" width="9.625" style="364" bestFit="1" customWidth="1"/>
    <col min="315" max="315" width="23.875" style="364" bestFit="1" customWidth="1"/>
    <col min="316" max="316" width="13.625" style="364" bestFit="1" customWidth="1"/>
    <col min="317" max="317" width="21.125" style="364" bestFit="1" customWidth="1"/>
    <col min="318" max="318" width="18.25" style="364" bestFit="1" customWidth="1"/>
    <col min="319" max="320" width="15" style="364" bestFit="1" customWidth="1"/>
    <col min="321" max="322" width="13.625" style="364" bestFit="1" customWidth="1"/>
    <col min="323" max="323" width="12.5" style="364" bestFit="1" customWidth="1"/>
    <col min="324" max="324" width="10.75" style="364" bestFit="1" customWidth="1"/>
    <col min="325" max="325" width="15.25" style="364" bestFit="1" customWidth="1"/>
    <col min="326" max="326" width="18.25" style="364" bestFit="1" customWidth="1"/>
    <col min="327" max="327" width="13.625" style="364" bestFit="1" customWidth="1"/>
    <col min="328" max="328" width="10.75" style="364" bestFit="1" customWidth="1"/>
    <col min="329" max="330" width="9.625" style="364" bestFit="1" customWidth="1"/>
    <col min="331" max="331" width="10.75" style="364" bestFit="1" customWidth="1"/>
    <col min="332" max="332" width="15" style="364" bestFit="1" customWidth="1"/>
    <col min="333" max="333" width="16.375" style="364" bestFit="1" customWidth="1"/>
    <col min="334" max="334" width="15" style="364" bestFit="1" customWidth="1"/>
    <col min="335" max="336" width="16.375" style="364" bestFit="1" customWidth="1"/>
    <col min="337" max="339" width="15" style="364" bestFit="1" customWidth="1"/>
    <col min="340" max="340" width="16.375" style="364" bestFit="1" customWidth="1"/>
    <col min="341" max="341" width="10.75" style="364" bestFit="1" customWidth="1"/>
    <col min="342" max="343" width="15" style="364" bestFit="1" customWidth="1"/>
    <col min="344" max="344" width="16.375" style="364" bestFit="1" customWidth="1"/>
    <col min="345" max="345" width="15" style="364" bestFit="1" customWidth="1"/>
    <col min="346" max="346" width="15.25" style="364" bestFit="1" customWidth="1"/>
    <col min="347" max="348" width="13.625" style="364" bestFit="1" customWidth="1"/>
    <col min="349" max="349" width="10.75" style="364" bestFit="1" customWidth="1"/>
    <col min="350" max="16384" width="9" style="364"/>
  </cols>
  <sheetData>
    <row r="1" spans="1:356" ht="54" customHeight="1" thickBot="1">
      <c r="A1" s="364" t="s">
        <v>734</v>
      </c>
      <c r="B1" s="364" t="s">
        <v>728</v>
      </c>
      <c r="C1" s="366" t="s">
        <v>735</v>
      </c>
      <c r="D1" s="366" t="s">
        <v>737</v>
      </c>
      <c r="E1" s="366" t="s">
        <v>454</v>
      </c>
      <c r="F1" s="366" t="s">
        <v>462</v>
      </c>
      <c r="G1" s="366" t="s">
        <v>457</v>
      </c>
      <c r="H1" s="366" t="s">
        <v>738</v>
      </c>
      <c r="I1" s="366" t="s">
        <v>739</v>
      </c>
      <c r="J1" s="366" t="s">
        <v>740</v>
      </c>
      <c r="K1" s="366" t="s">
        <v>741</v>
      </c>
      <c r="L1" s="366" t="s">
        <v>462</v>
      </c>
      <c r="M1" s="366" t="s">
        <v>742</v>
      </c>
      <c r="N1" s="366" t="s">
        <v>743</v>
      </c>
      <c r="O1" s="366" t="s">
        <v>744</v>
      </c>
      <c r="P1" s="366" t="s">
        <v>745</v>
      </c>
      <c r="Q1" s="366" t="s">
        <v>746</v>
      </c>
      <c r="R1" s="366" t="s">
        <v>467</v>
      </c>
      <c r="S1" s="366" t="s">
        <v>462</v>
      </c>
      <c r="T1" s="366" t="s">
        <v>468</v>
      </c>
      <c r="U1" s="366" t="s">
        <v>469</v>
      </c>
      <c r="V1" s="366" t="s">
        <v>462</v>
      </c>
      <c r="W1" s="366" t="s">
        <v>474</v>
      </c>
      <c r="X1" s="366" t="s">
        <v>470</v>
      </c>
      <c r="Y1" s="366" t="s">
        <v>475</v>
      </c>
      <c r="Z1" s="366" t="s">
        <v>747</v>
      </c>
      <c r="AA1" s="366" t="s">
        <v>748</v>
      </c>
      <c r="AB1" s="366" t="s">
        <v>749</v>
      </c>
      <c r="AC1" s="366" t="s">
        <v>462</v>
      </c>
      <c r="AD1" s="366" t="s">
        <v>750</v>
      </c>
      <c r="AE1" s="366" t="s">
        <v>751</v>
      </c>
      <c r="AF1" s="366" t="s">
        <v>461</v>
      </c>
      <c r="AG1" s="366" t="s">
        <v>462</v>
      </c>
      <c r="AH1" s="366" t="s">
        <v>752</v>
      </c>
      <c r="AI1" s="366" t="s">
        <v>753</v>
      </c>
      <c r="AJ1" s="366" t="s">
        <v>754</v>
      </c>
      <c r="AK1" s="366" t="s">
        <v>755</v>
      </c>
      <c r="AL1" s="366" t="s">
        <v>465</v>
      </c>
      <c r="AM1" s="366" t="s">
        <v>756</v>
      </c>
      <c r="AN1" s="366" t="s">
        <v>462</v>
      </c>
      <c r="AO1" s="366" t="s">
        <v>757</v>
      </c>
      <c r="AP1" s="366" t="s">
        <v>758</v>
      </c>
      <c r="AQ1" s="366" t="s">
        <v>759</v>
      </c>
      <c r="AR1" s="366" t="s">
        <v>462</v>
      </c>
      <c r="AS1" s="366" t="s">
        <v>476</v>
      </c>
      <c r="AT1" s="366" t="s">
        <v>760</v>
      </c>
      <c r="AU1" s="366" t="s">
        <v>761</v>
      </c>
      <c r="AV1" s="366" t="s">
        <v>462</v>
      </c>
      <c r="AW1" s="366" t="s">
        <v>762</v>
      </c>
      <c r="AX1" s="366" t="s">
        <v>763</v>
      </c>
      <c r="AY1" s="366" t="s">
        <v>479</v>
      </c>
      <c r="AZ1" s="366" t="s">
        <v>764</v>
      </c>
      <c r="BA1" s="366" t="s">
        <v>483</v>
      </c>
      <c r="BB1" s="366" t="s">
        <v>765</v>
      </c>
      <c r="BC1" s="366" t="s">
        <v>766</v>
      </c>
      <c r="BD1" s="366" t="s">
        <v>767</v>
      </c>
      <c r="BE1" s="366" t="s">
        <v>768</v>
      </c>
      <c r="BF1" s="366" t="s">
        <v>769</v>
      </c>
      <c r="BG1" s="366" t="s">
        <v>770</v>
      </c>
      <c r="BH1" s="366" t="s">
        <v>771</v>
      </c>
      <c r="BI1" s="366" t="s">
        <v>772</v>
      </c>
      <c r="BJ1" s="366" t="s">
        <v>774</v>
      </c>
      <c r="BK1" s="366" t="s">
        <v>775</v>
      </c>
      <c r="BL1" s="366" t="s">
        <v>776</v>
      </c>
      <c r="BM1" s="366" t="s">
        <v>462</v>
      </c>
      <c r="BN1" s="366" t="s">
        <v>777</v>
      </c>
      <c r="BO1" s="366" t="s">
        <v>778</v>
      </c>
      <c r="BP1" s="366" t="s">
        <v>779</v>
      </c>
      <c r="BQ1" s="366" t="s">
        <v>780</v>
      </c>
      <c r="BR1" s="366" t="s">
        <v>781</v>
      </c>
      <c r="BS1" s="366" t="s">
        <v>541</v>
      </c>
      <c r="BT1" s="366" t="s">
        <v>462</v>
      </c>
      <c r="BU1" s="366" t="s">
        <v>782</v>
      </c>
      <c r="BV1" s="366" t="s">
        <v>462</v>
      </c>
      <c r="BW1" s="366" t="s">
        <v>543</v>
      </c>
      <c r="BX1" s="366" t="s">
        <v>783</v>
      </c>
      <c r="BY1" s="366" t="s">
        <v>784</v>
      </c>
      <c r="BZ1" s="366" t="s">
        <v>547</v>
      </c>
      <c r="CA1" s="366" t="s">
        <v>548</v>
      </c>
      <c r="CB1" s="366" t="s">
        <v>496</v>
      </c>
      <c r="CC1" s="366" t="s">
        <v>497</v>
      </c>
      <c r="CD1" s="366" t="s">
        <v>708</v>
      </c>
      <c r="CE1" s="366" t="s">
        <v>785</v>
      </c>
      <c r="CF1" s="366" t="s">
        <v>786</v>
      </c>
      <c r="CG1" s="366" t="s">
        <v>502</v>
      </c>
      <c r="CH1" s="366" t="s">
        <v>787</v>
      </c>
      <c r="CI1" s="366" t="s">
        <v>788</v>
      </c>
      <c r="CJ1" s="366" t="s">
        <v>462</v>
      </c>
      <c r="CK1" s="366" t="s">
        <v>789</v>
      </c>
      <c r="CL1" s="366" t="s">
        <v>790</v>
      </c>
      <c r="CM1" s="366" t="s">
        <v>791</v>
      </c>
      <c r="CN1" s="366" t="s">
        <v>792</v>
      </c>
      <c r="CO1" s="366" t="s">
        <v>793</v>
      </c>
      <c r="CP1" s="366" t="s">
        <v>794</v>
      </c>
      <c r="CQ1" s="366" t="s">
        <v>514</v>
      </c>
      <c r="CR1" s="366" t="s">
        <v>462</v>
      </c>
      <c r="CS1" s="366" t="s">
        <v>515</v>
      </c>
      <c r="CT1" s="366" t="s">
        <v>795</v>
      </c>
      <c r="CU1" s="366" t="s">
        <v>517</v>
      </c>
      <c r="CV1" s="366" t="s">
        <v>518</v>
      </c>
      <c r="CW1" s="366" t="s">
        <v>796</v>
      </c>
      <c r="CX1" s="366" t="s">
        <v>797</v>
      </c>
      <c r="CY1" s="366" t="s">
        <v>798</v>
      </c>
      <c r="CZ1" s="366" t="s">
        <v>462</v>
      </c>
      <c r="DA1" s="366" t="s">
        <v>521</v>
      </c>
      <c r="DB1" s="366" t="s">
        <v>522</v>
      </c>
      <c r="DC1" s="366" t="s">
        <v>523</v>
      </c>
      <c r="DD1" s="366" t="s">
        <v>799</v>
      </c>
      <c r="DE1" s="366" t="s">
        <v>800</v>
      </c>
      <c r="DF1" s="366" t="s">
        <v>525</v>
      </c>
      <c r="DG1" s="366" t="s">
        <v>462</v>
      </c>
      <c r="DH1" s="366" t="s">
        <v>801</v>
      </c>
      <c r="DI1" s="366" t="s">
        <v>802</v>
      </c>
      <c r="DJ1" s="366" t="s">
        <v>803</v>
      </c>
      <c r="DK1" s="366" t="s">
        <v>528</v>
      </c>
      <c r="DL1" s="366" t="s">
        <v>804</v>
      </c>
      <c r="DM1" s="366" t="s">
        <v>462</v>
      </c>
      <c r="DN1" s="366" t="s">
        <v>805</v>
      </c>
      <c r="DO1" s="366" t="s">
        <v>513</v>
      </c>
      <c r="DP1" s="366" t="s">
        <v>806</v>
      </c>
      <c r="DQ1" s="366" t="s">
        <v>462</v>
      </c>
      <c r="DR1" s="366" t="s">
        <v>807</v>
      </c>
      <c r="DS1" s="366" t="s">
        <v>808</v>
      </c>
      <c r="DT1" s="366" t="s">
        <v>809</v>
      </c>
      <c r="DU1" s="366" t="s">
        <v>810</v>
      </c>
      <c r="DV1" s="366" t="s">
        <v>811</v>
      </c>
      <c r="DW1" s="366" t="s">
        <v>812</v>
      </c>
      <c r="DX1" s="366" t="s">
        <v>549</v>
      </c>
      <c r="DY1" s="366" t="s">
        <v>813</v>
      </c>
      <c r="DZ1" s="366" t="s">
        <v>814</v>
      </c>
      <c r="EA1" s="366" t="s">
        <v>462</v>
      </c>
      <c r="EB1" s="366" t="s">
        <v>815</v>
      </c>
      <c r="EC1" s="366" t="s">
        <v>816</v>
      </c>
      <c r="ED1" s="366" t="s">
        <v>817</v>
      </c>
      <c r="EE1" s="366" t="s">
        <v>818</v>
      </c>
      <c r="EF1" s="366" t="s">
        <v>540</v>
      </c>
      <c r="EG1" s="366" t="s">
        <v>819</v>
      </c>
      <c r="EH1" s="366" t="s">
        <v>820</v>
      </c>
      <c r="EI1" s="366" t="s">
        <v>821</v>
      </c>
      <c r="EJ1" s="366" t="s">
        <v>822</v>
      </c>
      <c r="EK1" s="366" t="s">
        <v>566</v>
      </c>
      <c r="EL1" s="366" t="s">
        <v>560</v>
      </c>
      <c r="EM1" s="366" t="s">
        <v>823</v>
      </c>
      <c r="EN1" s="366" t="s">
        <v>824</v>
      </c>
      <c r="EO1" s="366" t="s">
        <v>569</v>
      </c>
      <c r="EP1" s="366" t="s">
        <v>462</v>
      </c>
      <c r="EQ1" s="366" t="s">
        <v>825</v>
      </c>
      <c r="ER1" s="366" t="s">
        <v>826</v>
      </c>
      <c r="ES1" s="366" t="s">
        <v>574</v>
      </c>
      <c r="ET1" s="366" t="s">
        <v>462</v>
      </c>
      <c r="EU1" s="366" t="s">
        <v>827</v>
      </c>
      <c r="EV1" s="366" t="s">
        <v>828</v>
      </c>
      <c r="EW1" s="366" t="s">
        <v>829</v>
      </c>
      <c r="EX1" s="366" t="s">
        <v>830</v>
      </c>
      <c r="EY1" s="366" t="s">
        <v>831</v>
      </c>
      <c r="EZ1" s="366" t="s">
        <v>584</v>
      </c>
      <c r="FA1" s="366" t="s">
        <v>832</v>
      </c>
      <c r="FB1" s="366" t="s">
        <v>834</v>
      </c>
      <c r="FC1" s="366" t="s">
        <v>835</v>
      </c>
      <c r="FD1" s="366" t="s">
        <v>836</v>
      </c>
      <c r="FE1" s="366" t="s">
        <v>837</v>
      </c>
      <c r="FF1" s="366" t="s">
        <v>838</v>
      </c>
      <c r="FG1" s="366" t="s">
        <v>462</v>
      </c>
      <c r="FH1" s="366" t="s">
        <v>839</v>
      </c>
      <c r="FI1" s="366" t="s">
        <v>840</v>
      </c>
      <c r="FJ1" s="366" t="s">
        <v>462</v>
      </c>
      <c r="FK1" s="366" t="s">
        <v>841</v>
      </c>
      <c r="FL1" s="366" t="s">
        <v>842</v>
      </c>
      <c r="FM1" s="366" t="s">
        <v>843</v>
      </c>
      <c r="FN1" s="366" t="s">
        <v>844</v>
      </c>
      <c r="FO1" s="366" t="s">
        <v>845</v>
      </c>
      <c r="FP1" s="366" t="s">
        <v>846</v>
      </c>
      <c r="FQ1" s="366" t="s">
        <v>596</v>
      </c>
      <c r="FR1" s="366" t="s">
        <v>597</v>
      </c>
      <c r="FS1" s="366" t="s">
        <v>462</v>
      </c>
      <c r="FT1" s="366" t="s">
        <v>598</v>
      </c>
      <c r="FU1" s="366" t="s">
        <v>847</v>
      </c>
      <c r="FV1" s="366" t="s">
        <v>848</v>
      </c>
      <c r="FW1" s="366" t="s">
        <v>849</v>
      </c>
      <c r="FX1" s="366" t="s">
        <v>850</v>
      </c>
      <c r="FY1" s="366" t="s">
        <v>851</v>
      </c>
      <c r="FZ1" s="366" t="s">
        <v>852</v>
      </c>
      <c r="GA1" s="366" t="s">
        <v>462</v>
      </c>
      <c r="GB1" s="366" t="s">
        <v>853</v>
      </c>
      <c r="GC1" s="366" t="s">
        <v>605</v>
      </c>
      <c r="GD1" s="366" t="s">
        <v>854</v>
      </c>
      <c r="GE1" s="366" t="s">
        <v>462</v>
      </c>
      <c r="GF1" s="366" t="s">
        <v>855</v>
      </c>
      <c r="GG1" s="366" t="s">
        <v>856</v>
      </c>
      <c r="GH1" s="366" t="s">
        <v>857</v>
      </c>
      <c r="GI1" s="366" t="s">
        <v>858</v>
      </c>
      <c r="GJ1" s="366" t="s">
        <v>859</v>
      </c>
      <c r="GK1" s="366" t="s">
        <v>860</v>
      </c>
      <c r="GL1" s="366" t="s">
        <v>861</v>
      </c>
      <c r="GM1" s="366" t="s">
        <v>862</v>
      </c>
      <c r="GN1" s="366" t="s">
        <v>863</v>
      </c>
      <c r="GO1" s="366" t="s">
        <v>864</v>
      </c>
      <c r="GP1" s="366" t="s">
        <v>865</v>
      </c>
      <c r="GQ1" s="366" t="s">
        <v>866</v>
      </c>
      <c r="GR1" s="366" t="s">
        <v>867</v>
      </c>
      <c r="GS1" s="366" t="s">
        <v>868</v>
      </c>
      <c r="GT1" s="366" t="s">
        <v>869</v>
      </c>
      <c r="GU1" s="366" t="s">
        <v>870</v>
      </c>
      <c r="GV1" s="366" t="s">
        <v>619</v>
      </c>
      <c r="GW1" s="366" t="s">
        <v>871</v>
      </c>
      <c r="GX1" s="366" t="s">
        <v>872</v>
      </c>
      <c r="GY1" s="366" t="s">
        <v>873</v>
      </c>
      <c r="GZ1" s="366" t="s">
        <v>635</v>
      </c>
      <c r="HA1" s="366" t="s">
        <v>462</v>
      </c>
      <c r="HB1" s="366" t="s">
        <v>874</v>
      </c>
      <c r="HC1" s="366" t="s">
        <v>875</v>
      </c>
      <c r="HD1" s="366" t="s">
        <v>876</v>
      </c>
      <c r="HE1" s="366" t="s">
        <v>877</v>
      </c>
      <c r="HF1" s="366" t="s">
        <v>462</v>
      </c>
      <c r="HG1" s="366" t="s">
        <v>644</v>
      </c>
      <c r="HH1" s="366" t="s">
        <v>462</v>
      </c>
      <c r="HI1" s="366" t="s">
        <v>878</v>
      </c>
      <c r="HJ1" s="366" t="s">
        <v>879</v>
      </c>
      <c r="HK1" s="366" t="s">
        <v>880</v>
      </c>
      <c r="HL1" s="366" t="s">
        <v>881</v>
      </c>
      <c r="HM1" s="366" t="s">
        <v>882</v>
      </c>
      <c r="HN1" s="366" t="s">
        <v>462</v>
      </c>
      <c r="HO1" s="366" t="s">
        <v>883</v>
      </c>
      <c r="HP1" s="366" t="s">
        <v>646</v>
      </c>
      <c r="HQ1" s="366" t="s">
        <v>884</v>
      </c>
      <c r="HR1" s="366" t="s">
        <v>647</v>
      </c>
      <c r="HS1" s="366" t="s">
        <v>885</v>
      </c>
      <c r="HT1" s="366" t="s">
        <v>700</v>
      </c>
      <c r="HU1" s="366" t="s">
        <v>886</v>
      </c>
      <c r="HV1" s="366" t="s">
        <v>887</v>
      </c>
      <c r="HW1" s="366" t="s">
        <v>888</v>
      </c>
      <c r="HX1" s="366" t="s">
        <v>889</v>
      </c>
      <c r="HY1" s="366" t="s">
        <v>890</v>
      </c>
      <c r="HZ1" s="366" t="s">
        <v>891</v>
      </c>
      <c r="IA1" s="366" t="s">
        <v>655</v>
      </c>
      <c r="IB1" s="366" t="s">
        <v>462</v>
      </c>
      <c r="IC1" s="366" t="s">
        <v>657</v>
      </c>
      <c r="ID1" s="366" t="s">
        <v>892</v>
      </c>
      <c r="IE1" s="366" t="s">
        <v>658</v>
      </c>
      <c r="IF1" s="366" t="s">
        <v>462</v>
      </c>
      <c r="IG1" s="366" t="s">
        <v>893</v>
      </c>
      <c r="IH1" s="366" t="s">
        <v>894</v>
      </c>
      <c r="II1" s="366" t="s">
        <v>895</v>
      </c>
      <c r="IJ1" s="366" t="s">
        <v>896</v>
      </c>
      <c r="IK1" s="366" t="s">
        <v>462</v>
      </c>
      <c r="IL1" s="366" t="s">
        <v>897</v>
      </c>
      <c r="IM1" s="366" t="s">
        <v>663</v>
      </c>
      <c r="IN1" s="366" t="s">
        <v>664</v>
      </c>
      <c r="IO1" s="366" t="s">
        <v>665</v>
      </c>
      <c r="IP1" s="366" t="s">
        <v>462</v>
      </c>
      <c r="IQ1" s="366" t="s">
        <v>898</v>
      </c>
      <c r="IR1" s="366" t="s">
        <v>899</v>
      </c>
      <c r="IS1" s="366" t="s">
        <v>900</v>
      </c>
      <c r="IT1" s="366" t="s">
        <v>667</v>
      </c>
      <c r="IU1" s="366" t="s">
        <v>901</v>
      </c>
      <c r="IV1" s="366" t="s">
        <v>671</v>
      </c>
      <c r="IW1" s="366" t="s">
        <v>676</v>
      </c>
      <c r="IX1" s="366" t="s">
        <v>678</v>
      </c>
      <c r="IY1" s="366" t="s">
        <v>462</v>
      </c>
      <c r="IZ1" s="366" t="s">
        <v>903</v>
      </c>
      <c r="JA1" s="366" t="s">
        <v>904</v>
      </c>
      <c r="JB1" s="366" t="s">
        <v>905</v>
      </c>
      <c r="JC1" s="366" t="s">
        <v>679</v>
      </c>
      <c r="JD1" s="366" t="s">
        <v>906</v>
      </c>
      <c r="JE1" s="366" t="s">
        <v>682</v>
      </c>
      <c r="JF1" s="366" t="s">
        <v>462</v>
      </c>
      <c r="JG1" s="366" t="s">
        <v>684</v>
      </c>
      <c r="JH1" s="366" t="s">
        <v>685</v>
      </c>
      <c r="JI1" s="366" t="s">
        <v>686</v>
      </c>
      <c r="JJ1" s="366" t="s">
        <v>907</v>
      </c>
      <c r="JK1" s="366" t="s">
        <v>908</v>
      </c>
      <c r="JL1" s="366" t="s">
        <v>693</v>
      </c>
      <c r="JM1" s="366" t="s">
        <v>909</v>
      </c>
      <c r="JN1" s="366" t="s">
        <v>910</v>
      </c>
      <c r="JO1" s="366" t="s">
        <v>911</v>
      </c>
      <c r="JP1" s="366" t="s">
        <v>698</v>
      </c>
      <c r="JQ1" s="366" t="s">
        <v>462</v>
      </c>
      <c r="JR1" s="366" t="s">
        <v>912</v>
      </c>
      <c r="JS1" s="366" t="s">
        <v>913</v>
      </c>
      <c r="JT1" s="366" t="s">
        <v>914</v>
      </c>
      <c r="JU1" s="366" t="s">
        <v>915</v>
      </c>
      <c r="JV1" s="366" t="s">
        <v>916</v>
      </c>
      <c r="JW1" s="366" t="s">
        <v>917</v>
      </c>
      <c r="JX1" s="366" t="s">
        <v>462</v>
      </c>
      <c r="JY1" s="366" t="s">
        <v>919</v>
      </c>
      <c r="JZ1" s="366" t="s">
        <v>920</v>
      </c>
      <c r="KA1" s="366" t="s">
        <v>921</v>
      </c>
      <c r="KB1" s="366" t="s">
        <v>922</v>
      </c>
      <c r="KC1" s="366" t="s">
        <v>462</v>
      </c>
      <c r="KD1" s="366" t="s">
        <v>705</v>
      </c>
      <c r="KE1" s="366" t="s">
        <v>706</v>
      </c>
      <c r="KF1" s="366" t="s">
        <v>923</v>
      </c>
      <c r="KG1" s="366" t="s">
        <v>924</v>
      </c>
      <c r="KH1" s="366" t="s">
        <v>925</v>
      </c>
      <c r="KI1" s="366" t="s">
        <v>926</v>
      </c>
      <c r="KJ1" s="366" t="s">
        <v>927</v>
      </c>
      <c r="KK1" s="366" t="s">
        <v>928</v>
      </c>
      <c r="KL1" s="366" t="s">
        <v>588</v>
      </c>
      <c r="KM1" s="366" t="s">
        <v>462</v>
      </c>
      <c r="KN1" s="366" t="s">
        <v>929</v>
      </c>
      <c r="KO1" s="366" t="s">
        <v>462</v>
      </c>
      <c r="KP1" s="366" t="s">
        <v>930</v>
      </c>
      <c r="KQ1" s="366" t="s">
        <v>931</v>
      </c>
      <c r="KR1" s="366" t="s">
        <v>932</v>
      </c>
      <c r="KS1" s="366" t="s">
        <v>934</v>
      </c>
      <c r="KT1" s="366" t="s">
        <v>934</v>
      </c>
      <c r="KU1" s="366" t="s">
        <v>935</v>
      </c>
      <c r="KV1" s="366" t="s">
        <v>937</v>
      </c>
      <c r="KW1" s="366" t="s">
        <v>938</v>
      </c>
      <c r="KX1" s="366" t="s">
        <v>940</v>
      </c>
      <c r="KY1" s="366" t="s">
        <v>941</v>
      </c>
      <c r="KZ1" s="366" t="s">
        <v>462</v>
      </c>
      <c r="LA1" s="366" t="s">
        <v>942</v>
      </c>
      <c r="LB1" s="366" t="s">
        <v>462</v>
      </c>
      <c r="LC1" s="366" t="s">
        <v>943</v>
      </c>
      <c r="LD1" s="366" t="s">
        <v>944</v>
      </c>
      <c r="LE1" s="366" t="s">
        <v>945</v>
      </c>
      <c r="LF1" s="366" t="s">
        <v>946</v>
      </c>
      <c r="LG1" s="366" t="s">
        <v>947</v>
      </c>
      <c r="LH1" s="366" t="s">
        <v>948</v>
      </c>
      <c r="LI1" s="366" t="s">
        <v>949</v>
      </c>
      <c r="LJ1" s="366" t="s">
        <v>950</v>
      </c>
      <c r="LK1" s="366" t="s">
        <v>951</v>
      </c>
      <c r="LL1" s="366" t="s">
        <v>952</v>
      </c>
      <c r="LM1" s="366" t="s">
        <v>953</v>
      </c>
      <c r="LN1" s="366" t="s">
        <v>954</v>
      </c>
      <c r="LO1" s="366" t="s">
        <v>955</v>
      </c>
      <c r="LP1" s="366" t="s">
        <v>957</v>
      </c>
      <c r="LQ1" s="366" t="s">
        <v>958</v>
      </c>
      <c r="LR1" s="366" t="s">
        <v>959</v>
      </c>
      <c r="LS1" s="366" t="s">
        <v>960</v>
      </c>
      <c r="LT1" s="366" t="s">
        <v>710</v>
      </c>
      <c r="LU1" s="366" t="s">
        <v>711</v>
      </c>
      <c r="LV1" s="366" t="s">
        <v>961</v>
      </c>
      <c r="LW1" s="366" t="s">
        <v>713</v>
      </c>
      <c r="LX1" s="366" t="s">
        <v>714</v>
      </c>
      <c r="LY1" s="366" t="s">
        <v>715</v>
      </c>
      <c r="LZ1" s="366" t="s">
        <v>716</v>
      </c>
      <c r="MA1" s="366" t="s">
        <v>717</v>
      </c>
      <c r="MB1" s="366" t="s">
        <v>962</v>
      </c>
      <c r="MC1" s="366" t="s">
        <v>719</v>
      </c>
      <c r="MD1" s="366" t="s">
        <v>720</v>
      </c>
      <c r="ME1" s="366" t="s">
        <v>721</v>
      </c>
      <c r="MF1" s="366" t="s">
        <v>722</v>
      </c>
      <c r="MG1" s="366" t="s">
        <v>963</v>
      </c>
      <c r="MH1" s="366" t="s">
        <v>724</v>
      </c>
      <c r="MI1" s="366" t="s">
        <v>964</v>
      </c>
      <c r="MJ1" s="366" t="s">
        <v>726</v>
      </c>
      <c r="MK1" s="366" t="s">
        <v>727</v>
      </c>
    </row>
    <row r="2" spans="1:356" ht="19.5" thickBot="1">
      <c r="B2" s="364" t="s">
        <v>729</v>
      </c>
      <c r="C2" s="365" t="s">
        <v>736</v>
      </c>
      <c r="D2" s="365" t="s">
        <v>704</v>
      </c>
      <c r="E2" s="365" t="s">
        <v>455</v>
      </c>
      <c r="F2" s="365"/>
      <c r="G2" s="365" t="s">
        <v>455</v>
      </c>
      <c r="H2" s="365" t="s">
        <v>455</v>
      </c>
      <c r="I2" s="365" t="s">
        <v>455</v>
      </c>
      <c r="J2" s="365" t="s">
        <v>455</v>
      </c>
      <c r="K2" s="365" t="s">
        <v>451</v>
      </c>
      <c r="L2" s="365"/>
      <c r="M2" s="365" t="s">
        <v>455</v>
      </c>
      <c r="N2" s="365" t="s">
        <v>451</v>
      </c>
      <c r="O2" s="365" t="s">
        <v>455</v>
      </c>
      <c r="P2" s="365" t="s">
        <v>455</v>
      </c>
      <c r="Q2" s="365" t="s">
        <v>677</v>
      </c>
      <c r="R2" s="365" t="s">
        <v>451</v>
      </c>
      <c r="S2" s="365"/>
      <c r="T2" s="365" t="s">
        <v>451</v>
      </c>
      <c r="U2" s="365" t="s">
        <v>451</v>
      </c>
      <c r="V2" s="365"/>
      <c r="W2" s="365" t="s">
        <v>455</v>
      </c>
      <c r="X2" s="365" t="s">
        <v>455</v>
      </c>
      <c r="Y2" s="365" t="s">
        <v>455</v>
      </c>
      <c r="Z2" s="365" t="s">
        <v>451</v>
      </c>
      <c r="AA2" s="365" t="s">
        <v>451</v>
      </c>
      <c r="AB2" s="365" t="s">
        <v>451</v>
      </c>
      <c r="AC2" s="365"/>
      <c r="AD2" s="365" t="s">
        <v>451</v>
      </c>
      <c r="AE2" s="365" t="s">
        <v>455</v>
      </c>
      <c r="AF2" s="365" t="s">
        <v>451</v>
      </c>
      <c r="AG2" s="365"/>
      <c r="AH2" s="365" t="s">
        <v>455</v>
      </c>
      <c r="AI2" s="365" t="s">
        <v>455</v>
      </c>
      <c r="AJ2" s="365" t="s">
        <v>455</v>
      </c>
      <c r="AK2" s="365" t="s">
        <v>455</v>
      </c>
      <c r="AL2" s="365" t="s">
        <v>455</v>
      </c>
      <c r="AM2" s="365" t="s">
        <v>451</v>
      </c>
      <c r="AN2" s="365"/>
      <c r="AO2" s="365" t="s">
        <v>455</v>
      </c>
      <c r="AP2" s="365" t="s">
        <v>451</v>
      </c>
      <c r="AQ2" s="365" t="s">
        <v>451</v>
      </c>
      <c r="AR2" s="365"/>
      <c r="AS2" s="365" t="s">
        <v>451</v>
      </c>
      <c r="AT2" s="365" t="s">
        <v>451</v>
      </c>
      <c r="AU2" s="365" t="s">
        <v>455</v>
      </c>
      <c r="AV2" s="365"/>
      <c r="AW2" s="365" t="s">
        <v>455</v>
      </c>
      <c r="AX2" s="365" t="s">
        <v>455</v>
      </c>
      <c r="AY2" s="365" t="s">
        <v>455</v>
      </c>
      <c r="AZ2" s="365" t="s">
        <v>455</v>
      </c>
      <c r="BA2" s="365" t="s">
        <v>455</v>
      </c>
      <c r="BB2" s="365" t="s">
        <v>455</v>
      </c>
      <c r="BC2" s="365" t="s">
        <v>455</v>
      </c>
      <c r="BD2" s="365" t="s">
        <v>455</v>
      </c>
      <c r="BE2" s="365" t="s">
        <v>455</v>
      </c>
      <c r="BF2" s="365" t="s">
        <v>455</v>
      </c>
      <c r="BG2" s="365" t="s">
        <v>451</v>
      </c>
      <c r="BH2" s="365" t="s">
        <v>455</v>
      </c>
      <c r="BI2" s="365" t="s">
        <v>773</v>
      </c>
      <c r="BJ2" s="365" t="s">
        <v>455</v>
      </c>
      <c r="BK2" s="365" t="s">
        <v>455</v>
      </c>
      <c r="BL2" s="365" t="s">
        <v>455</v>
      </c>
      <c r="BM2" s="365"/>
      <c r="BN2" s="365" t="s">
        <v>455</v>
      </c>
      <c r="BO2" s="365" t="s">
        <v>455</v>
      </c>
      <c r="BP2" s="365" t="s">
        <v>455</v>
      </c>
      <c r="BQ2" s="365" t="s">
        <v>455</v>
      </c>
      <c r="BR2" s="365" t="s">
        <v>491</v>
      </c>
      <c r="BS2" s="365" t="s">
        <v>451</v>
      </c>
      <c r="BT2" s="365"/>
      <c r="BU2" s="365" t="s">
        <v>451</v>
      </c>
      <c r="BV2" s="365"/>
      <c r="BW2" s="365" t="s">
        <v>451</v>
      </c>
      <c r="BX2" s="365" t="s">
        <v>455</v>
      </c>
      <c r="BY2" s="365" t="s">
        <v>451</v>
      </c>
      <c r="BZ2" s="365" t="s">
        <v>455</v>
      </c>
      <c r="CA2" s="365" t="s">
        <v>455</v>
      </c>
      <c r="CB2" s="365" t="s">
        <v>495</v>
      </c>
      <c r="CC2" s="365" t="s">
        <v>495</v>
      </c>
      <c r="CD2" s="365" t="s">
        <v>455</v>
      </c>
      <c r="CE2" s="365" t="s">
        <v>455</v>
      </c>
      <c r="CF2" s="365" t="s">
        <v>455</v>
      </c>
      <c r="CG2" s="365" t="s">
        <v>455</v>
      </c>
      <c r="CH2" s="365" t="s">
        <v>455</v>
      </c>
      <c r="CI2" s="365" t="s">
        <v>451</v>
      </c>
      <c r="CJ2" s="365"/>
      <c r="CK2" s="365" t="s">
        <v>451</v>
      </c>
      <c r="CL2" s="365" t="s">
        <v>451</v>
      </c>
      <c r="CM2" s="365" t="s">
        <v>451</v>
      </c>
      <c r="CN2" s="365" t="s">
        <v>451</v>
      </c>
      <c r="CO2" s="365" t="s">
        <v>451</v>
      </c>
      <c r="CP2" s="365" t="s">
        <v>455</v>
      </c>
      <c r="CQ2" s="365" t="s">
        <v>451</v>
      </c>
      <c r="CR2" s="365"/>
      <c r="CS2" s="365" t="s">
        <v>451</v>
      </c>
      <c r="CT2" s="365" t="s">
        <v>451</v>
      </c>
      <c r="CU2" s="365" t="s">
        <v>451</v>
      </c>
      <c r="CV2" s="365" t="s">
        <v>455</v>
      </c>
      <c r="CW2" s="365" t="s">
        <v>451</v>
      </c>
      <c r="CX2" s="365" t="s">
        <v>451</v>
      </c>
      <c r="CY2" s="365" t="s">
        <v>451</v>
      </c>
      <c r="CZ2" s="365"/>
      <c r="DA2" s="365" t="s">
        <v>451</v>
      </c>
      <c r="DB2" s="365" t="s">
        <v>451</v>
      </c>
      <c r="DC2" s="365" t="s">
        <v>451</v>
      </c>
      <c r="DD2" s="365" t="s">
        <v>451</v>
      </c>
      <c r="DE2" s="365" t="s">
        <v>451</v>
      </c>
      <c r="DF2" s="365" t="s">
        <v>451</v>
      </c>
      <c r="DG2" s="365"/>
      <c r="DH2" s="365" t="s">
        <v>451</v>
      </c>
      <c r="DI2" s="365" t="s">
        <v>451</v>
      </c>
      <c r="DJ2" s="365" t="s">
        <v>451</v>
      </c>
      <c r="DK2" s="365" t="s">
        <v>529</v>
      </c>
      <c r="DL2" s="365" t="s">
        <v>455</v>
      </c>
      <c r="DM2" s="365"/>
      <c r="DN2" s="365" t="s">
        <v>455</v>
      </c>
      <c r="DO2" s="365" t="s">
        <v>455</v>
      </c>
      <c r="DP2" s="365" t="s">
        <v>455</v>
      </c>
      <c r="DQ2" s="365"/>
      <c r="DR2" s="365" t="s">
        <v>455</v>
      </c>
      <c r="DS2" s="365" t="s">
        <v>455</v>
      </c>
      <c r="DT2" s="365" t="s">
        <v>455</v>
      </c>
      <c r="DU2" s="365" t="s">
        <v>455</v>
      </c>
      <c r="DV2" s="365" t="s">
        <v>451</v>
      </c>
      <c r="DW2" s="365" t="s">
        <v>451</v>
      </c>
      <c r="DX2" s="365" t="s">
        <v>455</v>
      </c>
      <c r="DY2" s="365" t="s">
        <v>455</v>
      </c>
      <c r="DZ2" s="365" t="s">
        <v>455</v>
      </c>
      <c r="EA2" s="365"/>
      <c r="EB2" s="365" t="s">
        <v>455</v>
      </c>
      <c r="EC2" s="365" t="s">
        <v>455</v>
      </c>
      <c r="ED2" s="365" t="s">
        <v>455</v>
      </c>
      <c r="EE2" s="365" t="s">
        <v>455</v>
      </c>
      <c r="EF2" s="365" t="s">
        <v>455</v>
      </c>
      <c r="EG2" s="365" t="s">
        <v>455</v>
      </c>
      <c r="EH2" s="365" t="s">
        <v>455</v>
      </c>
      <c r="EI2" s="365" t="s">
        <v>455</v>
      </c>
      <c r="EJ2" s="365" t="s">
        <v>455</v>
      </c>
      <c r="EK2" s="365" t="s">
        <v>451</v>
      </c>
      <c r="EL2" s="365" t="s">
        <v>451</v>
      </c>
      <c r="EM2" s="365" t="s">
        <v>491</v>
      </c>
      <c r="EN2" s="365" t="s">
        <v>451</v>
      </c>
      <c r="EO2" s="365" t="s">
        <v>451</v>
      </c>
      <c r="EP2" s="365"/>
      <c r="EQ2" s="365" t="s">
        <v>455</v>
      </c>
      <c r="ER2" s="365" t="s">
        <v>455</v>
      </c>
      <c r="ES2" s="365" t="s">
        <v>553</v>
      </c>
      <c r="ET2" s="365"/>
      <c r="EU2" s="365" t="s">
        <v>455</v>
      </c>
      <c r="EV2" s="365" t="s">
        <v>553</v>
      </c>
      <c r="EW2" s="365" t="s">
        <v>553</v>
      </c>
      <c r="EX2" s="365" t="s">
        <v>553</v>
      </c>
      <c r="EY2" s="365" t="s">
        <v>583</v>
      </c>
      <c r="EZ2" s="365" t="s">
        <v>583</v>
      </c>
      <c r="FA2" s="365" t="s">
        <v>833</v>
      </c>
      <c r="FB2" s="365" t="s">
        <v>491</v>
      </c>
      <c r="FC2" s="365" t="s">
        <v>451</v>
      </c>
      <c r="FD2" s="365" t="s">
        <v>451</v>
      </c>
      <c r="FE2" s="365" t="s">
        <v>833</v>
      </c>
      <c r="FF2" s="365" t="s">
        <v>451</v>
      </c>
      <c r="FG2" s="365"/>
      <c r="FH2" s="365" t="s">
        <v>451</v>
      </c>
      <c r="FI2" s="365" t="s">
        <v>451</v>
      </c>
      <c r="FJ2" s="365"/>
      <c r="FK2" s="365" t="s">
        <v>451</v>
      </c>
      <c r="FL2" s="365" t="s">
        <v>451</v>
      </c>
      <c r="FM2" s="365" t="s">
        <v>451</v>
      </c>
      <c r="FN2" s="365" t="s">
        <v>553</v>
      </c>
      <c r="FO2" s="365" t="s">
        <v>451</v>
      </c>
      <c r="FP2" s="365" t="s">
        <v>451</v>
      </c>
      <c r="FQ2" s="365" t="s">
        <v>451</v>
      </c>
      <c r="FR2" s="365" t="s">
        <v>451</v>
      </c>
      <c r="FS2" s="365"/>
      <c r="FT2" s="365" t="s">
        <v>451</v>
      </c>
      <c r="FU2" s="365" t="s">
        <v>451</v>
      </c>
      <c r="FV2" s="365" t="s">
        <v>451</v>
      </c>
      <c r="FW2" s="365" t="s">
        <v>451</v>
      </c>
      <c r="FX2" s="365" t="s">
        <v>451</v>
      </c>
      <c r="FY2" s="365" t="s">
        <v>455</v>
      </c>
      <c r="FZ2" s="365" t="s">
        <v>455</v>
      </c>
      <c r="GA2" s="365"/>
      <c r="GB2" s="365" t="s">
        <v>455</v>
      </c>
      <c r="GC2" s="365" t="s">
        <v>455</v>
      </c>
      <c r="GD2" s="365" t="s">
        <v>451</v>
      </c>
      <c r="GE2" s="365"/>
      <c r="GF2" s="365" t="s">
        <v>455</v>
      </c>
      <c r="GG2" s="365" t="s">
        <v>451</v>
      </c>
      <c r="GH2" s="365" t="s">
        <v>455</v>
      </c>
      <c r="GI2" s="365" t="s">
        <v>455</v>
      </c>
      <c r="GJ2" s="365" t="s">
        <v>455</v>
      </c>
      <c r="GK2" s="365" t="s">
        <v>455</v>
      </c>
      <c r="GL2" s="365" t="s">
        <v>455</v>
      </c>
      <c r="GM2" s="365" t="s">
        <v>451</v>
      </c>
      <c r="GN2" s="365" t="s">
        <v>455</v>
      </c>
      <c r="GO2" s="365" t="s">
        <v>455</v>
      </c>
      <c r="GP2" s="365" t="s">
        <v>451</v>
      </c>
      <c r="GQ2" s="365" t="s">
        <v>615</v>
      </c>
      <c r="GR2" s="365" t="s">
        <v>615</v>
      </c>
      <c r="GS2" s="365" t="s">
        <v>615</v>
      </c>
      <c r="GT2" s="365" t="s">
        <v>615</v>
      </c>
      <c r="GU2" s="365" t="s">
        <v>656</v>
      </c>
      <c r="GV2" s="365" t="s">
        <v>656</v>
      </c>
      <c r="GW2" s="365" t="s">
        <v>553</v>
      </c>
      <c r="GX2" s="365" t="s">
        <v>615</v>
      </c>
      <c r="GY2" s="365" t="s">
        <v>615</v>
      </c>
      <c r="GZ2" s="365" t="s">
        <v>615</v>
      </c>
      <c r="HA2" s="365"/>
      <c r="HB2" s="365" t="s">
        <v>611</v>
      </c>
      <c r="HC2" s="365" t="s">
        <v>611</v>
      </c>
      <c r="HD2" s="365" t="s">
        <v>615</v>
      </c>
      <c r="HE2" s="365" t="s">
        <v>615</v>
      </c>
      <c r="HF2" s="365"/>
      <c r="HG2" s="365" t="s">
        <v>615</v>
      </c>
      <c r="HH2" s="365"/>
      <c r="HI2" s="365" t="s">
        <v>615</v>
      </c>
      <c r="HJ2" s="365" t="s">
        <v>615</v>
      </c>
      <c r="HK2" s="365" t="s">
        <v>615</v>
      </c>
      <c r="HL2" s="365" t="s">
        <v>615</v>
      </c>
      <c r="HM2" s="365" t="s">
        <v>615</v>
      </c>
      <c r="HN2" s="365"/>
      <c r="HO2" s="365" t="s">
        <v>615</v>
      </c>
      <c r="HP2" s="365" t="s">
        <v>615</v>
      </c>
      <c r="HQ2" s="365" t="s">
        <v>656</v>
      </c>
      <c r="HR2" s="365" t="s">
        <v>451</v>
      </c>
      <c r="HS2" s="365" t="s">
        <v>615</v>
      </c>
      <c r="HT2" s="365" t="s">
        <v>656</v>
      </c>
      <c r="HU2" s="365" t="s">
        <v>642</v>
      </c>
      <c r="HV2" s="365" t="s">
        <v>615</v>
      </c>
      <c r="HW2" s="365" t="s">
        <v>611</v>
      </c>
      <c r="HX2" s="365" t="s">
        <v>656</v>
      </c>
      <c r="HY2" s="365" t="s">
        <v>656</v>
      </c>
      <c r="HZ2" s="365" t="s">
        <v>677</v>
      </c>
      <c r="IA2" s="365" t="s">
        <v>656</v>
      </c>
      <c r="IB2" s="365"/>
      <c r="IC2" s="365" t="s">
        <v>656</v>
      </c>
      <c r="ID2" s="365" t="s">
        <v>656</v>
      </c>
      <c r="IE2" s="365" t="s">
        <v>615</v>
      </c>
      <c r="IF2" s="365"/>
      <c r="IG2" s="365" t="s">
        <v>615</v>
      </c>
      <c r="IH2" s="365" t="s">
        <v>656</v>
      </c>
      <c r="II2" s="365" t="s">
        <v>615</v>
      </c>
      <c r="IJ2" s="365" t="s">
        <v>615</v>
      </c>
      <c r="IK2" s="365"/>
      <c r="IL2" s="365" t="s">
        <v>615</v>
      </c>
      <c r="IM2" s="365" t="s">
        <v>615</v>
      </c>
      <c r="IN2" s="365" t="s">
        <v>615</v>
      </c>
      <c r="IO2" s="365" t="s">
        <v>615</v>
      </c>
      <c r="IP2" s="365"/>
      <c r="IQ2" s="365" t="s">
        <v>615</v>
      </c>
      <c r="IR2" s="365" t="s">
        <v>553</v>
      </c>
      <c r="IS2" s="365" t="s">
        <v>455</v>
      </c>
      <c r="IT2" s="365" t="s">
        <v>553</v>
      </c>
      <c r="IU2" s="365" t="s">
        <v>902</v>
      </c>
      <c r="IV2" s="365" t="s">
        <v>455</v>
      </c>
      <c r="IW2" s="365" t="s">
        <v>677</v>
      </c>
      <c r="IX2" s="365" t="s">
        <v>677</v>
      </c>
      <c r="IY2" s="365"/>
      <c r="IZ2" s="365" t="s">
        <v>677</v>
      </c>
      <c r="JA2" s="365" t="s">
        <v>677</v>
      </c>
      <c r="JB2" s="365" t="s">
        <v>677</v>
      </c>
      <c r="JC2" s="365" t="s">
        <v>451</v>
      </c>
      <c r="JD2" s="365" t="s">
        <v>656</v>
      </c>
      <c r="JE2" s="365" t="s">
        <v>683</v>
      </c>
      <c r="JF2" s="365"/>
      <c r="JG2" s="365" t="s">
        <v>681</v>
      </c>
      <c r="JH2" s="365" t="s">
        <v>681</v>
      </c>
      <c r="JI2" s="365" t="s">
        <v>681</v>
      </c>
      <c r="JJ2" s="365" t="s">
        <v>681</v>
      </c>
      <c r="JK2" s="365" t="s">
        <v>611</v>
      </c>
      <c r="JL2" s="365" t="s">
        <v>553</v>
      </c>
      <c r="JM2" s="365" t="s">
        <v>683</v>
      </c>
      <c r="JN2" s="365" t="s">
        <v>683</v>
      </c>
      <c r="JO2" s="365" t="s">
        <v>553</v>
      </c>
      <c r="JP2" s="365" t="s">
        <v>699</v>
      </c>
      <c r="JQ2" s="365"/>
      <c r="JR2" s="365" t="s">
        <v>699</v>
      </c>
      <c r="JS2" s="365" t="s">
        <v>699</v>
      </c>
      <c r="JT2" s="365" t="s">
        <v>699</v>
      </c>
      <c r="JU2" s="365" t="s">
        <v>699</v>
      </c>
      <c r="JV2" s="365" t="s">
        <v>699</v>
      </c>
      <c r="JW2" s="365" t="s">
        <v>918</v>
      </c>
      <c r="JX2" s="365"/>
      <c r="JY2" s="365" t="s">
        <v>615</v>
      </c>
      <c r="JZ2" s="365" t="s">
        <v>553</v>
      </c>
      <c r="KA2" s="365" t="s">
        <v>553</v>
      </c>
      <c r="KB2" s="365" t="s">
        <v>704</v>
      </c>
      <c r="KC2" s="365"/>
      <c r="KD2" s="365" t="s">
        <v>704</v>
      </c>
      <c r="KE2" s="365" t="s">
        <v>704</v>
      </c>
      <c r="KF2" s="365" t="s">
        <v>704</v>
      </c>
      <c r="KG2" s="365" t="s">
        <v>553</v>
      </c>
      <c r="KH2" s="365" t="s">
        <v>553</v>
      </c>
      <c r="KI2" s="365" t="s">
        <v>553</v>
      </c>
      <c r="KJ2" s="365" t="s">
        <v>451</v>
      </c>
      <c r="KK2" s="365" t="s">
        <v>553</v>
      </c>
      <c r="KL2" s="365" t="s">
        <v>553</v>
      </c>
      <c r="KM2" s="365"/>
      <c r="KN2" s="365" t="s">
        <v>553</v>
      </c>
      <c r="KO2" s="365"/>
      <c r="KP2" s="365" t="s">
        <v>553</v>
      </c>
      <c r="KQ2" s="365" t="s">
        <v>553</v>
      </c>
      <c r="KR2" s="365" t="s">
        <v>933</v>
      </c>
      <c r="KS2" s="365" t="s">
        <v>455</v>
      </c>
      <c r="KT2" s="365" t="s">
        <v>933</v>
      </c>
      <c r="KU2" s="365" t="s">
        <v>936</v>
      </c>
      <c r="KV2" s="365" t="s">
        <v>936</v>
      </c>
      <c r="KW2" s="365" t="s">
        <v>939</v>
      </c>
      <c r="KX2" s="365" t="s">
        <v>656</v>
      </c>
      <c r="KY2" s="365" t="s">
        <v>451</v>
      </c>
      <c r="KZ2" s="365"/>
      <c r="LA2" s="365" t="s">
        <v>936</v>
      </c>
      <c r="LB2" s="365"/>
      <c r="LC2" s="365" t="s">
        <v>936</v>
      </c>
      <c r="LD2" s="365" t="s">
        <v>936</v>
      </c>
      <c r="LE2" s="365" t="s">
        <v>936</v>
      </c>
      <c r="LF2" s="365" t="s">
        <v>455</v>
      </c>
      <c r="LG2" s="365" t="s">
        <v>451</v>
      </c>
      <c r="LH2" s="365" t="s">
        <v>553</v>
      </c>
      <c r="LI2" s="365" t="s">
        <v>455</v>
      </c>
      <c r="LJ2" s="365" t="s">
        <v>455</v>
      </c>
      <c r="LK2" s="365" t="s">
        <v>656</v>
      </c>
      <c r="LL2" s="365" t="s">
        <v>677</v>
      </c>
      <c r="LM2" s="365" t="s">
        <v>553</v>
      </c>
      <c r="LN2" s="365" t="s">
        <v>591</v>
      </c>
      <c r="LO2" s="365" t="s">
        <v>956</v>
      </c>
      <c r="LP2" s="365" t="s">
        <v>455</v>
      </c>
      <c r="LQ2" s="365" t="s">
        <v>455</v>
      </c>
      <c r="LR2" s="365" t="s">
        <v>455</v>
      </c>
      <c r="LS2" s="365" t="s">
        <v>455</v>
      </c>
      <c r="LT2" s="365" t="s">
        <v>553</v>
      </c>
      <c r="LU2" s="365" t="s">
        <v>553</v>
      </c>
      <c r="LV2" s="365" t="s">
        <v>451</v>
      </c>
      <c r="LW2" s="365" t="s">
        <v>553</v>
      </c>
      <c r="LX2" s="365" t="s">
        <v>553</v>
      </c>
      <c r="LY2" s="365" t="s">
        <v>553</v>
      </c>
      <c r="LZ2" s="365" t="s">
        <v>553</v>
      </c>
      <c r="MA2" s="365" t="s">
        <v>553</v>
      </c>
      <c r="MB2" s="365" t="s">
        <v>553</v>
      </c>
      <c r="MC2" s="365" t="s">
        <v>553</v>
      </c>
      <c r="MD2" s="365" t="s">
        <v>553</v>
      </c>
      <c r="ME2" s="365" t="s">
        <v>553</v>
      </c>
      <c r="MF2" s="365" t="s">
        <v>553</v>
      </c>
      <c r="MG2" s="365" t="s">
        <v>553</v>
      </c>
      <c r="MH2" s="365" t="s">
        <v>553</v>
      </c>
      <c r="MI2" s="365" t="s">
        <v>455</v>
      </c>
      <c r="MJ2" s="365" t="s">
        <v>553</v>
      </c>
      <c r="MK2" s="365" t="s">
        <v>553</v>
      </c>
    </row>
    <row r="3" spans="1:356" s="377" customFormat="1" ht="18.75">
      <c r="A3" s="377">
        <v>2014</v>
      </c>
      <c r="B3" s="377" t="s">
        <v>730</v>
      </c>
      <c r="C3" s="389">
        <v>173</v>
      </c>
      <c r="D3" s="389">
        <v>493</v>
      </c>
      <c r="E3" s="390">
        <v>438282</v>
      </c>
      <c r="G3" s="390">
        <v>6494</v>
      </c>
      <c r="H3" s="390">
        <v>91516</v>
      </c>
      <c r="I3" s="390"/>
      <c r="J3" s="390">
        <v>117087</v>
      </c>
      <c r="K3" s="389">
        <v>403</v>
      </c>
      <c r="M3" s="390">
        <v>91111</v>
      </c>
      <c r="N3" s="389">
        <v>201</v>
      </c>
      <c r="O3" s="390">
        <v>17057</v>
      </c>
      <c r="P3" s="390">
        <v>103386</v>
      </c>
      <c r="Q3" s="390">
        <v>1141</v>
      </c>
      <c r="R3" s="389">
        <v>211</v>
      </c>
      <c r="U3" s="389">
        <v>71</v>
      </c>
      <c r="W3" s="390">
        <v>419205</v>
      </c>
      <c r="X3" s="390">
        <v>20036</v>
      </c>
      <c r="Y3" s="390"/>
      <c r="Z3" s="389">
        <v>65</v>
      </c>
      <c r="AA3" s="389">
        <v>75</v>
      </c>
      <c r="AB3" s="389">
        <v>803</v>
      </c>
      <c r="AD3" s="389">
        <v>555</v>
      </c>
      <c r="AE3" s="390">
        <v>105716</v>
      </c>
      <c r="AF3" s="389">
        <v>272</v>
      </c>
      <c r="AH3" s="390">
        <v>836705</v>
      </c>
      <c r="AI3" s="390">
        <v>865048</v>
      </c>
      <c r="AJ3" s="390">
        <v>297260</v>
      </c>
      <c r="AK3" s="390">
        <v>11428</v>
      </c>
      <c r="AL3" s="390">
        <v>100578</v>
      </c>
      <c r="AM3" s="389">
        <v>54</v>
      </c>
      <c r="AO3" s="390">
        <v>4597</v>
      </c>
      <c r="AP3" s="389">
        <v>46</v>
      </c>
      <c r="AQ3" s="389">
        <v>56</v>
      </c>
      <c r="AS3" s="389">
        <v>21</v>
      </c>
      <c r="AT3" s="389">
        <v>14</v>
      </c>
      <c r="AU3" s="390">
        <v>133858</v>
      </c>
      <c r="AW3" s="390">
        <v>99535</v>
      </c>
      <c r="AX3" s="390">
        <v>6608</v>
      </c>
      <c r="AY3" s="390">
        <v>9996</v>
      </c>
      <c r="AZ3" s="390">
        <v>203462</v>
      </c>
      <c r="BA3" s="390">
        <v>46218</v>
      </c>
      <c r="BB3" s="390">
        <v>129824</v>
      </c>
      <c r="BC3" s="390">
        <v>301484</v>
      </c>
      <c r="BD3" s="390">
        <v>38392</v>
      </c>
      <c r="BE3" s="390">
        <v>50088</v>
      </c>
      <c r="BF3" s="390">
        <v>29183</v>
      </c>
      <c r="BG3" s="389">
        <v>91</v>
      </c>
      <c r="BH3" s="390">
        <v>265364</v>
      </c>
      <c r="BI3" s="390">
        <v>25789</v>
      </c>
      <c r="BJ3" s="390">
        <v>90534</v>
      </c>
      <c r="BK3" s="390">
        <v>41407</v>
      </c>
      <c r="BL3" s="390">
        <v>203227</v>
      </c>
      <c r="BN3" s="389">
        <v>187</v>
      </c>
      <c r="BO3" s="390">
        <v>189694</v>
      </c>
      <c r="BP3" s="389">
        <v>357</v>
      </c>
      <c r="BQ3" s="390">
        <v>88043</v>
      </c>
      <c r="BR3" s="390">
        <v>12586</v>
      </c>
      <c r="BS3" s="390">
        <v>2968</v>
      </c>
      <c r="BU3" s="390">
        <v>2904</v>
      </c>
      <c r="BW3" s="390">
        <v>1363</v>
      </c>
      <c r="BX3" s="390">
        <v>93929</v>
      </c>
      <c r="BY3" s="389">
        <v>488</v>
      </c>
      <c r="BZ3" s="390">
        <v>310836</v>
      </c>
      <c r="CA3" s="390">
        <v>62684</v>
      </c>
      <c r="CB3" s="389">
        <v>40</v>
      </c>
      <c r="CC3" s="390">
        <v>1321</v>
      </c>
      <c r="CD3" s="390">
        <v>1069670</v>
      </c>
      <c r="CE3" s="390">
        <v>6359</v>
      </c>
      <c r="CF3" s="390">
        <v>2374</v>
      </c>
      <c r="CG3" s="390">
        <v>13470</v>
      </c>
      <c r="CH3" s="390">
        <v>2674</v>
      </c>
      <c r="CI3" s="389">
        <v>659</v>
      </c>
      <c r="CK3" s="389">
        <v>28</v>
      </c>
      <c r="CL3" s="389">
        <v>228</v>
      </c>
      <c r="CM3" s="389">
        <v>41</v>
      </c>
      <c r="CN3" s="389">
        <v>267</v>
      </c>
      <c r="CO3" s="389">
        <v>67</v>
      </c>
      <c r="CP3" s="390">
        <v>11145</v>
      </c>
      <c r="CQ3" s="389">
        <v>574</v>
      </c>
      <c r="CS3" s="389">
        <v>234</v>
      </c>
      <c r="CT3" s="389">
        <v>80</v>
      </c>
      <c r="CU3" s="389">
        <v>245</v>
      </c>
      <c r="CV3" s="390">
        <v>10019</v>
      </c>
      <c r="CW3" s="389">
        <v>851</v>
      </c>
      <c r="CX3" s="389">
        <v>60</v>
      </c>
      <c r="CY3" s="390">
        <v>2967</v>
      </c>
      <c r="DA3" s="389">
        <v>508</v>
      </c>
      <c r="DB3" s="390">
        <v>1064</v>
      </c>
      <c r="DC3" s="389">
        <v>410</v>
      </c>
      <c r="DD3" s="389">
        <v>947</v>
      </c>
      <c r="DE3" s="389">
        <v>13</v>
      </c>
      <c r="DF3" s="389"/>
      <c r="DG3" s="389"/>
      <c r="DH3" s="389">
        <v>144</v>
      </c>
      <c r="DI3" s="389"/>
      <c r="DJ3" s="389">
        <v>48</v>
      </c>
      <c r="DK3" s="390">
        <v>1815763</v>
      </c>
      <c r="DL3" s="390">
        <v>57692</v>
      </c>
      <c r="DN3" s="390">
        <v>27769</v>
      </c>
      <c r="DO3" s="390">
        <v>118028</v>
      </c>
      <c r="DP3" s="390">
        <v>20267</v>
      </c>
      <c r="DR3" s="389">
        <v>192</v>
      </c>
      <c r="DS3" s="390">
        <v>3023</v>
      </c>
      <c r="DT3" s="390">
        <v>3403</v>
      </c>
      <c r="DU3" s="390">
        <v>12444</v>
      </c>
      <c r="DV3" s="389">
        <v>179</v>
      </c>
      <c r="DW3" s="389">
        <v>80</v>
      </c>
      <c r="DX3" s="390">
        <v>271370</v>
      </c>
      <c r="DY3" s="390">
        <v>23570</v>
      </c>
      <c r="DZ3" s="390">
        <v>874729</v>
      </c>
      <c r="EB3" s="390">
        <v>121984</v>
      </c>
      <c r="EC3" s="390">
        <v>89891</v>
      </c>
      <c r="ED3" s="390">
        <v>12989</v>
      </c>
      <c r="EE3" s="390">
        <v>183452</v>
      </c>
      <c r="EF3" s="390">
        <v>142531</v>
      </c>
      <c r="EG3" s="390">
        <v>154014</v>
      </c>
      <c r="EH3" s="390">
        <v>454007</v>
      </c>
      <c r="EI3" s="390">
        <v>334406</v>
      </c>
      <c r="EJ3" s="390">
        <v>122473</v>
      </c>
      <c r="EK3" s="389">
        <v>116</v>
      </c>
      <c r="EL3" s="389">
        <v>119</v>
      </c>
      <c r="EM3" s="390">
        <v>47584</v>
      </c>
      <c r="EN3" s="389">
        <v>56</v>
      </c>
      <c r="EO3" s="389">
        <v>630</v>
      </c>
      <c r="EQ3" s="390">
        <v>86470</v>
      </c>
      <c r="ER3" s="390">
        <v>237124</v>
      </c>
      <c r="ES3" s="389" t="s">
        <v>546</v>
      </c>
      <c r="EU3" s="390">
        <v>431449</v>
      </c>
      <c r="EV3" s="389" t="s">
        <v>546</v>
      </c>
      <c r="EW3" s="389" t="s">
        <v>546</v>
      </c>
      <c r="EX3" s="389" t="s">
        <v>546</v>
      </c>
      <c r="EY3" s="390">
        <v>29932</v>
      </c>
      <c r="EZ3" s="390">
        <v>225069</v>
      </c>
      <c r="FA3" s="390">
        <v>48648</v>
      </c>
      <c r="FB3" s="390">
        <v>641014</v>
      </c>
      <c r="FC3" s="390">
        <v>1391</v>
      </c>
      <c r="FD3" s="389">
        <v>746</v>
      </c>
      <c r="FE3" s="390">
        <v>21902</v>
      </c>
      <c r="FF3" s="389">
        <v>350</v>
      </c>
      <c r="FH3" s="389">
        <v>148</v>
      </c>
      <c r="FI3" s="390">
        <v>2598</v>
      </c>
      <c r="FK3" s="389">
        <v>316</v>
      </c>
      <c r="FL3" s="390">
        <v>2088</v>
      </c>
      <c r="FM3" s="389">
        <v>40</v>
      </c>
      <c r="FN3" s="389" t="s">
        <v>546</v>
      </c>
      <c r="FO3" s="389">
        <v>24</v>
      </c>
      <c r="FP3" s="389">
        <v>54</v>
      </c>
      <c r="FQ3" s="389">
        <v>1</v>
      </c>
      <c r="FR3" s="390">
        <v>9378</v>
      </c>
      <c r="FT3" s="390">
        <v>3087</v>
      </c>
      <c r="FU3" s="389">
        <v>475</v>
      </c>
      <c r="FV3" s="390">
        <v>4367</v>
      </c>
      <c r="FW3" s="389">
        <v>216</v>
      </c>
      <c r="FX3" s="389">
        <v>168</v>
      </c>
      <c r="FY3" s="389">
        <v>957</v>
      </c>
      <c r="FZ3" s="390">
        <v>776559</v>
      </c>
      <c r="GB3" s="390">
        <v>268719</v>
      </c>
      <c r="GC3" s="390">
        <v>507840</v>
      </c>
      <c r="GD3" s="389">
        <v>434</v>
      </c>
      <c r="GF3" s="390">
        <v>666772</v>
      </c>
      <c r="GG3" s="389">
        <v>367</v>
      </c>
      <c r="GH3" s="390">
        <v>132719</v>
      </c>
      <c r="GI3" s="389">
        <v>941</v>
      </c>
      <c r="GJ3" s="390">
        <v>1444</v>
      </c>
      <c r="GK3" s="390">
        <v>434996</v>
      </c>
      <c r="GL3" s="390">
        <v>308697</v>
      </c>
      <c r="GM3" s="389">
        <v>279</v>
      </c>
      <c r="GN3" s="390">
        <v>414877</v>
      </c>
      <c r="GO3" s="390">
        <v>118057</v>
      </c>
      <c r="GP3" s="389">
        <v>158</v>
      </c>
      <c r="GQ3" s="390">
        <v>57925</v>
      </c>
      <c r="GR3" s="390">
        <v>4356</v>
      </c>
      <c r="GS3" s="390">
        <v>3887</v>
      </c>
      <c r="GT3" s="390">
        <v>2224</v>
      </c>
      <c r="GU3" s="390">
        <v>5764</v>
      </c>
      <c r="GV3" s="390"/>
      <c r="GW3" s="389" t="s">
        <v>546</v>
      </c>
      <c r="GX3" s="389">
        <v>988</v>
      </c>
      <c r="GY3" s="389">
        <v>353</v>
      </c>
      <c r="GZ3" s="389">
        <v>830</v>
      </c>
      <c r="HB3" s="390">
        <v>67514</v>
      </c>
      <c r="HC3" s="390">
        <v>33965</v>
      </c>
      <c r="HD3" s="390">
        <v>29164</v>
      </c>
      <c r="HE3" s="390">
        <v>191836</v>
      </c>
      <c r="HG3" s="390">
        <v>34987</v>
      </c>
      <c r="HJ3" s="390">
        <v>33407</v>
      </c>
      <c r="HK3" s="389">
        <v>967</v>
      </c>
      <c r="HL3" s="390">
        <v>5771</v>
      </c>
      <c r="HM3" s="390">
        <v>4319</v>
      </c>
      <c r="HO3" s="390">
        <v>4315</v>
      </c>
      <c r="HP3" s="390">
        <v>38699</v>
      </c>
      <c r="HQ3" s="390">
        <v>55264</v>
      </c>
      <c r="HR3" s="389">
        <v>68</v>
      </c>
      <c r="HS3" s="390">
        <v>6074</v>
      </c>
      <c r="HT3" s="390">
        <v>245080</v>
      </c>
      <c r="HU3" s="390">
        <v>537006</v>
      </c>
      <c r="HV3" s="390">
        <v>297005</v>
      </c>
      <c r="HW3" s="390">
        <v>14619</v>
      </c>
      <c r="HX3" s="390">
        <v>264294</v>
      </c>
      <c r="HY3" s="390">
        <v>532833</v>
      </c>
      <c r="HZ3" s="390">
        <v>27647</v>
      </c>
      <c r="IA3" s="390">
        <v>219822</v>
      </c>
      <c r="IC3" s="390">
        <v>20084</v>
      </c>
      <c r="ID3" s="390">
        <v>69079</v>
      </c>
      <c r="IE3" s="390">
        <v>142123</v>
      </c>
      <c r="IG3" s="390">
        <v>131199</v>
      </c>
      <c r="IH3" s="390">
        <v>188552</v>
      </c>
      <c r="II3" s="389">
        <v>643</v>
      </c>
      <c r="IJ3" s="390">
        <v>11199</v>
      </c>
      <c r="IL3" s="390">
        <v>8238</v>
      </c>
      <c r="IM3" s="390">
        <v>6670</v>
      </c>
      <c r="IN3" s="390">
        <v>23165</v>
      </c>
      <c r="IO3" s="390">
        <v>7405</v>
      </c>
      <c r="IP3" s="389"/>
      <c r="IQ3" s="389"/>
      <c r="IR3" s="389" t="s">
        <v>546</v>
      </c>
      <c r="IS3" s="390">
        <v>600665</v>
      </c>
      <c r="IT3" s="389" t="s">
        <v>546</v>
      </c>
      <c r="IU3" s="390">
        <v>31617</v>
      </c>
      <c r="IV3" s="390">
        <v>25451645</v>
      </c>
      <c r="IW3" s="390">
        <v>567256</v>
      </c>
      <c r="IX3" s="390">
        <v>153519</v>
      </c>
      <c r="IZ3" s="390">
        <v>57677</v>
      </c>
      <c r="JA3" s="390">
        <v>14945</v>
      </c>
      <c r="JB3" s="390">
        <v>3926</v>
      </c>
      <c r="JC3" s="389">
        <v>217</v>
      </c>
      <c r="JD3" s="389">
        <v>302</v>
      </c>
      <c r="JE3" s="389">
        <v>90</v>
      </c>
      <c r="JG3" s="390">
        <v>370943</v>
      </c>
      <c r="JH3" s="390">
        <v>5231</v>
      </c>
      <c r="JI3" s="390">
        <v>99446</v>
      </c>
      <c r="JJ3" s="390">
        <v>296460</v>
      </c>
      <c r="JK3" s="390">
        <v>5032</v>
      </c>
      <c r="JL3" s="389" t="s">
        <v>546</v>
      </c>
      <c r="JM3" s="390">
        <v>1139</v>
      </c>
      <c r="JN3" s="390">
        <v>6265</v>
      </c>
      <c r="JO3" s="389" t="s">
        <v>546</v>
      </c>
      <c r="JP3" s="389">
        <v>331</v>
      </c>
      <c r="JR3" s="389">
        <v>129</v>
      </c>
      <c r="JS3" s="389">
        <v>2</v>
      </c>
      <c r="JT3" s="389">
        <v>97</v>
      </c>
      <c r="JU3" s="389">
        <v>1</v>
      </c>
      <c r="JV3" s="389">
        <v>335</v>
      </c>
      <c r="JW3" s="390">
        <v>5676</v>
      </c>
      <c r="JY3" s="390">
        <v>4173</v>
      </c>
      <c r="JZ3" s="389" t="s">
        <v>546</v>
      </c>
      <c r="KA3" s="389" t="s">
        <v>546</v>
      </c>
      <c r="KB3" s="390">
        <v>66793</v>
      </c>
      <c r="KD3" s="389">
        <v>882</v>
      </c>
      <c r="KE3" s="390">
        <v>65911</v>
      </c>
      <c r="KF3" s="390">
        <v>32699</v>
      </c>
      <c r="KG3" s="389" t="s">
        <v>546</v>
      </c>
      <c r="KH3" s="389" t="s">
        <v>546</v>
      </c>
      <c r="KI3" s="389" t="s">
        <v>546</v>
      </c>
      <c r="KJ3" s="389">
        <v>300</v>
      </c>
      <c r="KK3" s="389" t="s">
        <v>546</v>
      </c>
      <c r="KL3" s="389" t="s">
        <v>546</v>
      </c>
      <c r="KN3" s="389" t="s">
        <v>546</v>
      </c>
      <c r="KP3" s="389" t="s">
        <v>546</v>
      </c>
      <c r="KQ3" s="389" t="s">
        <v>546</v>
      </c>
      <c r="KR3" s="389">
        <v>983</v>
      </c>
      <c r="KS3" s="390">
        <v>4671</v>
      </c>
      <c r="KT3" s="389">
        <v>382</v>
      </c>
      <c r="KU3" s="390">
        <v>48309</v>
      </c>
      <c r="KV3" s="390">
        <v>575403</v>
      </c>
      <c r="KW3" s="390">
        <v>13460</v>
      </c>
      <c r="KX3" s="390">
        <v>1012663</v>
      </c>
      <c r="KY3" s="389">
        <v>488</v>
      </c>
      <c r="LA3" s="390">
        <v>1073921</v>
      </c>
      <c r="LC3" s="390">
        <v>679818</v>
      </c>
      <c r="LD3" s="390">
        <v>96497</v>
      </c>
      <c r="LE3" s="390">
        <v>258098</v>
      </c>
      <c r="LF3" s="390">
        <v>272346</v>
      </c>
      <c r="LG3" s="389">
        <v>951</v>
      </c>
      <c r="LH3" s="389" t="s">
        <v>546</v>
      </c>
      <c r="LI3" s="390">
        <v>138563</v>
      </c>
      <c r="LJ3" s="390">
        <v>417525</v>
      </c>
      <c r="LK3" s="390">
        <v>24950</v>
      </c>
      <c r="LL3" s="390">
        <v>4871</v>
      </c>
      <c r="LM3" s="389" t="s">
        <v>546</v>
      </c>
      <c r="LN3" s="390">
        <v>963577</v>
      </c>
      <c r="LO3" s="390">
        <v>47866</v>
      </c>
      <c r="LP3" s="390">
        <v>24167</v>
      </c>
      <c r="LQ3" s="390">
        <v>10060</v>
      </c>
      <c r="LR3" s="390">
        <v>17968</v>
      </c>
      <c r="LS3" s="390">
        <v>53418</v>
      </c>
      <c r="LT3" s="389" t="s">
        <v>546</v>
      </c>
      <c r="LU3" s="389" t="s">
        <v>546</v>
      </c>
      <c r="LV3" s="390">
        <v>2951</v>
      </c>
      <c r="LW3" s="389" t="s">
        <v>546</v>
      </c>
      <c r="LX3" s="389" t="s">
        <v>546</v>
      </c>
      <c r="LY3" s="389" t="s">
        <v>546</v>
      </c>
      <c r="LZ3" s="389" t="s">
        <v>546</v>
      </c>
      <c r="MA3" s="389" t="s">
        <v>546</v>
      </c>
      <c r="MB3" s="389" t="s">
        <v>546</v>
      </c>
      <c r="MC3" s="389" t="s">
        <v>546</v>
      </c>
      <c r="MD3" s="389" t="s">
        <v>546</v>
      </c>
      <c r="ME3" s="389" t="s">
        <v>546</v>
      </c>
      <c r="MF3" s="389" t="s">
        <v>546</v>
      </c>
      <c r="MG3" s="389" t="s">
        <v>546</v>
      </c>
      <c r="MH3" s="389" t="s">
        <v>546</v>
      </c>
      <c r="MI3" s="390">
        <v>179473</v>
      </c>
      <c r="MJ3" s="389" t="s">
        <v>546</v>
      </c>
      <c r="MK3" s="389" t="s">
        <v>546</v>
      </c>
      <c r="ML3" s="387"/>
      <c r="MM3" s="387"/>
      <c r="MN3" s="387"/>
      <c r="MO3" s="387"/>
      <c r="MP3" s="387"/>
      <c r="MQ3" s="387"/>
    </row>
    <row r="4" spans="1:356" ht="18.75">
      <c r="B4" s="211" t="s">
        <v>731</v>
      </c>
      <c r="C4" s="374">
        <v>280218</v>
      </c>
      <c r="D4" s="374">
        <v>11368</v>
      </c>
      <c r="E4" s="374">
        <v>1361824</v>
      </c>
      <c r="G4" s="374">
        <v>36408</v>
      </c>
      <c r="H4" s="374">
        <v>259622</v>
      </c>
      <c r="I4" s="374"/>
      <c r="J4" s="374">
        <v>173198</v>
      </c>
      <c r="K4" s="374">
        <v>12818638</v>
      </c>
      <c r="M4" s="374">
        <v>367515</v>
      </c>
      <c r="N4" s="374">
        <v>4286447</v>
      </c>
      <c r="O4" s="374">
        <v>129368</v>
      </c>
      <c r="P4" s="374">
        <v>714268</v>
      </c>
      <c r="Q4" s="374">
        <v>75283</v>
      </c>
      <c r="R4" s="374">
        <v>1228510</v>
      </c>
      <c r="U4" s="374">
        <v>341372</v>
      </c>
      <c r="W4" s="374">
        <v>232543</v>
      </c>
      <c r="X4" s="374">
        <v>4721</v>
      </c>
      <c r="Y4" s="374"/>
      <c r="Z4" s="374">
        <v>288799</v>
      </c>
      <c r="AA4" s="374">
        <v>598340</v>
      </c>
      <c r="AB4" s="374">
        <v>6019096</v>
      </c>
      <c r="AD4" s="374">
        <v>2355210</v>
      </c>
      <c r="AE4" s="374">
        <v>1143559</v>
      </c>
      <c r="AF4" s="374">
        <v>2464698</v>
      </c>
      <c r="AH4" s="374">
        <v>630183</v>
      </c>
      <c r="AI4" s="374">
        <v>630621</v>
      </c>
      <c r="AJ4" s="374">
        <v>215318</v>
      </c>
      <c r="AK4" s="374">
        <v>143737</v>
      </c>
      <c r="AL4" s="374">
        <v>104575</v>
      </c>
      <c r="AM4" s="374">
        <v>476349</v>
      </c>
      <c r="AO4" s="374">
        <v>5615</v>
      </c>
      <c r="AP4" s="374">
        <v>392072</v>
      </c>
      <c r="AQ4" s="374">
        <v>488838</v>
      </c>
      <c r="AS4" s="374">
        <v>122236</v>
      </c>
      <c r="AT4" s="374">
        <v>123203</v>
      </c>
      <c r="AU4" s="374">
        <v>123029</v>
      </c>
      <c r="AW4" s="374">
        <v>80638</v>
      </c>
      <c r="AX4" s="374">
        <v>5804</v>
      </c>
      <c r="AY4" s="374">
        <v>14102</v>
      </c>
      <c r="AZ4" s="374">
        <v>236498</v>
      </c>
      <c r="BA4" s="374">
        <v>23248</v>
      </c>
      <c r="BB4" s="374">
        <v>159893</v>
      </c>
      <c r="BC4" s="374">
        <v>781788</v>
      </c>
      <c r="BD4" s="374">
        <v>60203</v>
      </c>
      <c r="BE4" s="374">
        <v>94270</v>
      </c>
      <c r="BF4" s="374">
        <v>483320</v>
      </c>
      <c r="BG4" s="374">
        <v>617766</v>
      </c>
      <c r="BH4" s="374">
        <v>322922</v>
      </c>
      <c r="BI4" s="374">
        <v>108793</v>
      </c>
      <c r="BJ4" s="374">
        <v>634691</v>
      </c>
      <c r="BK4" s="374">
        <v>611553</v>
      </c>
      <c r="BL4" s="374">
        <v>938256</v>
      </c>
      <c r="BN4" s="374">
        <v>12871</v>
      </c>
      <c r="BO4" s="374">
        <v>771330</v>
      </c>
      <c r="BP4" s="373">
        <v>814</v>
      </c>
      <c r="BQ4" s="374">
        <v>258289</v>
      </c>
      <c r="BR4" s="374">
        <v>315753</v>
      </c>
      <c r="BS4" s="374">
        <v>5524726</v>
      </c>
      <c r="BU4" s="374">
        <v>5477037</v>
      </c>
      <c r="BW4" s="374">
        <v>2463883</v>
      </c>
      <c r="BX4" s="374">
        <v>30821</v>
      </c>
      <c r="BY4" s="374">
        <v>1315930</v>
      </c>
      <c r="BZ4" s="374">
        <v>63532</v>
      </c>
      <c r="CA4" s="374">
        <v>26402</v>
      </c>
      <c r="CB4" s="374">
        <v>181326</v>
      </c>
      <c r="CC4" s="374">
        <v>3571265</v>
      </c>
      <c r="CD4" s="374">
        <v>2360878</v>
      </c>
      <c r="CE4" s="374">
        <v>208895</v>
      </c>
      <c r="CF4" s="374">
        <v>141374</v>
      </c>
      <c r="CG4" s="374">
        <v>18492</v>
      </c>
      <c r="CH4" s="373">
        <v>557</v>
      </c>
      <c r="CI4" s="374">
        <v>875121</v>
      </c>
      <c r="CK4" s="374">
        <v>183023</v>
      </c>
      <c r="CL4" s="374">
        <v>379812</v>
      </c>
      <c r="CM4" s="374">
        <v>73807</v>
      </c>
      <c r="CN4" s="374">
        <v>213792</v>
      </c>
      <c r="CO4" s="374">
        <v>102907</v>
      </c>
      <c r="CP4" s="374">
        <v>93672</v>
      </c>
      <c r="CQ4" s="374">
        <v>426579</v>
      </c>
      <c r="CS4" s="374">
        <v>186158</v>
      </c>
      <c r="CT4" s="374">
        <v>61969</v>
      </c>
      <c r="CU4" s="374">
        <v>156768</v>
      </c>
      <c r="CV4" s="373">
        <v>491</v>
      </c>
      <c r="CW4" s="374">
        <v>1049536</v>
      </c>
      <c r="CX4" s="374">
        <v>301403</v>
      </c>
      <c r="CY4" s="374">
        <v>15831241</v>
      </c>
      <c r="DA4" s="374">
        <v>3096996</v>
      </c>
      <c r="DB4" s="374">
        <v>6391907</v>
      </c>
      <c r="DC4" s="374">
        <v>2460522</v>
      </c>
      <c r="DD4" s="374">
        <v>3562112</v>
      </c>
      <c r="DE4" s="374">
        <v>78059</v>
      </c>
      <c r="DF4" s="374"/>
      <c r="DG4" s="374"/>
      <c r="DH4" s="374">
        <v>806970</v>
      </c>
      <c r="DI4" s="374"/>
      <c r="DJ4" s="374">
        <v>380278</v>
      </c>
      <c r="DK4" s="374">
        <v>821802</v>
      </c>
      <c r="DL4" s="374">
        <v>1223818</v>
      </c>
      <c r="DN4" s="374">
        <v>230027</v>
      </c>
      <c r="DO4" s="374">
        <v>66603</v>
      </c>
      <c r="DP4" s="374">
        <v>510221</v>
      </c>
      <c r="DR4" s="374">
        <v>1855</v>
      </c>
      <c r="DS4" s="374">
        <v>58406</v>
      </c>
      <c r="DT4" s="374">
        <v>138450</v>
      </c>
      <c r="DU4" s="374">
        <v>13751</v>
      </c>
      <c r="DV4" s="374">
        <v>239132</v>
      </c>
      <c r="DW4" s="374">
        <v>432691</v>
      </c>
      <c r="DX4" s="374">
        <v>1113308</v>
      </c>
      <c r="DY4" s="374">
        <v>11684</v>
      </c>
      <c r="DZ4" s="374">
        <v>8217695</v>
      </c>
      <c r="EB4" s="374">
        <v>283260</v>
      </c>
      <c r="EC4" s="374">
        <v>1953822</v>
      </c>
      <c r="ED4" s="374">
        <v>153240</v>
      </c>
      <c r="EE4" s="374">
        <v>856990</v>
      </c>
      <c r="EF4" s="374">
        <v>877423</v>
      </c>
      <c r="EG4" s="374">
        <v>221136</v>
      </c>
      <c r="EH4" s="374">
        <v>229920</v>
      </c>
      <c r="EI4" s="374">
        <v>522582</v>
      </c>
      <c r="EJ4" s="374">
        <v>182136</v>
      </c>
      <c r="EK4" s="374">
        <v>2545919</v>
      </c>
      <c r="EL4" s="374">
        <v>715555</v>
      </c>
      <c r="EM4" s="374">
        <v>10102716</v>
      </c>
      <c r="EN4" s="374">
        <v>1102240</v>
      </c>
      <c r="EO4" s="374">
        <v>4658803</v>
      </c>
      <c r="EQ4" s="374">
        <v>36702</v>
      </c>
      <c r="ER4" s="374">
        <v>159380</v>
      </c>
      <c r="ES4" s="374">
        <v>68879707</v>
      </c>
      <c r="EU4" s="374">
        <v>1266426</v>
      </c>
      <c r="EV4" s="374">
        <v>556969</v>
      </c>
      <c r="EW4" s="374">
        <v>381505</v>
      </c>
      <c r="EX4" s="374">
        <v>8978320</v>
      </c>
      <c r="EY4" s="374">
        <v>679648</v>
      </c>
      <c r="EZ4" s="374">
        <v>2047666</v>
      </c>
      <c r="FA4" s="374">
        <v>1646856</v>
      </c>
      <c r="FB4" s="374">
        <v>628009</v>
      </c>
      <c r="FC4" s="374">
        <v>474421</v>
      </c>
      <c r="FD4" s="374">
        <v>2434556</v>
      </c>
      <c r="FE4" s="374">
        <v>885827</v>
      </c>
      <c r="FF4" s="374">
        <v>4279155</v>
      </c>
      <c r="FH4" s="374">
        <v>2191290</v>
      </c>
      <c r="FI4" s="374">
        <v>13561389</v>
      </c>
      <c r="FK4" s="374">
        <v>5005692</v>
      </c>
      <c r="FL4" s="374">
        <v>6287260</v>
      </c>
      <c r="FM4" s="374">
        <v>1203275</v>
      </c>
      <c r="FN4" s="374">
        <v>2301898</v>
      </c>
      <c r="FO4" s="374">
        <v>59940</v>
      </c>
      <c r="FP4" s="374">
        <v>753298</v>
      </c>
      <c r="FQ4" s="374">
        <v>3784</v>
      </c>
      <c r="FR4" s="374">
        <v>43503611</v>
      </c>
      <c r="FT4" s="374">
        <v>9988483</v>
      </c>
      <c r="FU4" s="374">
        <v>1783037</v>
      </c>
      <c r="FV4" s="374">
        <v>20141656</v>
      </c>
      <c r="FW4" s="374">
        <v>1430311</v>
      </c>
      <c r="FX4" s="374">
        <v>2816534</v>
      </c>
      <c r="FY4" s="373">
        <v>773</v>
      </c>
      <c r="FZ4" s="374">
        <v>3762145</v>
      </c>
      <c r="GB4" s="374">
        <v>1163611</v>
      </c>
      <c r="GC4" s="374">
        <v>2598535</v>
      </c>
      <c r="GD4" s="374">
        <v>8218998</v>
      </c>
      <c r="GF4" s="374">
        <v>880025</v>
      </c>
      <c r="GG4" s="374">
        <v>7338973</v>
      </c>
      <c r="GH4" s="374">
        <v>180346</v>
      </c>
      <c r="GI4" s="374">
        <v>13252</v>
      </c>
      <c r="GJ4" s="374">
        <v>7914</v>
      </c>
      <c r="GK4" s="374">
        <v>719652</v>
      </c>
      <c r="GL4" s="374">
        <v>398749</v>
      </c>
      <c r="GM4" s="374">
        <v>3191424</v>
      </c>
      <c r="GN4" s="374">
        <v>1649818</v>
      </c>
      <c r="GO4" s="374">
        <v>215309</v>
      </c>
      <c r="GP4" s="374">
        <v>6072144</v>
      </c>
      <c r="GQ4" s="374">
        <v>2715954</v>
      </c>
      <c r="GR4" s="374">
        <v>6115290</v>
      </c>
      <c r="GS4" s="374">
        <v>3436783</v>
      </c>
      <c r="GT4" s="374">
        <v>2322903</v>
      </c>
      <c r="GU4" s="374">
        <v>1729656</v>
      </c>
      <c r="GV4" s="374"/>
      <c r="GW4" s="374">
        <v>1932857</v>
      </c>
      <c r="GX4" s="374">
        <v>235197</v>
      </c>
      <c r="GY4" s="374">
        <v>657396</v>
      </c>
      <c r="GZ4" s="374">
        <v>2086896</v>
      </c>
      <c r="HB4" s="374">
        <v>310488</v>
      </c>
      <c r="HC4" s="374">
        <v>60461</v>
      </c>
      <c r="HD4" s="374">
        <v>391683</v>
      </c>
      <c r="HE4" s="374">
        <v>111588868</v>
      </c>
      <c r="HG4" s="374">
        <v>71863329</v>
      </c>
      <c r="HJ4" s="374">
        <v>66722759</v>
      </c>
      <c r="HK4" s="374">
        <v>3764288</v>
      </c>
      <c r="HL4" s="374">
        <v>10797324</v>
      </c>
      <c r="HM4" s="374">
        <v>2514911</v>
      </c>
      <c r="HO4" s="374">
        <v>2507030</v>
      </c>
      <c r="HP4" s="374">
        <v>10216864</v>
      </c>
      <c r="HQ4" s="374">
        <v>1922845</v>
      </c>
      <c r="HR4" s="374">
        <v>18702291</v>
      </c>
      <c r="HS4" s="374">
        <v>8703139</v>
      </c>
      <c r="HT4" s="374">
        <v>19520964</v>
      </c>
      <c r="HU4" s="374">
        <v>2314484</v>
      </c>
      <c r="HV4" s="374">
        <v>6592910</v>
      </c>
      <c r="HW4" s="374">
        <v>185044</v>
      </c>
      <c r="HX4" s="374">
        <v>1958540</v>
      </c>
      <c r="HY4" s="374">
        <v>11208221</v>
      </c>
      <c r="HZ4" s="374">
        <v>1277163</v>
      </c>
      <c r="IA4" s="374">
        <v>5463750</v>
      </c>
      <c r="IC4" s="374">
        <v>1594091</v>
      </c>
      <c r="ID4" s="374">
        <v>7575745</v>
      </c>
      <c r="IE4" s="374">
        <v>72019208</v>
      </c>
      <c r="IG4" s="374">
        <v>70848839</v>
      </c>
      <c r="IH4" s="374">
        <v>4095743</v>
      </c>
      <c r="II4" s="374">
        <v>118523</v>
      </c>
      <c r="IJ4" s="374">
        <v>2989562</v>
      </c>
      <c r="IL4" s="374">
        <v>1810044</v>
      </c>
      <c r="IM4" s="374">
        <v>744304</v>
      </c>
      <c r="IN4" s="374">
        <v>2840676</v>
      </c>
      <c r="IO4" s="374">
        <v>8325203</v>
      </c>
      <c r="IP4" s="373"/>
      <c r="IQ4" s="373"/>
      <c r="IR4" s="374">
        <v>1056033</v>
      </c>
      <c r="IS4" s="374">
        <v>8166136</v>
      </c>
      <c r="IT4" s="374">
        <v>4636345</v>
      </c>
      <c r="IU4" s="374">
        <v>8500219</v>
      </c>
      <c r="IV4" s="374">
        <v>15103935</v>
      </c>
      <c r="IW4" s="374">
        <v>17420202</v>
      </c>
      <c r="IX4" s="374">
        <v>37385707</v>
      </c>
      <c r="IZ4" s="374">
        <v>16536408</v>
      </c>
      <c r="JA4" s="374">
        <v>10788178</v>
      </c>
      <c r="JB4" s="374">
        <v>1455790</v>
      </c>
      <c r="JC4" s="374">
        <v>12884790</v>
      </c>
      <c r="JD4" s="374">
        <v>5529401</v>
      </c>
      <c r="JE4" s="374">
        <v>7698035</v>
      </c>
      <c r="JG4" s="374">
        <v>1802577</v>
      </c>
      <c r="JH4" s="374">
        <v>51000</v>
      </c>
      <c r="JI4" s="374">
        <v>511145</v>
      </c>
      <c r="JJ4" s="374">
        <v>2393499</v>
      </c>
      <c r="JK4" s="374">
        <v>55369</v>
      </c>
      <c r="JL4" s="374">
        <v>30217408</v>
      </c>
      <c r="JM4" s="374">
        <v>3518736</v>
      </c>
      <c r="JN4" s="374">
        <v>2173485</v>
      </c>
      <c r="JO4" s="374">
        <v>4424014</v>
      </c>
      <c r="JP4" s="374">
        <v>14135031</v>
      </c>
      <c r="JR4" s="374">
        <v>1655903</v>
      </c>
      <c r="JS4" s="374">
        <v>5312</v>
      </c>
      <c r="JT4" s="374">
        <v>3138248</v>
      </c>
      <c r="JU4" s="374">
        <v>1416</v>
      </c>
      <c r="JV4" s="374">
        <v>4980523</v>
      </c>
      <c r="JW4" s="374">
        <v>2310016</v>
      </c>
      <c r="JY4" s="374">
        <v>2188749</v>
      </c>
      <c r="JZ4" s="374">
        <v>3029556</v>
      </c>
      <c r="KA4" s="374">
        <v>5440389</v>
      </c>
      <c r="KB4" s="374">
        <v>1572646</v>
      </c>
      <c r="KD4" s="374">
        <v>136061</v>
      </c>
      <c r="KE4" s="374">
        <v>1436585</v>
      </c>
      <c r="KF4" s="374">
        <v>616925</v>
      </c>
      <c r="KG4" s="374">
        <v>31952400</v>
      </c>
      <c r="KH4" s="374">
        <v>4859623</v>
      </c>
      <c r="KI4" s="374">
        <v>19108399</v>
      </c>
      <c r="KJ4" s="374">
        <v>16662719</v>
      </c>
      <c r="KK4" s="374">
        <v>6670487</v>
      </c>
      <c r="KL4" s="374">
        <v>114454022</v>
      </c>
      <c r="KN4" s="374">
        <v>95325721</v>
      </c>
      <c r="KP4" s="374">
        <v>45115979</v>
      </c>
      <c r="KQ4" s="374">
        <v>50209742</v>
      </c>
      <c r="KR4" s="374">
        <v>345154</v>
      </c>
      <c r="KS4" s="374">
        <v>1709985</v>
      </c>
      <c r="KT4" s="374">
        <v>1709985</v>
      </c>
      <c r="KU4" s="374">
        <v>671382</v>
      </c>
      <c r="KV4" s="374">
        <v>1788782</v>
      </c>
      <c r="KW4" s="374">
        <v>3785771</v>
      </c>
      <c r="KX4" s="374">
        <v>2718019</v>
      </c>
      <c r="KY4" s="374">
        <v>34552041</v>
      </c>
      <c r="LA4" s="374">
        <v>33070252</v>
      </c>
      <c r="LC4" s="374">
        <v>16739413</v>
      </c>
      <c r="LD4" s="374">
        <v>8448417</v>
      </c>
      <c r="LE4" s="374">
        <v>7300489</v>
      </c>
      <c r="LF4" s="374">
        <v>1481790</v>
      </c>
      <c r="LG4" s="374">
        <v>22781541</v>
      </c>
      <c r="LH4" s="374">
        <v>8686725</v>
      </c>
      <c r="LI4" s="374">
        <v>4090535</v>
      </c>
      <c r="LJ4" s="374">
        <v>2105796</v>
      </c>
      <c r="LK4" s="374">
        <v>342048</v>
      </c>
      <c r="LL4" s="374">
        <v>300371</v>
      </c>
      <c r="LM4" s="374">
        <v>414671</v>
      </c>
      <c r="LN4" s="374">
        <v>29805901</v>
      </c>
      <c r="LO4" s="374">
        <v>1778183</v>
      </c>
      <c r="LP4" s="374">
        <v>94942</v>
      </c>
      <c r="LQ4" s="374">
        <v>52962</v>
      </c>
      <c r="LR4" s="374">
        <v>77934</v>
      </c>
      <c r="LS4" s="374">
        <v>268531</v>
      </c>
      <c r="LT4" s="374">
        <v>43822328</v>
      </c>
      <c r="LU4" s="374">
        <v>805274375</v>
      </c>
      <c r="LV4" s="374">
        <v>56876852</v>
      </c>
      <c r="LW4" s="374">
        <v>246226318</v>
      </c>
      <c r="LX4" s="374">
        <v>350744893</v>
      </c>
      <c r="LY4" s="374">
        <v>64375637</v>
      </c>
      <c r="LZ4" s="374">
        <v>45458887</v>
      </c>
      <c r="MA4" s="374">
        <v>41591789</v>
      </c>
      <c r="MB4" s="374">
        <v>405698569</v>
      </c>
      <c r="MC4" s="374">
        <v>400604</v>
      </c>
      <c r="MD4" s="374">
        <v>14702801</v>
      </c>
      <c r="ME4" s="374">
        <v>22291836</v>
      </c>
      <c r="MF4" s="374">
        <v>281735013</v>
      </c>
      <c r="MG4" s="374">
        <v>70381424</v>
      </c>
      <c r="MH4" s="374">
        <v>7949699</v>
      </c>
      <c r="MI4" s="374">
        <v>3747565</v>
      </c>
      <c r="MJ4" s="374">
        <v>4023020</v>
      </c>
      <c r="MK4" s="374">
        <v>466606</v>
      </c>
      <c r="ML4" s="372"/>
      <c r="MM4" s="372"/>
      <c r="MN4" s="372"/>
      <c r="MO4" s="372"/>
      <c r="MP4" s="372"/>
      <c r="MQ4" s="372"/>
    </row>
    <row r="5" spans="1:356" ht="18.75">
      <c r="B5" s="211" t="s">
        <v>732</v>
      </c>
      <c r="C5" s="373">
        <v>3.1</v>
      </c>
      <c r="D5" s="373">
        <v>-31.2</v>
      </c>
      <c r="E5" s="373">
        <v>12.1</v>
      </c>
      <c r="G5" s="373">
        <v>10.6</v>
      </c>
      <c r="H5" s="373">
        <v>24.7</v>
      </c>
      <c r="I5" s="373"/>
      <c r="J5" s="373">
        <v>17.2</v>
      </c>
      <c r="K5" s="373">
        <v>4.9000000000000004</v>
      </c>
      <c r="M5" s="373">
        <v>1.5</v>
      </c>
      <c r="N5" s="373">
        <v>4.0999999999999996</v>
      </c>
      <c r="O5" s="373">
        <v>-30.1</v>
      </c>
      <c r="P5" s="373">
        <v>0.7</v>
      </c>
      <c r="Q5" s="373">
        <v>6.3</v>
      </c>
      <c r="R5" s="373">
        <v>-13</v>
      </c>
      <c r="U5" s="373">
        <v>-25.1</v>
      </c>
      <c r="W5" s="373">
        <v>-12.4</v>
      </c>
      <c r="X5" s="373">
        <v>-74.2</v>
      </c>
      <c r="Y5" s="373"/>
      <c r="Z5" s="373">
        <v>50.3</v>
      </c>
      <c r="AA5" s="373">
        <v>-28.3</v>
      </c>
      <c r="AB5" s="373">
        <v>3.1</v>
      </c>
      <c r="AD5" s="373">
        <v>7</v>
      </c>
      <c r="AE5" s="373">
        <v>2.2999999999999998</v>
      </c>
      <c r="AF5" s="373">
        <v>-8.9</v>
      </c>
      <c r="AH5" s="373">
        <v>-3.4</v>
      </c>
      <c r="AI5" s="373">
        <v>-13</v>
      </c>
      <c r="AJ5" s="373">
        <v>-22.1</v>
      </c>
      <c r="AK5" s="373">
        <v>7</v>
      </c>
      <c r="AL5" s="373">
        <v>16.7</v>
      </c>
      <c r="AM5" s="373">
        <v>-20.7</v>
      </c>
      <c r="AO5" s="373">
        <v>-11.8</v>
      </c>
      <c r="AP5" s="373">
        <v>-23.8</v>
      </c>
      <c r="AQ5" s="373">
        <v>-2</v>
      </c>
      <c r="AS5" s="373">
        <v>-0.9</v>
      </c>
      <c r="AT5" s="373">
        <v>2.6</v>
      </c>
      <c r="AU5" s="373">
        <v>15.9</v>
      </c>
      <c r="AW5" s="373">
        <v>11.1</v>
      </c>
      <c r="AX5" s="373">
        <v>6.4</v>
      </c>
      <c r="AY5" s="373">
        <v>34.299999999999997</v>
      </c>
      <c r="AZ5" s="373">
        <v>6.3</v>
      </c>
      <c r="BA5" s="373">
        <v>-3.3</v>
      </c>
      <c r="BB5" s="373">
        <v>3.9</v>
      </c>
      <c r="BC5" s="373">
        <v>-7.5</v>
      </c>
      <c r="BD5" s="373">
        <v>-18.600000000000001</v>
      </c>
      <c r="BE5" s="373">
        <v>3</v>
      </c>
      <c r="BF5" s="373">
        <v>2</v>
      </c>
      <c r="BG5" s="373">
        <v>-9.3000000000000007</v>
      </c>
      <c r="BH5" s="373">
        <v>-3.5</v>
      </c>
      <c r="BI5" s="373">
        <v>3.4</v>
      </c>
      <c r="BJ5" s="373">
        <v>13.9</v>
      </c>
      <c r="BK5" s="373">
        <v>7.1</v>
      </c>
      <c r="BL5" s="373">
        <v>-4</v>
      </c>
      <c r="BN5" s="373">
        <v>14.1</v>
      </c>
      <c r="BO5" s="373">
        <v>-3.6</v>
      </c>
      <c r="BP5" s="373">
        <v>-34.200000000000003</v>
      </c>
      <c r="BQ5" s="373">
        <v>-13.3</v>
      </c>
      <c r="BR5" s="373">
        <v>-2.8</v>
      </c>
      <c r="BS5" s="373">
        <v>52.4</v>
      </c>
      <c r="BU5" s="373">
        <v>52.8</v>
      </c>
      <c r="BW5" s="373">
        <v>64.900000000000006</v>
      </c>
      <c r="BX5" s="373">
        <v>54.8</v>
      </c>
      <c r="BY5" s="373">
        <v>27.8</v>
      </c>
      <c r="BZ5" s="373">
        <v>4.3</v>
      </c>
      <c r="CA5" s="373">
        <v>7386.6</v>
      </c>
      <c r="CB5" s="373">
        <v>-11.4</v>
      </c>
      <c r="CC5" s="373">
        <v>28.7</v>
      </c>
      <c r="CD5" s="373">
        <v>1.1000000000000001</v>
      </c>
      <c r="CE5" s="373">
        <v>-4.9000000000000004</v>
      </c>
      <c r="CF5" s="373">
        <v>-16.5</v>
      </c>
      <c r="CG5" s="373">
        <v>100.1</v>
      </c>
      <c r="CH5" s="373">
        <v>8.4</v>
      </c>
      <c r="CI5" s="373">
        <v>6.8</v>
      </c>
      <c r="CK5" s="373">
        <v>11.7</v>
      </c>
      <c r="CL5" s="373">
        <v>18.100000000000001</v>
      </c>
      <c r="CM5" s="373">
        <v>-9.6</v>
      </c>
      <c r="CN5" s="373">
        <v>29.8</v>
      </c>
      <c r="CO5" s="373">
        <v>1.9</v>
      </c>
      <c r="CP5" s="373">
        <v>70.2</v>
      </c>
      <c r="CQ5" s="373">
        <v>-23.5</v>
      </c>
      <c r="CS5" s="373">
        <v>-9.6</v>
      </c>
      <c r="CT5" s="373">
        <v>-28.2</v>
      </c>
      <c r="CU5" s="373">
        <v>-27.7</v>
      </c>
      <c r="CV5" s="373">
        <v>-75.900000000000006</v>
      </c>
      <c r="CW5" s="373">
        <v>82.1</v>
      </c>
      <c r="CX5" s="373">
        <v>-62.9</v>
      </c>
      <c r="CY5" s="373">
        <v>4.0999999999999996</v>
      </c>
      <c r="DA5" s="373">
        <v>8.3000000000000007</v>
      </c>
      <c r="DB5" s="373">
        <v>15.9</v>
      </c>
      <c r="DC5" s="373">
        <v>47.6</v>
      </c>
      <c r="DD5" s="373">
        <v>-16.5</v>
      </c>
      <c r="DE5" s="373">
        <v>-62.7</v>
      </c>
      <c r="DF5" s="373"/>
      <c r="DG5" s="373"/>
      <c r="DH5" s="373">
        <v>13.8</v>
      </c>
      <c r="DI5" s="373"/>
      <c r="DJ5" s="373">
        <v>-3.1</v>
      </c>
      <c r="DK5" s="373">
        <v>-2.7</v>
      </c>
      <c r="DL5" s="373">
        <v>22</v>
      </c>
      <c r="DN5" s="373">
        <v>23.5</v>
      </c>
      <c r="DO5" s="373">
        <v>-36.6</v>
      </c>
      <c r="DP5" s="373">
        <v>16.7</v>
      </c>
      <c r="DR5" s="373">
        <v>-48.6</v>
      </c>
      <c r="DS5" s="373">
        <v>8</v>
      </c>
      <c r="DT5" s="373">
        <v>34.700000000000003</v>
      </c>
      <c r="DU5" s="373">
        <v>29.4</v>
      </c>
      <c r="DV5" s="373">
        <v>6.8</v>
      </c>
      <c r="DW5" s="373">
        <v>4.9000000000000004</v>
      </c>
      <c r="DX5" s="373">
        <v>-6.5</v>
      </c>
      <c r="DY5" s="373">
        <v>-7.8</v>
      </c>
      <c r="DZ5" s="373">
        <v>7</v>
      </c>
      <c r="EB5" s="373">
        <v>12.5</v>
      </c>
      <c r="EC5" s="373">
        <v>2.5</v>
      </c>
      <c r="ED5" s="373">
        <v>-8.8000000000000007</v>
      </c>
      <c r="EE5" s="373">
        <v>1</v>
      </c>
      <c r="EF5" s="373">
        <v>4.4000000000000004</v>
      </c>
      <c r="EG5" s="373">
        <v>19.899999999999999</v>
      </c>
      <c r="EH5" s="373">
        <v>7.3</v>
      </c>
      <c r="EI5" s="373">
        <v>2.7</v>
      </c>
      <c r="EJ5" s="373">
        <v>-8</v>
      </c>
      <c r="EK5" s="373">
        <v>6</v>
      </c>
      <c r="EL5" s="373">
        <v>62.6</v>
      </c>
      <c r="EM5" s="373">
        <v>8.1</v>
      </c>
      <c r="EN5" s="373">
        <v>6.9</v>
      </c>
      <c r="EO5" s="373">
        <v>11.6</v>
      </c>
      <c r="EQ5" s="373">
        <v>-3.7</v>
      </c>
      <c r="ER5" s="373">
        <v>39.299999999999997</v>
      </c>
      <c r="ES5" s="373" t="s">
        <v>546</v>
      </c>
      <c r="EU5" s="373">
        <v>-17.600000000000001</v>
      </c>
      <c r="EV5" s="373" t="s">
        <v>546</v>
      </c>
      <c r="EW5" s="373" t="s">
        <v>546</v>
      </c>
      <c r="EX5" s="373" t="s">
        <v>546</v>
      </c>
      <c r="EY5" s="373">
        <v>7.8</v>
      </c>
      <c r="EZ5" s="373">
        <v>5</v>
      </c>
      <c r="FA5" s="373">
        <v>1.7</v>
      </c>
      <c r="FB5" s="373">
        <v>1.9</v>
      </c>
      <c r="FC5" s="373">
        <v>-4.3</v>
      </c>
      <c r="FD5" s="373">
        <v>1.3</v>
      </c>
      <c r="FE5" s="373">
        <v>12.3</v>
      </c>
      <c r="FF5" s="373">
        <v>-2.2999999999999998</v>
      </c>
      <c r="FH5" s="373">
        <v>-7.7</v>
      </c>
      <c r="FI5" s="373">
        <v>2.2000000000000002</v>
      </c>
      <c r="FK5" s="373">
        <v>26.2</v>
      </c>
      <c r="FL5" s="373">
        <v>-1.1000000000000001</v>
      </c>
      <c r="FM5" s="373">
        <v>-23</v>
      </c>
      <c r="FN5" s="373" t="s">
        <v>546</v>
      </c>
      <c r="FO5" s="373">
        <v>-8.4</v>
      </c>
      <c r="FP5" s="373">
        <v>-6</v>
      </c>
      <c r="FQ5" s="373">
        <v>74.5</v>
      </c>
      <c r="FR5" s="373">
        <v>50.5</v>
      </c>
      <c r="FT5" s="373">
        <v>80.5</v>
      </c>
      <c r="FU5" s="373">
        <v>12.3</v>
      </c>
      <c r="FV5" s="373">
        <v>58</v>
      </c>
      <c r="FW5" s="373">
        <v>17.3</v>
      </c>
      <c r="FX5" s="373">
        <v>7.7</v>
      </c>
      <c r="FY5" s="373">
        <v>262.8</v>
      </c>
      <c r="FZ5" s="373">
        <v>-0.7</v>
      </c>
      <c r="GB5" s="373">
        <v>-8.4</v>
      </c>
      <c r="GC5" s="373">
        <v>3.9</v>
      </c>
      <c r="GD5" s="373">
        <v>19.2</v>
      </c>
      <c r="GF5" s="373">
        <v>16.5</v>
      </c>
      <c r="GG5" s="373">
        <v>19.7</v>
      </c>
      <c r="GH5" s="373">
        <v>2360.1999999999998</v>
      </c>
      <c r="GI5" s="373">
        <v>-68.7</v>
      </c>
      <c r="GJ5" s="373">
        <v>-33.4</v>
      </c>
      <c r="GK5" s="373">
        <v>5.8</v>
      </c>
      <c r="GL5" s="373">
        <v>38.6</v>
      </c>
      <c r="GM5" s="373">
        <v>8.6999999999999993</v>
      </c>
      <c r="GN5" s="373">
        <v>30.5</v>
      </c>
      <c r="GO5" s="373">
        <v>6.6</v>
      </c>
      <c r="GP5" s="373">
        <v>5.7</v>
      </c>
      <c r="GQ5" s="373">
        <v>3.2</v>
      </c>
      <c r="GR5" s="373">
        <v>-2.2999999999999998</v>
      </c>
      <c r="GS5" s="373">
        <v>9.6</v>
      </c>
      <c r="GT5" s="373">
        <v>4.5999999999999996</v>
      </c>
      <c r="GU5" s="373">
        <v>6.1</v>
      </c>
      <c r="GV5" s="373"/>
      <c r="GW5" s="373" t="s">
        <v>546</v>
      </c>
      <c r="GX5" s="373">
        <v>2.8</v>
      </c>
      <c r="GY5" s="373">
        <v>4.5</v>
      </c>
      <c r="GZ5" s="373">
        <v>9.3000000000000007</v>
      </c>
      <c r="HB5" s="373">
        <v>0.7</v>
      </c>
      <c r="HC5" s="373">
        <v>7.4</v>
      </c>
      <c r="HD5" s="373">
        <v>-9</v>
      </c>
      <c r="HE5" s="373">
        <v>2.6</v>
      </c>
      <c r="HG5" s="373">
        <v>1.8</v>
      </c>
      <c r="HJ5" s="373">
        <v>2.2999999999999998</v>
      </c>
      <c r="HK5" s="373">
        <v>-4</v>
      </c>
      <c r="HL5" s="373">
        <v>59.3</v>
      </c>
      <c r="HM5" s="373">
        <v>-14.1</v>
      </c>
      <c r="HO5" s="373">
        <v>-14.1</v>
      </c>
      <c r="HP5" s="373">
        <v>-1.7</v>
      </c>
      <c r="HQ5" s="373">
        <v>-4.3</v>
      </c>
      <c r="HR5" s="373">
        <v>-8</v>
      </c>
      <c r="HS5" s="373">
        <v>-8.9</v>
      </c>
      <c r="HT5" s="373">
        <v>-25</v>
      </c>
      <c r="HU5" s="373">
        <v>13.2</v>
      </c>
      <c r="HV5" s="373">
        <v>-3.8</v>
      </c>
      <c r="HW5" s="373">
        <v>6.8</v>
      </c>
      <c r="HX5" s="373">
        <v>7.2</v>
      </c>
      <c r="HY5" s="373">
        <v>7.6</v>
      </c>
      <c r="HZ5" s="373">
        <v>1.5</v>
      </c>
      <c r="IA5" s="373">
        <v>8.8000000000000007</v>
      </c>
      <c r="IC5" s="373">
        <v>37.5</v>
      </c>
      <c r="ID5" s="373">
        <v>17.5</v>
      </c>
      <c r="IE5" s="373">
        <v>9.6999999999999993</v>
      </c>
      <c r="IG5" s="373">
        <v>10.6</v>
      </c>
      <c r="IH5" s="373">
        <v>3.8</v>
      </c>
      <c r="II5" s="373">
        <v>2.8</v>
      </c>
      <c r="IJ5" s="373">
        <v>-9.5</v>
      </c>
      <c r="IL5" s="373">
        <v>-7.7</v>
      </c>
      <c r="IM5" s="373">
        <v>56.9</v>
      </c>
      <c r="IN5" s="373">
        <v>-3.8</v>
      </c>
      <c r="IO5" s="373">
        <v>24.3</v>
      </c>
      <c r="IP5" s="373"/>
      <c r="IQ5" s="373"/>
      <c r="IR5" s="373" t="s">
        <v>546</v>
      </c>
      <c r="IS5" s="373">
        <v>-2.8</v>
      </c>
      <c r="IT5" s="373" t="s">
        <v>546</v>
      </c>
      <c r="IU5" s="373">
        <v>3.6</v>
      </c>
      <c r="IV5" s="373">
        <v>5.2</v>
      </c>
      <c r="IW5" s="373">
        <v>61.3</v>
      </c>
      <c r="IX5" s="373">
        <v>7.6</v>
      </c>
      <c r="IZ5" s="373">
        <v>8.1999999999999993</v>
      </c>
      <c r="JA5" s="373">
        <v>3.7</v>
      </c>
      <c r="JB5" s="373">
        <v>-70</v>
      </c>
      <c r="JC5" s="373">
        <v>11.4</v>
      </c>
      <c r="JD5" s="373">
        <v>12.1</v>
      </c>
      <c r="JE5" s="373">
        <v>-2.8</v>
      </c>
      <c r="JG5" s="373">
        <v>-12.5</v>
      </c>
      <c r="JH5" s="373">
        <v>70.900000000000006</v>
      </c>
      <c r="JI5" s="373">
        <v>-3.5</v>
      </c>
      <c r="JJ5" s="373">
        <v>3.8</v>
      </c>
      <c r="JK5" s="373">
        <v>22.1</v>
      </c>
      <c r="JL5" s="373" t="s">
        <v>546</v>
      </c>
      <c r="JM5" s="373">
        <v>-0.2</v>
      </c>
      <c r="JN5" s="373">
        <v>10</v>
      </c>
      <c r="JO5" s="373" t="s">
        <v>546</v>
      </c>
      <c r="JP5" s="373">
        <v>8.9</v>
      </c>
      <c r="JR5" s="373">
        <v>-12.8</v>
      </c>
      <c r="JS5" s="373">
        <v>0</v>
      </c>
      <c r="JT5" s="373">
        <v>24.4</v>
      </c>
      <c r="JU5" s="373">
        <v>-50</v>
      </c>
      <c r="JV5" s="373">
        <v>-27.3</v>
      </c>
      <c r="JW5" s="373">
        <v>-17</v>
      </c>
      <c r="JY5" s="373">
        <v>-23.5</v>
      </c>
      <c r="JZ5" s="373" t="s">
        <v>546</v>
      </c>
      <c r="KA5" s="373" t="s">
        <v>546</v>
      </c>
      <c r="KB5" s="373">
        <v>5.3</v>
      </c>
      <c r="KD5" s="373">
        <v>63.3</v>
      </c>
      <c r="KE5" s="373">
        <v>4.8</v>
      </c>
      <c r="KF5" s="373">
        <v>-10.8</v>
      </c>
      <c r="KG5" s="373" t="s">
        <v>546</v>
      </c>
      <c r="KH5" s="373" t="s">
        <v>546</v>
      </c>
      <c r="KI5" s="373" t="s">
        <v>546</v>
      </c>
      <c r="KJ5" s="373">
        <v>-0.6</v>
      </c>
      <c r="KK5" s="373" t="s">
        <v>546</v>
      </c>
      <c r="KL5" s="373" t="s">
        <v>546</v>
      </c>
      <c r="KN5" s="373" t="s">
        <v>546</v>
      </c>
      <c r="KP5" s="373" t="s">
        <v>546</v>
      </c>
      <c r="KQ5" s="373" t="s">
        <v>546</v>
      </c>
      <c r="KR5" s="373">
        <v>-11.5</v>
      </c>
      <c r="KS5" s="373">
        <v>30.6</v>
      </c>
      <c r="KT5" s="373">
        <v>39.1</v>
      </c>
      <c r="KU5" s="373">
        <v>-7</v>
      </c>
      <c r="KV5" s="373">
        <v>10.1</v>
      </c>
      <c r="KW5" s="373">
        <v>-0.3</v>
      </c>
      <c r="KX5" s="373">
        <v>4.8</v>
      </c>
      <c r="KY5" s="373">
        <v>4.5</v>
      </c>
      <c r="LA5" s="373">
        <v>1.5</v>
      </c>
      <c r="LC5" s="373">
        <v>0.5</v>
      </c>
      <c r="LD5" s="373">
        <v>11.5</v>
      </c>
      <c r="LE5" s="373">
        <v>15.9</v>
      </c>
      <c r="LF5" s="373">
        <v>-1.3</v>
      </c>
      <c r="LG5" s="373">
        <v>6.1</v>
      </c>
      <c r="LH5" s="373" t="s">
        <v>546</v>
      </c>
      <c r="LI5" s="373">
        <v>-4.7</v>
      </c>
      <c r="LJ5" s="373">
        <v>0.1</v>
      </c>
      <c r="LK5" s="373">
        <v>6.8</v>
      </c>
      <c r="LL5" s="373">
        <v>-1.6</v>
      </c>
      <c r="LM5" s="373" t="s">
        <v>546</v>
      </c>
      <c r="LN5" s="373">
        <v>7.4</v>
      </c>
      <c r="LO5" s="373">
        <v>3.5</v>
      </c>
      <c r="LP5" s="373">
        <v>-6.1</v>
      </c>
      <c r="LQ5" s="373">
        <v>-1.2</v>
      </c>
      <c r="LR5" s="373">
        <v>-5.3</v>
      </c>
      <c r="LS5" s="373">
        <v>-1.2</v>
      </c>
      <c r="LT5" s="373" t="s">
        <v>546</v>
      </c>
      <c r="LU5" s="373" t="s">
        <v>546</v>
      </c>
      <c r="LV5" s="373">
        <v>6.7</v>
      </c>
      <c r="LW5" s="373" t="s">
        <v>546</v>
      </c>
      <c r="LX5" s="373" t="s">
        <v>546</v>
      </c>
      <c r="LY5" s="373" t="s">
        <v>546</v>
      </c>
      <c r="LZ5" s="373" t="s">
        <v>546</v>
      </c>
      <c r="MA5" s="373" t="s">
        <v>546</v>
      </c>
      <c r="MB5" s="373" t="s">
        <v>546</v>
      </c>
      <c r="MC5" s="373" t="s">
        <v>546</v>
      </c>
      <c r="MD5" s="373" t="s">
        <v>546</v>
      </c>
      <c r="ME5" s="373" t="s">
        <v>546</v>
      </c>
      <c r="MF5" s="373" t="s">
        <v>546</v>
      </c>
      <c r="MG5" s="373" t="s">
        <v>546</v>
      </c>
      <c r="MH5" s="373" t="s">
        <v>546</v>
      </c>
      <c r="MI5" s="373">
        <v>14.1</v>
      </c>
      <c r="MJ5" s="373" t="s">
        <v>546</v>
      </c>
      <c r="MK5" s="373" t="s">
        <v>546</v>
      </c>
      <c r="ML5" s="372"/>
      <c r="MM5" s="372"/>
      <c r="MN5" s="372"/>
      <c r="MO5" s="372"/>
      <c r="MP5" s="372"/>
      <c r="MQ5" s="372"/>
    </row>
    <row r="6" spans="1:356" ht="18.75">
      <c r="B6" s="211" t="s">
        <v>733</v>
      </c>
      <c r="C6" s="373">
        <v>-1.7</v>
      </c>
      <c r="D6" s="373">
        <v>-38.4</v>
      </c>
      <c r="E6" s="373">
        <v>12.1</v>
      </c>
      <c r="G6" s="373">
        <v>32.700000000000003</v>
      </c>
      <c r="H6" s="373">
        <v>28.7</v>
      </c>
      <c r="I6" s="373"/>
      <c r="J6" s="373">
        <v>15.3</v>
      </c>
      <c r="K6" s="373">
        <v>6.3</v>
      </c>
      <c r="M6" s="373">
        <v>-0.5</v>
      </c>
      <c r="N6" s="373">
        <v>6.8</v>
      </c>
      <c r="O6" s="373">
        <v>-11.7</v>
      </c>
      <c r="P6" s="373">
        <v>19.7</v>
      </c>
      <c r="Q6" s="373">
        <v>13.5</v>
      </c>
      <c r="R6" s="373">
        <v>-9.3000000000000007</v>
      </c>
      <c r="U6" s="373">
        <v>-17.3</v>
      </c>
      <c r="W6" s="373">
        <v>-10.4</v>
      </c>
      <c r="X6" s="373">
        <v>-77</v>
      </c>
      <c r="Y6" s="373"/>
      <c r="Z6" s="373">
        <v>52.5</v>
      </c>
      <c r="AA6" s="373">
        <v>-20.5</v>
      </c>
      <c r="AB6" s="373">
        <v>7.7</v>
      </c>
      <c r="AD6" s="373">
        <v>11.5</v>
      </c>
      <c r="AE6" s="373">
        <v>10.7</v>
      </c>
      <c r="AF6" s="373">
        <v>3.9</v>
      </c>
      <c r="AH6" s="373">
        <v>2.6</v>
      </c>
      <c r="AI6" s="373">
        <v>-1.4</v>
      </c>
      <c r="AJ6" s="373">
        <v>-4.2</v>
      </c>
      <c r="AK6" s="373">
        <v>9.1</v>
      </c>
      <c r="AL6" s="373">
        <v>23.7</v>
      </c>
      <c r="AM6" s="373">
        <v>-26.4</v>
      </c>
      <c r="AO6" s="373">
        <v>-11.8</v>
      </c>
      <c r="AP6" s="373">
        <v>-30.4</v>
      </c>
      <c r="AQ6" s="373">
        <v>-6.4</v>
      </c>
      <c r="AS6" s="373">
        <v>-2.8</v>
      </c>
      <c r="AT6" s="373">
        <v>-9.5</v>
      </c>
      <c r="AU6" s="373">
        <v>2.7</v>
      </c>
      <c r="AW6" s="373">
        <v>1.6</v>
      </c>
      <c r="AX6" s="373">
        <v>-9.9</v>
      </c>
      <c r="AY6" s="373">
        <v>-3.4</v>
      </c>
      <c r="AZ6" s="373">
        <v>-16.899999999999999</v>
      </c>
      <c r="BA6" s="373">
        <v>-10.4</v>
      </c>
      <c r="BB6" s="373">
        <v>4.5999999999999996</v>
      </c>
      <c r="BC6" s="373">
        <v>1.1000000000000001</v>
      </c>
      <c r="BD6" s="373">
        <v>-11.8</v>
      </c>
      <c r="BE6" s="373">
        <v>1.7</v>
      </c>
      <c r="BF6" s="373">
        <v>-7</v>
      </c>
      <c r="BG6" s="373">
        <v>-0.1</v>
      </c>
      <c r="BH6" s="373">
        <v>-1.4</v>
      </c>
      <c r="BI6" s="373">
        <v>7.6</v>
      </c>
      <c r="BJ6" s="373">
        <v>6.2</v>
      </c>
      <c r="BK6" s="373">
        <v>-1.7</v>
      </c>
      <c r="BL6" s="373">
        <v>3.1</v>
      </c>
      <c r="BN6" s="373">
        <v>83.7</v>
      </c>
      <c r="BO6" s="373">
        <v>4.8</v>
      </c>
      <c r="BP6" s="373">
        <v>96.8</v>
      </c>
      <c r="BQ6" s="373">
        <v>-9.1</v>
      </c>
      <c r="BR6" s="373">
        <v>4.4000000000000004</v>
      </c>
      <c r="BS6" s="373">
        <v>41.4</v>
      </c>
      <c r="BU6" s="373">
        <v>41.9</v>
      </c>
      <c r="BW6" s="373">
        <v>53</v>
      </c>
      <c r="BX6" s="373">
        <v>38.4</v>
      </c>
      <c r="BY6" s="373">
        <v>25.2</v>
      </c>
      <c r="BZ6" s="373">
        <v>-19.5</v>
      </c>
      <c r="CA6" s="373">
        <v>6125.8</v>
      </c>
      <c r="CB6" s="373">
        <v>-9.9</v>
      </c>
      <c r="CC6" s="373">
        <v>14.3</v>
      </c>
      <c r="CD6" s="373">
        <v>2.9</v>
      </c>
      <c r="CE6" s="373">
        <v>-10</v>
      </c>
      <c r="CF6" s="373">
        <v>-20.399999999999999</v>
      </c>
      <c r="CG6" s="373">
        <v>96.7</v>
      </c>
      <c r="CH6" s="373">
        <v>-6.2</v>
      </c>
      <c r="CI6" s="373">
        <v>16.2</v>
      </c>
      <c r="CK6" s="373">
        <v>6.6</v>
      </c>
      <c r="CL6" s="373">
        <v>15.4</v>
      </c>
      <c r="CM6" s="373">
        <v>-13.7</v>
      </c>
      <c r="CN6" s="373">
        <v>23</v>
      </c>
      <c r="CO6" s="373">
        <v>-0.6</v>
      </c>
      <c r="CP6" s="373">
        <v>70.3</v>
      </c>
      <c r="CQ6" s="373">
        <v>-35.5</v>
      </c>
      <c r="CS6" s="373">
        <v>-30</v>
      </c>
      <c r="CT6" s="373">
        <v>-45.1</v>
      </c>
      <c r="CU6" s="373">
        <v>-35</v>
      </c>
      <c r="CV6" s="373">
        <v>-69.7</v>
      </c>
      <c r="CW6" s="373">
        <v>49.5</v>
      </c>
      <c r="CX6" s="373">
        <v>-66.8</v>
      </c>
      <c r="CY6" s="373">
        <v>3.9</v>
      </c>
      <c r="DA6" s="373">
        <v>7</v>
      </c>
      <c r="DB6" s="373">
        <v>11.6</v>
      </c>
      <c r="DC6" s="373">
        <v>44.4</v>
      </c>
      <c r="DD6" s="373">
        <v>-20.8</v>
      </c>
      <c r="DE6" s="373">
        <v>-64.7</v>
      </c>
      <c r="DF6" s="373"/>
      <c r="DG6" s="373"/>
      <c r="DH6" s="373">
        <v>6.2</v>
      </c>
      <c r="DI6" s="373"/>
      <c r="DJ6" s="373">
        <v>-3</v>
      </c>
      <c r="DK6" s="373">
        <v>-5</v>
      </c>
      <c r="DL6" s="373">
        <v>-8.4</v>
      </c>
      <c r="DN6" s="373">
        <v>-35.5</v>
      </c>
      <c r="DO6" s="373">
        <v>12.9</v>
      </c>
      <c r="DP6" s="373">
        <v>15.3</v>
      </c>
      <c r="DR6" s="373">
        <v>-4.4000000000000004</v>
      </c>
      <c r="DS6" s="373">
        <v>3.6</v>
      </c>
      <c r="DT6" s="373">
        <v>35.799999999999997</v>
      </c>
      <c r="DU6" s="373">
        <v>28</v>
      </c>
      <c r="DV6" s="373">
        <v>18.100000000000001</v>
      </c>
      <c r="DW6" s="373">
        <v>-0.8</v>
      </c>
      <c r="DX6" s="373">
        <v>20.399999999999999</v>
      </c>
      <c r="DY6" s="373">
        <v>12.6</v>
      </c>
      <c r="DZ6" s="373">
        <v>7.4</v>
      </c>
      <c r="EB6" s="373">
        <v>21.2</v>
      </c>
      <c r="EC6" s="373">
        <v>9.6</v>
      </c>
      <c r="ED6" s="373">
        <v>-8.1</v>
      </c>
      <c r="EE6" s="373">
        <v>2</v>
      </c>
      <c r="EF6" s="373">
        <v>7.4</v>
      </c>
      <c r="EG6" s="373">
        <v>16.899999999999999</v>
      </c>
      <c r="EH6" s="373">
        <v>12.9</v>
      </c>
      <c r="EI6" s="373">
        <v>9.3000000000000007</v>
      </c>
      <c r="EJ6" s="373">
        <v>8</v>
      </c>
      <c r="EK6" s="373">
        <v>9.5</v>
      </c>
      <c r="EL6" s="373">
        <v>51.9</v>
      </c>
      <c r="EM6" s="373">
        <v>0.7</v>
      </c>
      <c r="EN6" s="373">
        <v>10.9</v>
      </c>
      <c r="EO6" s="373">
        <v>10.199999999999999</v>
      </c>
      <c r="EQ6" s="373">
        <v>2.1</v>
      </c>
      <c r="ER6" s="373">
        <v>31.5</v>
      </c>
      <c r="ES6" s="373">
        <v>3.8</v>
      </c>
      <c r="EU6" s="373">
        <v>-19</v>
      </c>
      <c r="EV6" s="373">
        <v>-7</v>
      </c>
      <c r="EW6" s="373">
        <v>1.9</v>
      </c>
      <c r="EX6" s="373">
        <v>-6.8</v>
      </c>
      <c r="EY6" s="373">
        <v>15.8</v>
      </c>
      <c r="EZ6" s="373">
        <v>21.1</v>
      </c>
      <c r="FA6" s="373">
        <v>5.9</v>
      </c>
      <c r="FB6" s="373">
        <v>-5.9</v>
      </c>
      <c r="FC6" s="373">
        <v>-4</v>
      </c>
      <c r="FD6" s="373">
        <v>4</v>
      </c>
      <c r="FE6" s="373">
        <v>37.1</v>
      </c>
      <c r="FF6" s="373">
        <v>-13.4</v>
      </c>
      <c r="FH6" s="373">
        <v>-26.6</v>
      </c>
      <c r="FI6" s="373">
        <v>14.1</v>
      </c>
      <c r="FK6" s="373">
        <v>71.900000000000006</v>
      </c>
      <c r="FL6" s="373">
        <v>2.5</v>
      </c>
      <c r="FM6" s="373">
        <v>-33.799999999999997</v>
      </c>
      <c r="FN6" s="373">
        <v>3.8</v>
      </c>
      <c r="FO6" s="373">
        <v>-13</v>
      </c>
      <c r="FP6" s="373">
        <v>1.4</v>
      </c>
      <c r="FQ6" s="373">
        <v>62.6</v>
      </c>
      <c r="FR6" s="373">
        <v>31.6</v>
      </c>
      <c r="FT6" s="373">
        <v>55.2</v>
      </c>
      <c r="FU6" s="373">
        <v>7</v>
      </c>
      <c r="FV6" s="373">
        <v>45.4</v>
      </c>
      <c r="FW6" s="373">
        <v>11.9</v>
      </c>
      <c r="FX6" s="373">
        <v>12.4</v>
      </c>
      <c r="FY6" s="373">
        <v>620.9</v>
      </c>
      <c r="FZ6" s="373">
        <v>-6.1</v>
      </c>
      <c r="GB6" s="373">
        <v>-17.600000000000001</v>
      </c>
      <c r="GC6" s="373">
        <v>0.1</v>
      </c>
      <c r="GD6" s="373">
        <v>13.3</v>
      </c>
      <c r="GF6" s="373">
        <v>10.8</v>
      </c>
      <c r="GG6" s="373">
        <v>13.6</v>
      </c>
      <c r="GH6" s="373">
        <v>2260.9</v>
      </c>
      <c r="GI6" s="373">
        <v>-69.599999999999994</v>
      </c>
      <c r="GJ6" s="373">
        <v>-40.200000000000003</v>
      </c>
      <c r="GK6" s="373">
        <v>-2.4</v>
      </c>
      <c r="GL6" s="373">
        <v>31.7</v>
      </c>
      <c r="GM6" s="373">
        <v>9.1999999999999993</v>
      </c>
      <c r="GN6" s="373">
        <v>41.5</v>
      </c>
      <c r="GO6" s="373">
        <v>14.6</v>
      </c>
      <c r="GP6" s="373">
        <v>12.7</v>
      </c>
      <c r="GQ6" s="373">
        <v>4.9000000000000004</v>
      </c>
      <c r="GR6" s="373">
        <v>-4.5</v>
      </c>
      <c r="GS6" s="373">
        <v>9.8000000000000007</v>
      </c>
      <c r="GT6" s="373">
        <v>9.1999999999999993</v>
      </c>
      <c r="GU6" s="373">
        <v>6.8</v>
      </c>
      <c r="GV6" s="373"/>
      <c r="GW6" s="373">
        <v>23.9</v>
      </c>
      <c r="GX6" s="373">
        <v>-3.1</v>
      </c>
      <c r="GY6" s="373">
        <v>7.6</v>
      </c>
      <c r="GZ6" s="373">
        <v>17.600000000000001</v>
      </c>
      <c r="HB6" s="373">
        <v>11.5</v>
      </c>
      <c r="HC6" s="373">
        <v>7.9</v>
      </c>
      <c r="HD6" s="373">
        <v>-4.5999999999999996</v>
      </c>
      <c r="HE6" s="373">
        <v>-1.3</v>
      </c>
      <c r="HG6" s="373">
        <v>-3.5</v>
      </c>
      <c r="HJ6" s="373">
        <v>-3</v>
      </c>
      <c r="HK6" s="373">
        <v>-12.9</v>
      </c>
      <c r="HL6" s="373">
        <v>26.2</v>
      </c>
      <c r="HM6" s="373">
        <v>-16.8</v>
      </c>
      <c r="HO6" s="373">
        <v>-16.7</v>
      </c>
      <c r="HP6" s="373">
        <v>-0.8</v>
      </c>
      <c r="HQ6" s="373">
        <v>2.2999999999999998</v>
      </c>
      <c r="HR6" s="373">
        <v>5.4</v>
      </c>
      <c r="HS6" s="373">
        <v>-10</v>
      </c>
      <c r="HT6" s="373">
        <v>-12.4</v>
      </c>
      <c r="HU6" s="373">
        <v>9.9</v>
      </c>
      <c r="HV6" s="373">
        <v>7.7</v>
      </c>
      <c r="HW6" s="373">
        <v>-36.200000000000003</v>
      </c>
      <c r="HX6" s="373">
        <v>11.8</v>
      </c>
      <c r="HY6" s="373">
        <v>2.5</v>
      </c>
      <c r="HZ6" s="373">
        <v>5.9</v>
      </c>
      <c r="IA6" s="373">
        <v>16</v>
      </c>
      <c r="IC6" s="373">
        <v>20.399999999999999</v>
      </c>
      <c r="ID6" s="373">
        <v>20.100000000000001</v>
      </c>
      <c r="IE6" s="373">
        <v>19.600000000000001</v>
      </c>
      <c r="IG6" s="373">
        <v>20.2</v>
      </c>
      <c r="IH6" s="373">
        <v>20.2</v>
      </c>
      <c r="II6" s="373">
        <v>2.4</v>
      </c>
      <c r="IJ6" s="373">
        <v>-9.8000000000000007</v>
      </c>
      <c r="IL6" s="373">
        <v>-11.3</v>
      </c>
      <c r="IM6" s="373">
        <v>24.1</v>
      </c>
      <c r="IN6" s="373">
        <v>2.5</v>
      </c>
      <c r="IO6" s="373">
        <v>21.5</v>
      </c>
      <c r="IP6" s="373"/>
      <c r="IQ6" s="373"/>
      <c r="IR6" s="373">
        <v>-14.7</v>
      </c>
      <c r="IS6" s="373">
        <v>10.4</v>
      </c>
      <c r="IT6" s="373">
        <v>1.6</v>
      </c>
      <c r="IU6" s="373">
        <v>2.6</v>
      </c>
      <c r="IV6" s="373">
        <v>12.6</v>
      </c>
      <c r="IW6" s="373">
        <v>11.9</v>
      </c>
      <c r="IX6" s="373">
        <v>-31.4</v>
      </c>
      <c r="IZ6" s="373">
        <v>-29</v>
      </c>
      <c r="JA6" s="373">
        <v>-1.9</v>
      </c>
      <c r="JB6" s="373">
        <v>-84.1</v>
      </c>
      <c r="JC6" s="373">
        <v>12.9</v>
      </c>
      <c r="JD6" s="373">
        <v>13</v>
      </c>
      <c r="JE6" s="373">
        <v>3.5</v>
      </c>
      <c r="JG6" s="373">
        <v>-6.4</v>
      </c>
      <c r="JH6" s="373">
        <v>85.8</v>
      </c>
      <c r="JI6" s="373">
        <v>-0.1</v>
      </c>
      <c r="JJ6" s="373">
        <v>2</v>
      </c>
      <c r="JK6" s="373">
        <v>7</v>
      </c>
      <c r="JL6" s="373">
        <v>7.3</v>
      </c>
      <c r="JM6" s="373">
        <v>-2.7</v>
      </c>
      <c r="JN6" s="373">
        <v>10.4</v>
      </c>
      <c r="JO6" s="373">
        <v>15.7</v>
      </c>
      <c r="JP6" s="373">
        <v>-12.3</v>
      </c>
      <c r="JR6" s="373">
        <v>-14.7</v>
      </c>
      <c r="JS6" s="373">
        <v>52.2</v>
      </c>
      <c r="JT6" s="373">
        <v>34.4</v>
      </c>
      <c r="JU6" s="373">
        <v>-72.099999999999994</v>
      </c>
      <c r="JV6" s="373">
        <v>-35.200000000000003</v>
      </c>
      <c r="JW6" s="373">
        <v>-20.7</v>
      </c>
      <c r="JY6" s="373">
        <v>-22.2</v>
      </c>
      <c r="JZ6" s="373">
        <v>13.2</v>
      </c>
      <c r="KA6" s="373">
        <v>7.2</v>
      </c>
      <c r="KB6" s="373">
        <v>15.3</v>
      </c>
      <c r="KD6" s="373">
        <v>78.8</v>
      </c>
      <c r="KE6" s="373">
        <v>11.5</v>
      </c>
      <c r="KF6" s="373">
        <v>-8.3000000000000007</v>
      </c>
      <c r="KG6" s="373">
        <v>-0.7</v>
      </c>
      <c r="KH6" s="373">
        <v>2.1</v>
      </c>
      <c r="KI6" s="373">
        <v>25</v>
      </c>
      <c r="KJ6" s="373">
        <v>-2.7</v>
      </c>
      <c r="KK6" s="373">
        <v>9</v>
      </c>
      <c r="KL6" s="373">
        <v>4.2</v>
      </c>
      <c r="KN6" s="373">
        <v>3.9</v>
      </c>
      <c r="KP6" s="373">
        <v>19.3</v>
      </c>
      <c r="KQ6" s="373">
        <v>-6.9</v>
      </c>
      <c r="KR6" s="373">
        <v>-11.1</v>
      </c>
      <c r="KS6" s="373">
        <v>32.700000000000003</v>
      </c>
      <c r="KT6" s="373">
        <v>32.700000000000003</v>
      </c>
      <c r="KU6" s="373">
        <v>2.1</v>
      </c>
      <c r="KV6" s="373">
        <v>11.4</v>
      </c>
      <c r="KW6" s="373">
        <v>-0.9</v>
      </c>
      <c r="KX6" s="373">
        <v>7.8</v>
      </c>
      <c r="KY6" s="373">
        <v>9.6999999999999993</v>
      </c>
      <c r="LA6" s="373">
        <v>10.7</v>
      </c>
      <c r="LC6" s="373">
        <v>18.600000000000001</v>
      </c>
      <c r="LD6" s="373">
        <v>13.5</v>
      </c>
      <c r="LE6" s="373">
        <v>22.2</v>
      </c>
      <c r="LF6" s="373">
        <v>-8.8000000000000007</v>
      </c>
      <c r="LG6" s="373">
        <v>4</v>
      </c>
      <c r="LH6" s="373">
        <v>13.2</v>
      </c>
      <c r="LI6" s="373">
        <v>-7.3</v>
      </c>
      <c r="LJ6" s="373">
        <v>2.5</v>
      </c>
      <c r="LK6" s="373">
        <v>2.1</v>
      </c>
      <c r="LL6" s="373">
        <v>-2.4</v>
      </c>
      <c r="LM6" s="373">
        <v>-35.6</v>
      </c>
      <c r="LN6" s="373">
        <v>65.900000000000006</v>
      </c>
      <c r="LO6" s="373">
        <v>6.5</v>
      </c>
      <c r="LP6" s="373">
        <v>-14</v>
      </c>
      <c r="LQ6" s="373">
        <v>-8.1999999999999993</v>
      </c>
      <c r="LR6" s="373">
        <v>-7.6</v>
      </c>
      <c r="LS6" s="373">
        <v>0.8</v>
      </c>
      <c r="LT6" s="373">
        <v>5.2</v>
      </c>
      <c r="LU6" s="373">
        <v>2.6</v>
      </c>
      <c r="LV6" s="373">
        <v>8.6999999999999993</v>
      </c>
      <c r="LW6" s="373">
        <v>3.5</v>
      </c>
      <c r="LX6" s="373">
        <v>0.7</v>
      </c>
      <c r="LY6" s="373">
        <v>3.5</v>
      </c>
      <c r="LZ6" s="373">
        <v>-1.8</v>
      </c>
      <c r="MA6" s="373">
        <v>9.5</v>
      </c>
      <c r="MB6" s="373">
        <v>-1</v>
      </c>
      <c r="MC6" s="373">
        <v>6.2</v>
      </c>
      <c r="MD6" s="373">
        <v>4.9000000000000004</v>
      </c>
      <c r="ME6" s="373">
        <v>-8.8000000000000007</v>
      </c>
      <c r="MF6" s="373">
        <v>3.4</v>
      </c>
      <c r="MG6" s="373">
        <v>-17.2</v>
      </c>
      <c r="MH6" s="373">
        <v>16.7</v>
      </c>
      <c r="MI6" s="373">
        <v>17.3</v>
      </c>
      <c r="MJ6" s="373">
        <v>26.7</v>
      </c>
      <c r="MK6" s="373">
        <v>6.6</v>
      </c>
      <c r="ML6" s="372"/>
      <c r="MM6" s="372"/>
      <c r="MN6" s="372"/>
      <c r="MO6" s="372"/>
      <c r="MP6" s="372"/>
      <c r="MQ6" s="372"/>
    </row>
    <row r="7" spans="1:356" s="377" customFormat="1" ht="18.75">
      <c r="A7" s="377">
        <v>2015</v>
      </c>
      <c r="B7" s="377" t="s">
        <v>730</v>
      </c>
      <c r="C7" s="378">
        <v>169</v>
      </c>
      <c r="D7" s="378">
        <v>433</v>
      </c>
      <c r="E7" s="379">
        <v>434966</v>
      </c>
      <c r="F7" s="378"/>
      <c r="G7" s="379">
        <v>4702</v>
      </c>
      <c r="H7" s="379">
        <v>71492</v>
      </c>
      <c r="I7" s="379"/>
      <c r="J7" s="379">
        <v>130672</v>
      </c>
      <c r="K7" s="378">
        <v>391</v>
      </c>
      <c r="L7" s="378"/>
      <c r="M7" s="379">
        <v>93734</v>
      </c>
      <c r="N7" s="378">
        <v>187</v>
      </c>
      <c r="O7" s="379">
        <v>11969</v>
      </c>
      <c r="P7" s="379">
        <v>78795</v>
      </c>
      <c r="Q7" s="379">
        <v>1207</v>
      </c>
      <c r="R7" s="378">
        <v>164</v>
      </c>
      <c r="S7" s="378"/>
      <c r="T7" s="378"/>
      <c r="U7" s="378">
        <v>48</v>
      </c>
      <c r="V7" s="378"/>
      <c r="W7" s="379">
        <v>287238</v>
      </c>
      <c r="X7" s="379">
        <v>11110</v>
      </c>
      <c r="Y7" s="379"/>
      <c r="Z7" s="378">
        <v>52</v>
      </c>
      <c r="AA7" s="378">
        <v>63</v>
      </c>
      <c r="AB7" s="378">
        <v>833</v>
      </c>
      <c r="AC7" s="378"/>
      <c r="AD7" s="378">
        <v>566</v>
      </c>
      <c r="AE7" s="379">
        <v>121674</v>
      </c>
      <c r="AF7" s="378">
        <v>287</v>
      </c>
      <c r="AG7" s="378"/>
      <c r="AH7" s="379">
        <v>751323</v>
      </c>
      <c r="AI7" s="379">
        <v>833021</v>
      </c>
      <c r="AJ7" s="379">
        <v>373125</v>
      </c>
      <c r="AK7" s="379">
        <v>13439</v>
      </c>
      <c r="AL7" s="379">
        <v>62357</v>
      </c>
      <c r="AM7" s="378">
        <v>56</v>
      </c>
      <c r="AN7" s="378"/>
      <c r="AO7" s="379">
        <v>4487</v>
      </c>
      <c r="AP7" s="378">
        <v>47</v>
      </c>
      <c r="AQ7" s="378">
        <v>54</v>
      </c>
      <c r="AR7" s="378"/>
      <c r="AS7" s="378">
        <v>13</v>
      </c>
      <c r="AT7" s="378">
        <v>13</v>
      </c>
      <c r="AU7" s="379">
        <v>135349</v>
      </c>
      <c r="AV7" s="378"/>
      <c r="AW7" s="379">
        <v>104448</v>
      </c>
      <c r="AX7" s="379">
        <v>4608</v>
      </c>
      <c r="AY7" s="379">
        <v>9347</v>
      </c>
      <c r="AZ7" s="379">
        <v>189826</v>
      </c>
      <c r="BA7" s="379">
        <v>74979</v>
      </c>
      <c r="BB7" s="379">
        <v>144756</v>
      </c>
      <c r="BC7" s="379">
        <v>324955</v>
      </c>
      <c r="BD7" s="379">
        <v>51309</v>
      </c>
      <c r="BE7" s="379">
        <v>42028</v>
      </c>
      <c r="BF7" s="379">
        <v>34733</v>
      </c>
      <c r="BG7" s="378">
        <v>101</v>
      </c>
      <c r="BH7" s="379">
        <v>236777</v>
      </c>
      <c r="BI7" s="379">
        <v>26548</v>
      </c>
      <c r="BJ7" s="379">
        <v>94249</v>
      </c>
      <c r="BK7" s="379">
        <v>39275</v>
      </c>
      <c r="BL7" s="379">
        <v>184454</v>
      </c>
      <c r="BM7" s="378"/>
      <c r="BN7" s="378">
        <v>165</v>
      </c>
      <c r="BO7" s="379">
        <v>171493</v>
      </c>
      <c r="BP7" s="378">
        <v>426</v>
      </c>
      <c r="BQ7" s="379">
        <v>101007</v>
      </c>
      <c r="BR7" s="379">
        <v>13159</v>
      </c>
      <c r="BS7" s="379">
        <v>3555</v>
      </c>
      <c r="BT7" s="378"/>
      <c r="BU7" s="379">
        <v>3450</v>
      </c>
      <c r="BV7" s="378"/>
      <c r="BW7" s="379">
        <v>1375</v>
      </c>
      <c r="BX7" s="379">
        <v>66654</v>
      </c>
      <c r="BY7" s="378">
        <v>802</v>
      </c>
      <c r="BZ7" s="379">
        <v>273739</v>
      </c>
      <c r="CA7" s="379">
        <v>77306</v>
      </c>
      <c r="CB7" s="378">
        <v>27</v>
      </c>
      <c r="CC7" s="379">
        <v>1076</v>
      </c>
      <c r="CD7" s="379">
        <v>1038196</v>
      </c>
      <c r="CE7" s="379">
        <v>6695</v>
      </c>
      <c r="CF7" s="379">
        <v>2596</v>
      </c>
      <c r="CG7" s="379">
        <v>28916</v>
      </c>
      <c r="CH7" s="379">
        <v>4188</v>
      </c>
      <c r="CI7" s="378">
        <v>672</v>
      </c>
      <c r="CJ7" s="378"/>
      <c r="CK7" s="378">
        <v>25</v>
      </c>
      <c r="CL7" s="378">
        <v>214</v>
      </c>
      <c r="CM7" s="378">
        <v>34</v>
      </c>
      <c r="CN7" s="378">
        <v>207</v>
      </c>
      <c r="CO7" s="378">
        <v>63</v>
      </c>
      <c r="CP7" s="379">
        <v>4190</v>
      </c>
      <c r="CQ7" s="378">
        <v>533</v>
      </c>
      <c r="CR7" s="378"/>
      <c r="CS7" s="378">
        <v>303</v>
      </c>
      <c r="CT7" s="378">
        <v>97</v>
      </c>
      <c r="CU7" s="378">
        <v>114</v>
      </c>
      <c r="CV7" s="379">
        <v>3858</v>
      </c>
      <c r="CW7" s="378">
        <v>985</v>
      </c>
      <c r="CX7" s="378">
        <v>287</v>
      </c>
      <c r="CY7" s="379">
        <v>3615</v>
      </c>
      <c r="CZ7" s="378"/>
      <c r="DA7" s="378">
        <v>589</v>
      </c>
      <c r="DB7" s="379">
        <v>1236</v>
      </c>
      <c r="DC7" s="378">
        <v>716</v>
      </c>
      <c r="DD7" s="379">
        <v>1053</v>
      </c>
      <c r="DE7" s="378">
        <v>0</v>
      </c>
      <c r="DF7" s="378"/>
      <c r="DG7" s="378"/>
      <c r="DH7" s="378">
        <v>144</v>
      </c>
      <c r="DI7" s="378"/>
      <c r="DJ7" s="378">
        <v>62</v>
      </c>
      <c r="DK7" s="379">
        <v>1865419</v>
      </c>
      <c r="DL7" s="379">
        <v>65193</v>
      </c>
      <c r="DM7" s="378"/>
      <c r="DN7" s="379">
        <v>34832</v>
      </c>
      <c r="DO7" s="379">
        <v>292591</v>
      </c>
      <c r="DP7" s="379">
        <v>18771</v>
      </c>
      <c r="DQ7" s="378"/>
      <c r="DR7" s="378">
        <v>307</v>
      </c>
      <c r="DS7" s="379">
        <v>1672</v>
      </c>
      <c r="DT7" s="379">
        <v>3351</v>
      </c>
      <c r="DU7" s="379">
        <v>13414</v>
      </c>
      <c r="DV7" s="378">
        <v>220</v>
      </c>
      <c r="DW7" s="378">
        <v>82</v>
      </c>
      <c r="DX7" s="379">
        <v>252942</v>
      </c>
      <c r="DY7" s="379">
        <v>20143</v>
      </c>
      <c r="DZ7" s="379">
        <v>875948</v>
      </c>
      <c r="EA7" s="378"/>
      <c r="EB7" s="379">
        <v>123711</v>
      </c>
      <c r="EC7" s="379">
        <v>86420</v>
      </c>
      <c r="ED7" s="379">
        <v>12369</v>
      </c>
      <c r="EE7" s="379">
        <v>176079</v>
      </c>
      <c r="EF7" s="379">
        <v>145990</v>
      </c>
      <c r="EG7" s="379">
        <v>153225</v>
      </c>
      <c r="EH7" s="379">
        <v>457081</v>
      </c>
      <c r="EI7" s="379">
        <v>334265</v>
      </c>
      <c r="EJ7" s="379">
        <v>85822</v>
      </c>
      <c r="EK7" s="378">
        <v>117</v>
      </c>
      <c r="EL7" s="378">
        <v>88</v>
      </c>
      <c r="EM7" s="379">
        <v>44451</v>
      </c>
      <c r="EN7" s="378">
        <v>59</v>
      </c>
      <c r="EO7" s="378">
        <v>593</v>
      </c>
      <c r="EP7" s="378"/>
      <c r="EQ7" s="379">
        <v>17144</v>
      </c>
      <c r="ER7" s="379">
        <v>292644</v>
      </c>
      <c r="ES7" s="378" t="s">
        <v>546</v>
      </c>
      <c r="ET7" s="378"/>
      <c r="EU7" s="379">
        <v>343935</v>
      </c>
      <c r="EV7" s="378" t="s">
        <v>546</v>
      </c>
      <c r="EW7" s="378" t="s">
        <v>546</v>
      </c>
      <c r="EX7" s="378" t="s">
        <v>546</v>
      </c>
      <c r="EY7" s="379">
        <v>31779</v>
      </c>
      <c r="EZ7" s="379">
        <v>215488</v>
      </c>
      <c r="FA7" s="379">
        <v>49280</v>
      </c>
      <c r="FB7" s="379">
        <v>677509</v>
      </c>
      <c r="FC7" s="379">
        <v>1575</v>
      </c>
      <c r="FD7" s="378">
        <v>716</v>
      </c>
      <c r="FE7" s="379">
        <v>21460</v>
      </c>
      <c r="FF7" s="378">
        <v>342</v>
      </c>
      <c r="FG7" s="378"/>
      <c r="FH7" s="378">
        <v>133</v>
      </c>
      <c r="FI7" s="379">
        <v>2526</v>
      </c>
      <c r="FJ7" s="378"/>
      <c r="FK7" s="378">
        <v>335</v>
      </c>
      <c r="FL7" s="379">
        <v>2071</v>
      </c>
      <c r="FM7" s="378">
        <v>34</v>
      </c>
      <c r="FN7" s="378" t="s">
        <v>546</v>
      </c>
      <c r="FO7" s="378">
        <v>17</v>
      </c>
      <c r="FP7" s="378">
        <v>37</v>
      </c>
      <c r="FQ7" s="378">
        <v>1</v>
      </c>
      <c r="FR7" s="379">
        <v>11240</v>
      </c>
      <c r="FS7" s="378"/>
      <c r="FT7" s="379">
        <v>4390</v>
      </c>
      <c r="FU7" s="378">
        <v>542</v>
      </c>
      <c r="FV7" s="379">
        <v>4846</v>
      </c>
      <c r="FW7" s="378">
        <v>229</v>
      </c>
      <c r="FX7" s="378">
        <v>156</v>
      </c>
      <c r="FY7" s="379">
        <v>1145</v>
      </c>
      <c r="FZ7" s="379">
        <v>684440</v>
      </c>
      <c r="GA7" s="378"/>
      <c r="GB7" s="379">
        <v>218363</v>
      </c>
      <c r="GC7" s="379">
        <v>466077</v>
      </c>
      <c r="GD7" s="378">
        <v>476</v>
      </c>
      <c r="GE7" s="378"/>
      <c r="GF7" s="379">
        <v>565643</v>
      </c>
      <c r="GG7" s="378">
        <v>420</v>
      </c>
      <c r="GH7" s="379">
        <v>96683</v>
      </c>
      <c r="GI7" s="378">
        <v>562</v>
      </c>
      <c r="GJ7" s="379">
        <v>4106</v>
      </c>
      <c r="GK7" s="379">
        <v>405551</v>
      </c>
      <c r="GL7" s="379">
        <v>295131</v>
      </c>
      <c r="GM7" s="378">
        <v>272</v>
      </c>
      <c r="GN7" s="379">
        <v>471372</v>
      </c>
      <c r="GO7" s="379">
        <v>115997</v>
      </c>
      <c r="GP7" s="378">
        <v>151</v>
      </c>
      <c r="GQ7" s="379">
        <v>56748</v>
      </c>
      <c r="GR7" s="379">
        <v>4140</v>
      </c>
      <c r="GS7" s="379">
        <v>3966</v>
      </c>
      <c r="GT7" s="379">
        <v>2115</v>
      </c>
      <c r="GU7" s="379">
        <v>5371</v>
      </c>
      <c r="GV7" s="379"/>
      <c r="GW7" s="378" t="s">
        <v>546</v>
      </c>
      <c r="GX7" s="378">
        <v>831</v>
      </c>
      <c r="GY7" s="378">
        <v>316</v>
      </c>
      <c r="GZ7" s="378">
        <v>841</v>
      </c>
      <c r="HA7" s="378"/>
      <c r="HB7" s="379">
        <v>68620</v>
      </c>
      <c r="HC7" s="379">
        <v>36210</v>
      </c>
      <c r="HD7" s="379">
        <v>23541</v>
      </c>
      <c r="HE7" s="379">
        <v>171508</v>
      </c>
      <c r="HF7" s="378"/>
      <c r="HG7" s="379">
        <v>31087</v>
      </c>
      <c r="HH7" s="378"/>
      <c r="HI7" s="379">
        <v>16232</v>
      </c>
      <c r="HJ7" s="379">
        <v>13608</v>
      </c>
      <c r="HK7" s="378">
        <v>827</v>
      </c>
      <c r="HL7" s="379">
        <v>4197</v>
      </c>
      <c r="HM7" s="379">
        <v>3367</v>
      </c>
      <c r="HN7" s="378"/>
      <c r="HO7" s="379">
        <v>3362</v>
      </c>
      <c r="HP7" s="379">
        <v>30029</v>
      </c>
      <c r="HQ7" s="379">
        <v>48254</v>
      </c>
      <c r="HR7" s="378">
        <v>54</v>
      </c>
      <c r="HS7" s="379">
        <v>5098</v>
      </c>
      <c r="HT7" s="379">
        <v>229344</v>
      </c>
      <c r="HU7" s="379">
        <v>519397</v>
      </c>
      <c r="HV7" s="379">
        <v>305499</v>
      </c>
      <c r="HW7" s="379">
        <v>14633</v>
      </c>
      <c r="HX7" s="379">
        <v>257033</v>
      </c>
      <c r="HY7" s="379">
        <v>508837</v>
      </c>
      <c r="HZ7" s="379">
        <v>28206</v>
      </c>
      <c r="IA7" s="379">
        <v>234924</v>
      </c>
      <c r="IB7" s="378"/>
      <c r="IC7" s="379">
        <v>21745</v>
      </c>
      <c r="ID7" s="379">
        <v>63249</v>
      </c>
      <c r="IE7" s="379">
        <v>144557</v>
      </c>
      <c r="IF7" s="378"/>
      <c r="IG7" s="379">
        <v>134342</v>
      </c>
      <c r="IH7" s="379">
        <v>186914</v>
      </c>
      <c r="II7" s="378">
        <v>569</v>
      </c>
      <c r="IJ7" s="379">
        <v>10054</v>
      </c>
      <c r="IK7" s="378"/>
      <c r="IL7" s="379">
        <v>6690</v>
      </c>
      <c r="IM7" s="379">
        <v>7106</v>
      </c>
      <c r="IN7" s="379">
        <v>22008</v>
      </c>
      <c r="IO7" s="379">
        <v>7183</v>
      </c>
      <c r="IP7" s="378"/>
      <c r="IQ7" s="379">
        <v>6895</v>
      </c>
      <c r="IR7" s="378" t="s">
        <v>546</v>
      </c>
      <c r="IS7" s="379">
        <v>524334</v>
      </c>
      <c r="IT7" s="378" t="s">
        <v>546</v>
      </c>
      <c r="IU7" s="379">
        <v>30481</v>
      </c>
      <c r="IV7" s="379">
        <v>23795703</v>
      </c>
      <c r="IW7" s="379">
        <v>722410</v>
      </c>
      <c r="IX7" s="379">
        <v>182736</v>
      </c>
      <c r="IY7" s="378"/>
      <c r="IZ7" s="379">
        <v>68967</v>
      </c>
      <c r="JA7" s="379">
        <v>14878</v>
      </c>
      <c r="JB7" s="379">
        <v>5977</v>
      </c>
      <c r="JC7" s="378">
        <v>217</v>
      </c>
      <c r="JD7" s="378">
        <v>272</v>
      </c>
      <c r="JE7" s="378">
        <v>72</v>
      </c>
      <c r="JF7" s="378"/>
      <c r="JG7" s="379">
        <v>307992</v>
      </c>
      <c r="JH7" s="379">
        <v>3020</v>
      </c>
      <c r="JI7" s="379">
        <v>59246</v>
      </c>
      <c r="JJ7" s="379">
        <v>218813</v>
      </c>
      <c r="JK7" s="379">
        <v>3465</v>
      </c>
      <c r="JL7" s="378" t="s">
        <v>546</v>
      </c>
      <c r="JM7" s="379">
        <v>1516</v>
      </c>
      <c r="JN7" s="379">
        <v>5781</v>
      </c>
      <c r="JO7" s="378" t="s">
        <v>546</v>
      </c>
      <c r="JP7" s="379">
        <v>6700</v>
      </c>
      <c r="JQ7" s="378"/>
      <c r="JR7" s="378">
        <v>140</v>
      </c>
      <c r="JS7" s="378">
        <v>1</v>
      </c>
      <c r="JT7" s="378">
        <v>89</v>
      </c>
      <c r="JU7" s="378">
        <v>10</v>
      </c>
      <c r="JV7" s="378">
        <v>379</v>
      </c>
      <c r="JW7" s="379">
        <v>5159</v>
      </c>
      <c r="JX7" s="378"/>
      <c r="JY7" s="379">
        <v>3843</v>
      </c>
      <c r="JZ7" s="378" t="s">
        <v>546</v>
      </c>
      <c r="KA7" s="378" t="s">
        <v>546</v>
      </c>
      <c r="KB7" s="379">
        <v>68151</v>
      </c>
      <c r="KC7" s="378"/>
      <c r="KD7" s="379">
        <v>1186</v>
      </c>
      <c r="KE7" s="379">
        <v>66965</v>
      </c>
      <c r="KF7" s="379">
        <v>29580</v>
      </c>
      <c r="KG7" s="378" t="s">
        <v>546</v>
      </c>
      <c r="KH7" s="378" t="s">
        <v>546</v>
      </c>
      <c r="KI7" s="378" t="s">
        <v>546</v>
      </c>
      <c r="KJ7" s="378">
        <v>284</v>
      </c>
      <c r="KK7" s="378" t="s">
        <v>546</v>
      </c>
      <c r="KL7" s="378" t="s">
        <v>546</v>
      </c>
      <c r="KM7" s="378"/>
      <c r="KN7" s="378" t="s">
        <v>546</v>
      </c>
      <c r="KO7" s="378"/>
      <c r="KP7" s="378" t="s">
        <v>546</v>
      </c>
      <c r="KQ7" s="378" t="s">
        <v>546</v>
      </c>
      <c r="KR7" s="378">
        <v>829</v>
      </c>
      <c r="KS7" s="379">
        <v>4218</v>
      </c>
      <c r="KT7" s="378">
        <v>343</v>
      </c>
      <c r="KU7" s="379">
        <v>41078</v>
      </c>
      <c r="KV7" s="379">
        <v>548092</v>
      </c>
      <c r="KW7" s="379">
        <v>13080</v>
      </c>
      <c r="KX7" s="379">
        <v>1038548</v>
      </c>
      <c r="KY7" s="378">
        <v>447</v>
      </c>
      <c r="KZ7" s="378"/>
      <c r="LA7" s="379">
        <v>987376</v>
      </c>
      <c r="LB7" s="378"/>
      <c r="LC7" s="379">
        <v>600104</v>
      </c>
      <c r="LD7" s="379">
        <v>83900</v>
      </c>
      <c r="LE7" s="379">
        <v>266305</v>
      </c>
      <c r="LF7" s="379">
        <v>272838</v>
      </c>
      <c r="LG7" s="378">
        <v>973</v>
      </c>
      <c r="LH7" s="378" t="s">
        <v>546</v>
      </c>
      <c r="LI7" s="379">
        <v>173077</v>
      </c>
      <c r="LJ7" s="379">
        <v>409014</v>
      </c>
      <c r="LK7" s="379">
        <v>23122</v>
      </c>
      <c r="LL7" s="379">
        <v>4699</v>
      </c>
      <c r="LM7" s="378" t="s">
        <v>546</v>
      </c>
      <c r="LN7" s="379">
        <v>612447</v>
      </c>
      <c r="LO7" s="379">
        <v>45928</v>
      </c>
      <c r="LP7" s="379">
        <v>24600</v>
      </c>
      <c r="LQ7" s="379">
        <v>8740</v>
      </c>
      <c r="LR7" s="379">
        <v>17464</v>
      </c>
      <c r="LS7" s="379">
        <v>50007</v>
      </c>
      <c r="LT7" s="378" t="s">
        <v>546</v>
      </c>
      <c r="LU7" s="378" t="s">
        <v>546</v>
      </c>
      <c r="LV7" s="379">
        <v>3008</v>
      </c>
      <c r="LW7" s="378" t="s">
        <v>546</v>
      </c>
      <c r="LX7" s="378" t="s">
        <v>546</v>
      </c>
      <c r="LY7" s="378" t="s">
        <v>546</v>
      </c>
      <c r="LZ7" s="378" t="s">
        <v>546</v>
      </c>
      <c r="MA7" s="378" t="s">
        <v>546</v>
      </c>
      <c r="MB7" s="378" t="s">
        <v>546</v>
      </c>
      <c r="MC7" s="378" t="s">
        <v>546</v>
      </c>
      <c r="MD7" s="378" t="s">
        <v>546</v>
      </c>
      <c r="ME7" s="378" t="s">
        <v>546</v>
      </c>
      <c r="MF7" s="378" t="s">
        <v>546</v>
      </c>
      <c r="MG7" s="378" t="s">
        <v>546</v>
      </c>
      <c r="MH7" s="378" t="s">
        <v>546</v>
      </c>
      <c r="MI7" s="379">
        <v>200616</v>
      </c>
      <c r="MJ7" s="378" t="s">
        <v>546</v>
      </c>
      <c r="MK7" s="378" t="s">
        <v>546</v>
      </c>
      <c r="ML7" s="387"/>
      <c r="MM7" s="387"/>
      <c r="MN7" s="387"/>
      <c r="MO7" s="387"/>
      <c r="MP7" s="387"/>
      <c r="MQ7" s="387"/>
      <c r="MR7" s="387"/>
    </row>
    <row r="8" spans="1:356" ht="19.5" thickBot="1">
      <c r="B8" s="211" t="s">
        <v>731</v>
      </c>
      <c r="C8" s="371">
        <v>299990</v>
      </c>
      <c r="D8" s="371">
        <v>9753</v>
      </c>
      <c r="E8" s="371">
        <v>1286057</v>
      </c>
      <c r="F8" s="370"/>
      <c r="G8" s="371">
        <v>27725</v>
      </c>
      <c r="H8" s="371">
        <v>199439</v>
      </c>
      <c r="I8" s="371"/>
      <c r="J8" s="371">
        <v>168711</v>
      </c>
      <c r="K8" s="371">
        <v>12158855</v>
      </c>
      <c r="L8" s="370"/>
      <c r="M8" s="371">
        <v>343526</v>
      </c>
      <c r="N8" s="371">
        <v>4028164</v>
      </c>
      <c r="O8" s="371">
        <v>87262</v>
      </c>
      <c r="P8" s="371">
        <v>547099</v>
      </c>
      <c r="Q8" s="371">
        <v>75090</v>
      </c>
      <c r="R8" s="371">
        <v>965017</v>
      </c>
      <c r="S8" s="370"/>
      <c r="T8" s="370"/>
      <c r="U8" s="371">
        <v>245926</v>
      </c>
      <c r="V8" s="370"/>
      <c r="W8" s="371">
        <v>166852</v>
      </c>
      <c r="X8" s="371">
        <v>3055</v>
      </c>
      <c r="Y8" s="371"/>
      <c r="Z8" s="371">
        <v>247965</v>
      </c>
      <c r="AA8" s="371">
        <v>471126</v>
      </c>
      <c r="AB8" s="371">
        <v>6650520</v>
      </c>
      <c r="AC8" s="370"/>
      <c r="AD8" s="371">
        <v>2763074</v>
      </c>
      <c r="AE8" s="371">
        <v>1347220</v>
      </c>
      <c r="AF8" s="371">
        <v>3050825</v>
      </c>
      <c r="AG8" s="370"/>
      <c r="AH8" s="371">
        <v>667302</v>
      </c>
      <c r="AI8" s="371">
        <v>642974</v>
      </c>
      <c r="AJ8" s="371">
        <v>275287</v>
      </c>
      <c r="AK8" s="371">
        <v>160073</v>
      </c>
      <c r="AL8" s="371">
        <v>55186</v>
      </c>
      <c r="AM8" s="371">
        <v>432988</v>
      </c>
      <c r="AN8" s="370"/>
      <c r="AO8" s="371">
        <v>5677</v>
      </c>
      <c r="AP8" s="371">
        <v>349598</v>
      </c>
      <c r="AQ8" s="371">
        <v>507252</v>
      </c>
      <c r="AR8" s="370"/>
      <c r="AS8" s="371">
        <v>77540</v>
      </c>
      <c r="AT8" s="371">
        <v>133184</v>
      </c>
      <c r="AU8" s="371">
        <v>114434</v>
      </c>
      <c r="AV8" s="370"/>
      <c r="AW8" s="371">
        <v>77014</v>
      </c>
      <c r="AX8" s="371">
        <v>3405</v>
      </c>
      <c r="AY8" s="371">
        <v>14773</v>
      </c>
      <c r="AZ8" s="371">
        <v>246240</v>
      </c>
      <c r="BA8" s="371">
        <v>28982</v>
      </c>
      <c r="BB8" s="371">
        <v>179307</v>
      </c>
      <c r="BC8" s="371">
        <v>859088</v>
      </c>
      <c r="BD8" s="371">
        <v>69318</v>
      </c>
      <c r="BE8" s="371">
        <v>80793</v>
      </c>
      <c r="BF8" s="371">
        <v>512125</v>
      </c>
      <c r="BG8" s="371">
        <v>584329</v>
      </c>
      <c r="BH8" s="371">
        <v>243170</v>
      </c>
      <c r="BI8" s="371">
        <v>113828</v>
      </c>
      <c r="BJ8" s="371">
        <v>629553</v>
      </c>
      <c r="BK8" s="371">
        <v>319323</v>
      </c>
      <c r="BL8" s="371">
        <v>809754</v>
      </c>
      <c r="BM8" s="370"/>
      <c r="BN8" s="371">
        <v>9963</v>
      </c>
      <c r="BO8" s="371">
        <v>636009</v>
      </c>
      <c r="BP8" s="370">
        <v>628</v>
      </c>
      <c r="BQ8" s="371">
        <v>277932</v>
      </c>
      <c r="BR8" s="371">
        <v>357239</v>
      </c>
      <c r="BS8" s="371">
        <v>6768279</v>
      </c>
      <c r="BT8" s="370"/>
      <c r="BU8" s="371">
        <v>6700564</v>
      </c>
      <c r="BV8" s="370"/>
      <c r="BW8" s="371">
        <v>2434478</v>
      </c>
      <c r="BX8" s="371">
        <v>21849</v>
      </c>
      <c r="BY8" s="371">
        <v>2263765</v>
      </c>
      <c r="BZ8" s="371">
        <v>61426</v>
      </c>
      <c r="CA8" s="371">
        <v>31458</v>
      </c>
      <c r="CB8" s="371">
        <v>127307</v>
      </c>
      <c r="CC8" s="371">
        <v>3402629</v>
      </c>
      <c r="CD8" s="371">
        <v>2422659</v>
      </c>
      <c r="CE8" s="371">
        <v>197539</v>
      </c>
      <c r="CF8" s="371">
        <v>130771</v>
      </c>
      <c r="CG8" s="371">
        <v>30397</v>
      </c>
      <c r="CH8" s="370">
        <v>895</v>
      </c>
      <c r="CI8" s="371">
        <v>806066</v>
      </c>
      <c r="CJ8" s="370"/>
      <c r="CK8" s="371">
        <v>152894</v>
      </c>
      <c r="CL8" s="371">
        <v>334949</v>
      </c>
      <c r="CM8" s="371">
        <v>55410</v>
      </c>
      <c r="CN8" s="371">
        <v>168789</v>
      </c>
      <c r="CO8" s="371">
        <v>96227</v>
      </c>
      <c r="CP8" s="371">
        <v>22663</v>
      </c>
      <c r="CQ8" s="371">
        <v>308342</v>
      </c>
      <c r="CR8" s="370"/>
      <c r="CS8" s="371">
        <v>164325</v>
      </c>
      <c r="CT8" s="371">
        <v>64403</v>
      </c>
      <c r="CU8" s="371">
        <v>62147</v>
      </c>
      <c r="CV8" s="370">
        <v>242</v>
      </c>
      <c r="CW8" s="371">
        <v>949518</v>
      </c>
      <c r="CX8" s="371">
        <v>953458</v>
      </c>
      <c r="CY8" s="371">
        <v>11836903</v>
      </c>
      <c r="CZ8" s="370"/>
      <c r="DA8" s="371">
        <v>2176837</v>
      </c>
      <c r="DB8" s="371">
        <v>4720320</v>
      </c>
      <c r="DC8" s="371">
        <v>2397508</v>
      </c>
      <c r="DD8" s="371">
        <v>2326065</v>
      </c>
      <c r="DE8" s="370">
        <v>0</v>
      </c>
      <c r="DF8" s="370"/>
      <c r="DG8" s="370"/>
      <c r="DH8" s="371">
        <v>480297</v>
      </c>
      <c r="DI8" s="371"/>
      <c r="DJ8" s="371">
        <v>404662</v>
      </c>
      <c r="DK8" s="371">
        <v>876740</v>
      </c>
      <c r="DL8" s="371">
        <v>1187557</v>
      </c>
      <c r="DM8" s="370"/>
      <c r="DN8" s="371">
        <v>231432</v>
      </c>
      <c r="DO8" s="371">
        <v>86309</v>
      </c>
      <c r="DP8" s="371">
        <v>336479</v>
      </c>
      <c r="DQ8" s="370"/>
      <c r="DR8" s="371">
        <v>1981</v>
      </c>
      <c r="DS8" s="371">
        <v>21211</v>
      </c>
      <c r="DT8" s="371">
        <v>103393</v>
      </c>
      <c r="DU8" s="371">
        <v>15728</v>
      </c>
      <c r="DV8" s="371">
        <v>285296</v>
      </c>
      <c r="DW8" s="371">
        <v>397831</v>
      </c>
      <c r="DX8" s="371">
        <v>984516</v>
      </c>
      <c r="DY8" s="371">
        <v>13417</v>
      </c>
      <c r="DZ8" s="371">
        <v>8379414</v>
      </c>
      <c r="EA8" s="370"/>
      <c r="EB8" s="371">
        <v>269437</v>
      </c>
      <c r="EC8" s="371">
        <v>1955609</v>
      </c>
      <c r="ED8" s="371">
        <v>163155</v>
      </c>
      <c r="EE8" s="371">
        <v>827910</v>
      </c>
      <c r="EF8" s="371">
        <v>1022641</v>
      </c>
      <c r="EG8" s="371">
        <v>225509</v>
      </c>
      <c r="EH8" s="371">
        <v>211726</v>
      </c>
      <c r="EI8" s="371">
        <v>525436</v>
      </c>
      <c r="EJ8" s="371">
        <v>121069</v>
      </c>
      <c r="EK8" s="371">
        <v>2193276</v>
      </c>
      <c r="EL8" s="371">
        <v>483485</v>
      </c>
      <c r="EM8" s="371">
        <v>8585361</v>
      </c>
      <c r="EN8" s="371">
        <v>1228196</v>
      </c>
      <c r="EO8" s="371">
        <v>4621777</v>
      </c>
      <c r="EP8" s="370"/>
      <c r="EQ8" s="371">
        <v>13249</v>
      </c>
      <c r="ER8" s="371">
        <v>206658</v>
      </c>
      <c r="ES8" s="371">
        <v>67957032</v>
      </c>
      <c r="ET8" s="370"/>
      <c r="EU8" s="371">
        <v>1032843</v>
      </c>
      <c r="EV8" s="371">
        <v>469292</v>
      </c>
      <c r="EW8" s="371">
        <v>337038</v>
      </c>
      <c r="EX8" s="371">
        <v>8966042</v>
      </c>
      <c r="EY8" s="371">
        <v>733461</v>
      </c>
      <c r="EZ8" s="371">
        <v>1970110</v>
      </c>
      <c r="FA8" s="371">
        <v>1631703</v>
      </c>
      <c r="FB8" s="371">
        <v>659891</v>
      </c>
      <c r="FC8" s="371">
        <v>480388</v>
      </c>
      <c r="FD8" s="371">
        <v>2965016</v>
      </c>
      <c r="FE8" s="371">
        <v>728487</v>
      </c>
      <c r="FF8" s="371">
        <v>4245116</v>
      </c>
      <c r="FG8" s="370"/>
      <c r="FH8" s="371">
        <v>2045404</v>
      </c>
      <c r="FI8" s="371">
        <v>16217730</v>
      </c>
      <c r="FJ8" s="370"/>
      <c r="FK8" s="371">
        <v>7236039</v>
      </c>
      <c r="FL8" s="371">
        <v>6615145</v>
      </c>
      <c r="FM8" s="371">
        <v>1401913</v>
      </c>
      <c r="FN8" s="371">
        <v>1598618</v>
      </c>
      <c r="FO8" s="371">
        <v>29172</v>
      </c>
      <c r="FP8" s="371">
        <v>539259</v>
      </c>
      <c r="FQ8" s="371">
        <v>3185</v>
      </c>
      <c r="FR8" s="371">
        <v>38902126</v>
      </c>
      <c r="FS8" s="370"/>
      <c r="FT8" s="371">
        <v>10087645</v>
      </c>
      <c r="FU8" s="371">
        <v>1615369</v>
      </c>
      <c r="FV8" s="371">
        <v>16949160</v>
      </c>
      <c r="FW8" s="371">
        <v>1323126</v>
      </c>
      <c r="FX8" s="371">
        <v>2545754</v>
      </c>
      <c r="FY8" s="370">
        <v>268</v>
      </c>
      <c r="FZ8" s="371">
        <v>2998132</v>
      </c>
      <c r="GA8" s="370"/>
      <c r="GB8" s="371">
        <v>792267</v>
      </c>
      <c r="GC8" s="371">
        <v>2205865</v>
      </c>
      <c r="GD8" s="371">
        <v>8766710</v>
      </c>
      <c r="GE8" s="370"/>
      <c r="GF8" s="371">
        <v>729097</v>
      </c>
      <c r="GG8" s="371">
        <v>8037613</v>
      </c>
      <c r="GH8" s="371">
        <v>131721</v>
      </c>
      <c r="GI8" s="371">
        <v>5823</v>
      </c>
      <c r="GJ8" s="371">
        <v>18484</v>
      </c>
      <c r="GK8" s="371">
        <v>624289</v>
      </c>
      <c r="GL8" s="371">
        <v>333390</v>
      </c>
      <c r="GM8" s="371">
        <v>3117632</v>
      </c>
      <c r="GN8" s="371">
        <v>2171277</v>
      </c>
      <c r="GO8" s="371">
        <v>228040</v>
      </c>
      <c r="GP8" s="371">
        <v>6035375</v>
      </c>
      <c r="GQ8" s="371">
        <v>2776207</v>
      </c>
      <c r="GR8" s="371">
        <v>5794545</v>
      </c>
      <c r="GS8" s="371">
        <v>3374706</v>
      </c>
      <c r="GT8" s="371">
        <v>2183807</v>
      </c>
      <c r="GU8" s="371">
        <v>1645580</v>
      </c>
      <c r="GV8" s="371"/>
      <c r="GW8" s="371">
        <v>1910157</v>
      </c>
      <c r="GX8" s="371">
        <v>204617</v>
      </c>
      <c r="GY8" s="371">
        <v>597373</v>
      </c>
      <c r="GZ8" s="371">
        <v>1962620</v>
      </c>
      <c r="HA8" s="370"/>
      <c r="HB8" s="371">
        <v>292728</v>
      </c>
      <c r="HC8" s="371">
        <v>59007</v>
      </c>
      <c r="HD8" s="371">
        <v>303799</v>
      </c>
      <c r="HE8" s="371">
        <v>94607773</v>
      </c>
      <c r="HF8" s="370"/>
      <c r="HG8" s="371">
        <v>60427231</v>
      </c>
      <c r="HH8" s="370"/>
      <c r="HI8" s="371">
        <v>16036017</v>
      </c>
      <c r="HJ8" s="371">
        <v>40128560</v>
      </c>
      <c r="HK8" s="371">
        <v>3290836</v>
      </c>
      <c r="HL8" s="371">
        <v>8850662</v>
      </c>
      <c r="HM8" s="371">
        <v>1890297</v>
      </c>
      <c r="HN8" s="370"/>
      <c r="HO8" s="371">
        <v>1881173</v>
      </c>
      <c r="HP8" s="371">
        <v>9202223</v>
      </c>
      <c r="HQ8" s="371">
        <v>1902714</v>
      </c>
      <c r="HR8" s="371">
        <v>17428063</v>
      </c>
      <c r="HS8" s="371">
        <v>7460101</v>
      </c>
      <c r="HT8" s="371">
        <v>19228135</v>
      </c>
      <c r="HU8" s="371">
        <v>2227280</v>
      </c>
      <c r="HV8" s="371">
        <v>6559991</v>
      </c>
      <c r="HW8" s="371">
        <v>181947</v>
      </c>
      <c r="HX8" s="371">
        <v>1868118</v>
      </c>
      <c r="HY8" s="371">
        <v>11049364</v>
      </c>
      <c r="HZ8" s="371">
        <v>1407406</v>
      </c>
      <c r="IA8" s="371">
        <v>6300950</v>
      </c>
      <c r="IB8" s="370"/>
      <c r="IC8" s="371">
        <v>1799894</v>
      </c>
      <c r="ID8" s="371">
        <v>8023141</v>
      </c>
      <c r="IE8" s="371">
        <v>78209167</v>
      </c>
      <c r="IF8" s="370"/>
      <c r="IG8" s="371">
        <v>77107056</v>
      </c>
      <c r="IH8" s="371">
        <v>4587935</v>
      </c>
      <c r="II8" s="371">
        <v>109844</v>
      </c>
      <c r="IJ8" s="371">
        <v>3192815</v>
      </c>
      <c r="IK8" s="370"/>
      <c r="IL8" s="371">
        <v>1522660</v>
      </c>
      <c r="IM8" s="371">
        <v>754293</v>
      </c>
      <c r="IN8" s="371">
        <v>3102943</v>
      </c>
      <c r="IO8" s="371">
        <v>7771892</v>
      </c>
      <c r="IP8" s="370"/>
      <c r="IQ8" s="371">
        <v>7544719</v>
      </c>
      <c r="IR8" s="371">
        <v>1060508</v>
      </c>
      <c r="IS8" s="371">
        <v>7040299</v>
      </c>
      <c r="IT8" s="371">
        <v>4797702</v>
      </c>
      <c r="IU8" s="371">
        <v>8704075</v>
      </c>
      <c r="IV8" s="371">
        <v>15161250</v>
      </c>
      <c r="IW8" s="371">
        <v>18350066</v>
      </c>
      <c r="IX8" s="371">
        <v>42971159</v>
      </c>
      <c r="IY8" s="370"/>
      <c r="IZ8" s="371">
        <v>18854495</v>
      </c>
      <c r="JA8" s="371">
        <v>13413668</v>
      </c>
      <c r="JB8" s="371">
        <v>1923216</v>
      </c>
      <c r="JC8" s="371">
        <v>12472939</v>
      </c>
      <c r="JD8" s="371">
        <v>4745233</v>
      </c>
      <c r="JE8" s="371">
        <v>6962607</v>
      </c>
      <c r="JF8" s="370"/>
      <c r="JG8" s="371">
        <v>1807350</v>
      </c>
      <c r="JH8" s="371">
        <v>53247</v>
      </c>
      <c r="JI8" s="371">
        <v>269441</v>
      </c>
      <c r="JJ8" s="371">
        <v>2037942</v>
      </c>
      <c r="JK8" s="371">
        <v>42568</v>
      </c>
      <c r="JL8" s="371">
        <v>29044985</v>
      </c>
      <c r="JM8" s="371">
        <v>3806777</v>
      </c>
      <c r="JN8" s="371">
        <v>2144102</v>
      </c>
      <c r="JO8" s="371">
        <v>4050559</v>
      </c>
      <c r="JP8" s="371">
        <v>15994484</v>
      </c>
      <c r="JQ8" s="370"/>
      <c r="JR8" s="371">
        <v>2477970</v>
      </c>
      <c r="JS8" s="370">
        <v>452</v>
      </c>
      <c r="JT8" s="371">
        <v>2707648</v>
      </c>
      <c r="JU8" s="371">
        <v>223289</v>
      </c>
      <c r="JV8" s="371">
        <v>5636836</v>
      </c>
      <c r="JW8" s="371">
        <v>1924206</v>
      </c>
      <c r="JX8" s="370"/>
      <c r="JY8" s="371">
        <v>1781206</v>
      </c>
      <c r="JZ8" s="371">
        <v>3186461</v>
      </c>
      <c r="KA8" s="371">
        <v>5829610</v>
      </c>
      <c r="KB8" s="371">
        <v>1790725</v>
      </c>
      <c r="KC8" s="370"/>
      <c r="KD8" s="371">
        <v>190228</v>
      </c>
      <c r="KE8" s="371">
        <v>1600498</v>
      </c>
      <c r="KF8" s="371">
        <v>630389</v>
      </c>
      <c r="KG8" s="371">
        <v>32770891</v>
      </c>
      <c r="KH8" s="371">
        <v>4877285</v>
      </c>
      <c r="KI8" s="371">
        <v>22198675</v>
      </c>
      <c r="KJ8" s="371">
        <v>17540049</v>
      </c>
      <c r="KK8" s="371">
        <v>6575411</v>
      </c>
      <c r="KL8" s="371">
        <v>108193353</v>
      </c>
      <c r="KM8" s="370"/>
      <c r="KN8" s="371">
        <v>89677195</v>
      </c>
      <c r="KO8" s="370"/>
      <c r="KP8" s="371">
        <v>43865751</v>
      </c>
      <c r="KQ8" s="371">
        <v>45811444</v>
      </c>
      <c r="KR8" s="371">
        <v>228882</v>
      </c>
      <c r="KS8" s="371">
        <v>1362745</v>
      </c>
      <c r="KT8" s="371">
        <v>1362745</v>
      </c>
      <c r="KU8" s="371">
        <v>577016</v>
      </c>
      <c r="KV8" s="371">
        <v>1754296</v>
      </c>
      <c r="KW8" s="371">
        <v>3666993</v>
      </c>
      <c r="KX8" s="371">
        <v>2878640</v>
      </c>
      <c r="KY8" s="371">
        <v>33189088</v>
      </c>
      <c r="KZ8" s="370"/>
      <c r="LA8" s="371">
        <v>31689416</v>
      </c>
      <c r="LB8" s="370"/>
      <c r="LC8" s="371">
        <v>15638013</v>
      </c>
      <c r="LD8" s="371">
        <v>7515762</v>
      </c>
      <c r="LE8" s="371">
        <v>7990840</v>
      </c>
      <c r="LF8" s="371">
        <v>1499672</v>
      </c>
      <c r="LG8" s="371">
        <v>23446134</v>
      </c>
      <c r="LH8" s="371">
        <v>9735049</v>
      </c>
      <c r="LI8" s="371">
        <v>5695487</v>
      </c>
      <c r="LJ8" s="371">
        <v>2248584</v>
      </c>
      <c r="LK8" s="371">
        <v>322297</v>
      </c>
      <c r="LL8" s="371">
        <v>284802</v>
      </c>
      <c r="LM8" s="371">
        <v>359297</v>
      </c>
      <c r="LN8" s="371">
        <v>11646985</v>
      </c>
      <c r="LO8" s="371">
        <v>1747496</v>
      </c>
      <c r="LP8" s="371">
        <v>93823</v>
      </c>
      <c r="LQ8" s="371">
        <v>46478</v>
      </c>
      <c r="LR8" s="371">
        <v>88157</v>
      </c>
      <c r="LS8" s="371">
        <v>280834</v>
      </c>
      <c r="LT8" s="371">
        <v>43608224</v>
      </c>
      <c r="LU8" s="371">
        <v>814214133</v>
      </c>
      <c r="LV8" s="371">
        <v>59303126</v>
      </c>
      <c r="LW8" s="371">
        <v>226107029</v>
      </c>
      <c r="LX8" s="371">
        <v>369724737</v>
      </c>
      <c r="LY8" s="371">
        <v>66505965</v>
      </c>
      <c r="LZ8" s="371">
        <v>45793229</v>
      </c>
      <c r="MA8" s="371">
        <v>46780046</v>
      </c>
      <c r="MB8" s="371">
        <v>407370071</v>
      </c>
      <c r="MC8" s="371">
        <v>426367</v>
      </c>
      <c r="MD8" s="371">
        <v>15258934</v>
      </c>
      <c r="ME8" s="371">
        <v>22186662</v>
      </c>
      <c r="MF8" s="371">
        <v>274802517</v>
      </c>
      <c r="MG8" s="371">
        <v>78033190</v>
      </c>
      <c r="MH8" s="371">
        <v>7748645</v>
      </c>
      <c r="MI8" s="371">
        <v>3869592</v>
      </c>
      <c r="MJ8" s="371">
        <v>4546973</v>
      </c>
      <c r="MK8" s="371">
        <v>497191</v>
      </c>
      <c r="ML8" s="372"/>
      <c r="MM8" s="372"/>
      <c r="MN8" s="372"/>
      <c r="MO8" s="372"/>
      <c r="MP8" s="372"/>
      <c r="MQ8" s="372"/>
      <c r="MR8" s="372"/>
    </row>
    <row r="9" spans="1:356" ht="18.75">
      <c r="B9" s="211" t="s">
        <v>732</v>
      </c>
      <c r="C9" s="370">
        <v>-2.5</v>
      </c>
      <c r="D9" s="370">
        <v>-12.3</v>
      </c>
      <c r="E9" s="370">
        <v>-0.8</v>
      </c>
      <c r="F9" s="370"/>
      <c r="G9" s="370">
        <v>-27.6</v>
      </c>
      <c r="H9" s="370">
        <v>-21.9</v>
      </c>
      <c r="I9" s="370"/>
      <c r="J9" s="370">
        <v>11.6</v>
      </c>
      <c r="K9" s="370">
        <v>-3</v>
      </c>
      <c r="L9" s="370"/>
      <c r="M9" s="370">
        <v>2.9</v>
      </c>
      <c r="N9" s="370">
        <v>-6.9</v>
      </c>
      <c r="O9" s="370">
        <v>-29.8</v>
      </c>
      <c r="P9" s="370">
        <v>-23.8</v>
      </c>
      <c r="Q9" s="370">
        <v>5.7</v>
      </c>
      <c r="R9" s="370">
        <v>-22.6</v>
      </c>
      <c r="S9" s="370"/>
      <c r="T9" s="370"/>
      <c r="U9" s="370">
        <v>-32.6</v>
      </c>
      <c r="V9" s="370"/>
      <c r="W9" s="370">
        <v>-31.5</v>
      </c>
      <c r="X9" s="370">
        <v>-44.6</v>
      </c>
      <c r="Y9" s="370"/>
      <c r="Z9" s="370">
        <v>-19.5</v>
      </c>
      <c r="AA9" s="370">
        <v>-16</v>
      </c>
      <c r="AB9" s="370">
        <v>3.7</v>
      </c>
      <c r="AC9" s="370"/>
      <c r="AD9" s="370">
        <v>2.1</v>
      </c>
      <c r="AE9" s="370">
        <v>15.1</v>
      </c>
      <c r="AF9" s="370">
        <v>5.5</v>
      </c>
      <c r="AG9" s="370"/>
      <c r="AH9" s="370">
        <v>-10.199999999999999</v>
      </c>
      <c r="AI9" s="370">
        <v>-3.7</v>
      </c>
      <c r="AJ9" s="370">
        <v>25.5</v>
      </c>
      <c r="AK9" s="370">
        <v>17.600000000000001</v>
      </c>
      <c r="AL9" s="370">
        <v>-0.2</v>
      </c>
      <c r="AM9" s="370">
        <v>3.9</v>
      </c>
      <c r="AN9" s="370"/>
      <c r="AO9" s="370">
        <v>-2.4</v>
      </c>
      <c r="AP9" s="370">
        <v>3.6</v>
      </c>
      <c r="AQ9" s="370">
        <v>-2.2000000000000002</v>
      </c>
      <c r="AR9" s="370"/>
      <c r="AS9" s="370">
        <v>-35.5</v>
      </c>
      <c r="AT9" s="370">
        <v>-7.6</v>
      </c>
      <c r="AU9" s="370">
        <v>1.1000000000000001</v>
      </c>
      <c r="AV9" s="370"/>
      <c r="AW9" s="370">
        <v>4.9000000000000004</v>
      </c>
      <c r="AX9" s="370">
        <v>-30.3</v>
      </c>
      <c r="AY9" s="370">
        <v>-6.5</v>
      </c>
      <c r="AZ9" s="370">
        <v>-6.7</v>
      </c>
      <c r="BA9" s="370">
        <v>62.2</v>
      </c>
      <c r="BB9" s="370">
        <v>11.5</v>
      </c>
      <c r="BC9" s="370">
        <v>7.8</v>
      </c>
      <c r="BD9" s="370">
        <v>33.6</v>
      </c>
      <c r="BE9" s="370">
        <v>-16.100000000000001</v>
      </c>
      <c r="BF9" s="370">
        <v>19</v>
      </c>
      <c r="BG9" s="370">
        <v>11.1</v>
      </c>
      <c r="BH9" s="370">
        <v>-10.8</v>
      </c>
      <c r="BI9" s="370">
        <v>2.8</v>
      </c>
      <c r="BJ9" s="370">
        <v>4.0999999999999996</v>
      </c>
      <c r="BK9" s="370">
        <v>-5.0999999999999996</v>
      </c>
      <c r="BL9" s="370">
        <v>-9.1999999999999993</v>
      </c>
      <c r="BM9" s="370"/>
      <c r="BN9" s="370">
        <v>-11.6</v>
      </c>
      <c r="BO9" s="370">
        <v>-9.6</v>
      </c>
      <c r="BP9" s="370">
        <v>19.3</v>
      </c>
      <c r="BQ9" s="370">
        <v>14.7</v>
      </c>
      <c r="BR9" s="370">
        <v>4.4000000000000004</v>
      </c>
      <c r="BS9" s="370">
        <v>20</v>
      </c>
      <c r="BT9" s="370"/>
      <c r="BU9" s="370">
        <v>19</v>
      </c>
      <c r="BV9" s="370"/>
      <c r="BW9" s="370">
        <v>1.3</v>
      </c>
      <c r="BX9" s="370">
        <v>-29</v>
      </c>
      <c r="BY9" s="370">
        <v>64.3</v>
      </c>
      <c r="BZ9" s="370">
        <v>-11.9</v>
      </c>
      <c r="CA9" s="370">
        <v>23.3</v>
      </c>
      <c r="CB9" s="370">
        <v>-33.299999999999997</v>
      </c>
      <c r="CC9" s="370">
        <v>-7.4</v>
      </c>
      <c r="CD9" s="370">
        <v>-2.9</v>
      </c>
      <c r="CE9" s="370">
        <v>5.3</v>
      </c>
      <c r="CF9" s="370">
        <v>9.3000000000000007</v>
      </c>
      <c r="CG9" s="370">
        <v>114.7</v>
      </c>
      <c r="CH9" s="370">
        <v>56.6</v>
      </c>
      <c r="CI9" s="370">
        <v>2</v>
      </c>
      <c r="CJ9" s="370"/>
      <c r="CK9" s="370">
        <v>-11.3</v>
      </c>
      <c r="CL9" s="370">
        <v>-6.3</v>
      </c>
      <c r="CM9" s="370">
        <v>-17.899999999999999</v>
      </c>
      <c r="CN9" s="370">
        <v>-22.5</v>
      </c>
      <c r="CO9" s="370">
        <v>-7.2</v>
      </c>
      <c r="CP9" s="370">
        <v>-62.4</v>
      </c>
      <c r="CQ9" s="370">
        <v>-7.1</v>
      </c>
      <c r="CR9" s="370"/>
      <c r="CS9" s="370">
        <v>29.4</v>
      </c>
      <c r="CT9" s="370">
        <v>21.5</v>
      </c>
      <c r="CU9" s="370">
        <v>-53.4</v>
      </c>
      <c r="CV9" s="370">
        <v>-61.5</v>
      </c>
      <c r="CW9" s="370">
        <v>15.8</v>
      </c>
      <c r="CX9" s="370">
        <v>377.4</v>
      </c>
      <c r="CY9" s="370">
        <v>21.9</v>
      </c>
      <c r="CZ9" s="370"/>
      <c r="DA9" s="370">
        <v>16.100000000000001</v>
      </c>
      <c r="DB9" s="370">
        <v>16.3</v>
      </c>
      <c r="DC9" s="370">
        <v>74.599999999999994</v>
      </c>
      <c r="DD9" s="370">
        <v>11.1</v>
      </c>
      <c r="DE9" s="388" t="s">
        <v>546</v>
      </c>
      <c r="DF9" s="370"/>
      <c r="DG9" s="370"/>
      <c r="DH9" s="370">
        <v>-0.2</v>
      </c>
      <c r="DI9" s="370"/>
      <c r="DJ9" s="370">
        <v>28</v>
      </c>
      <c r="DK9" s="370">
        <v>2.7</v>
      </c>
      <c r="DL9" s="370">
        <v>13</v>
      </c>
      <c r="DM9" s="370"/>
      <c r="DN9" s="370">
        <v>25.4</v>
      </c>
      <c r="DO9" s="370">
        <v>147.9</v>
      </c>
      <c r="DP9" s="370">
        <v>-7.4</v>
      </c>
      <c r="DQ9" s="370"/>
      <c r="DR9" s="370">
        <v>59.7</v>
      </c>
      <c r="DS9" s="370">
        <v>-44.7</v>
      </c>
      <c r="DT9" s="370">
        <v>-1.5</v>
      </c>
      <c r="DU9" s="370">
        <v>7.8</v>
      </c>
      <c r="DV9" s="370">
        <v>22.7</v>
      </c>
      <c r="DW9" s="370">
        <v>3</v>
      </c>
      <c r="DX9" s="370">
        <v>-6.8</v>
      </c>
      <c r="DY9" s="370">
        <v>-14.5</v>
      </c>
      <c r="DZ9" s="370">
        <v>0.1</v>
      </c>
      <c r="EA9" s="370"/>
      <c r="EB9" s="370">
        <v>1.4</v>
      </c>
      <c r="EC9" s="370">
        <v>-3.8</v>
      </c>
      <c r="ED9" s="370">
        <v>-4.8</v>
      </c>
      <c r="EE9" s="370">
        <v>-4</v>
      </c>
      <c r="EF9" s="370">
        <v>2.4</v>
      </c>
      <c r="EG9" s="370">
        <v>-0.5</v>
      </c>
      <c r="EH9" s="370">
        <v>0.7</v>
      </c>
      <c r="EI9" s="370">
        <v>0</v>
      </c>
      <c r="EJ9" s="370">
        <v>-29.9</v>
      </c>
      <c r="EK9" s="370">
        <v>1.2</v>
      </c>
      <c r="EL9" s="370">
        <v>-26.5</v>
      </c>
      <c r="EM9" s="370">
        <v>-6.6</v>
      </c>
      <c r="EN9" s="370">
        <v>5.0999999999999996</v>
      </c>
      <c r="EO9" s="370">
        <v>-5.8</v>
      </c>
      <c r="EP9" s="370"/>
      <c r="EQ9" s="370">
        <v>-80.2</v>
      </c>
      <c r="ER9" s="370">
        <v>23.4</v>
      </c>
      <c r="ES9" s="388" t="s">
        <v>546</v>
      </c>
      <c r="ET9" s="370"/>
      <c r="EU9" s="370">
        <v>-20.3</v>
      </c>
      <c r="EV9" s="388" t="s">
        <v>546</v>
      </c>
      <c r="EW9" s="388" t="s">
        <v>546</v>
      </c>
      <c r="EX9" s="388" t="s">
        <v>546</v>
      </c>
      <c r="EY9" s="370">
        <v>6.2</v>
      </c>
      <c r="EZ9" s="370">
        <v>-4.2</v>
      </c>
      <c r="FA9" s="370">
        <v>1.3</v>
      </c>
      <c r="FB9" s="370">
        <v>6</v>
      </c>
      <c r="FC9" s="370">
        <v>13.3</v>
      </c>
      <c r="FD9" s="370">
        <v>-4.0999999999999996</v>
      </c>
      <c r="FE9" s="370">
        <v>-2</v>
      </c>
      <c r="FF9" s="370">
        <v>-2.2000000000000002</v>
      </c>
      <c r="FG9" s="370"/>
      <c r="FH9" s="370">
        <v>-10.7</v>
      </c>
      <c r="FI9" s="370">
        <v>-2.8</v>
      </c>
      <c r="FJ9" s="370"/>
      <c r="FK9" s="370">
        <v>6</v>
      </c>
      <c r="FL9" s="370">
        <v>-0.8</v>
      </c>
      <c r="FM9" s="370">
        <v>-13.9</v>
      </c>
      <c r="FN9" s="388" t="s">
        <v>546</v>
      </c>
      <c r="FO9" s="370">
        <v>-30</v>
      </c>
      <c r="FP9" s="370">
        <v>-31.3</v>
      </c>
      <c r="FQ9" s="370">
        <v>-3.4</v>
      </c>
      <c r="FR9" s="370">
        <v>19.899999999999999</v>
      </c>
      <c r="FS9" s="370"/>
      <c r="FT9" s="370">
        <v>42.2</v>
      </c>
      <c r="FU9" s="370">
        <v>14</v>
      </c>
      <c r="FV9" s="370">
        <v>11</v>
      </c>
      <c r="FW9" s="370">
        <v>5.7</v>
      </c>
      <c r="FX9" s="370">
        <v>-7.2</v>
      </c>
      <c r="FY9" s="370">
        <v>19.7</v>
      </c>
      <c r="FZ9" s="370">
        <v>-11.9</v>
      </c>
      <c r="GA9" s="370"/>
      <c r="GB9" s="370">
        <v>-18.7</v>
      </c>
      <c r="GC9" s="370">
        <v>-8.1999999999999993</v>
      </c>
      <c r="GD9" s="370">
        <v>9.8000000000000007</v>
      </c>
      <c r="GE9" s="370"/>
      <c r="GF9" s="370">
        <v>-15.2</v>
      </c>
      <c r="GG9" s="370">
        <v>14.4</v>
      </c>
      <c r="GH9" s="370">
        <v>-27.2</v>
      </c>
      <c r="GI9" s="370">
        <v>-40.200000000000003</v>
      </c>
      <c r="GJ9" s="370">
        <v>184.4</v>
      </c>
      <c r="GK9" s="370">
        <v>-6.8</v>
      </c>
      <c r="GL9" s="370">
        <v>-4.4000000000000004</v>
      </c>
      <c r="GM9" s="370">
        <v>-2.2999999999999998</v>
      </c>
      <c r="GN9" s="370">
        <v>13.6</v>
      </c>
      <c r="GO9" s="370">
        <v>-1.7</v>
      </c>
      <c r="GP9" s="370">
        <v>-4.3</v>
      </c>
      <c r="GQ9" s="370">
        <v>-2</v>
      </c>
      <c r="GR9" s="370">
        <v>-4.9000000000000004</v>
      </c>
      <c r="GS9" s="370">
        <v>2</v>
      </c>
      <c r="GT9" s="370">
        <v>-4.9000000000000004</v>
      </c>
      <c r="GU9" s="370">
        <v>-6.8</v>
      </c>
      <c r="GV9" s="370"/>
      <c r="GW9" s="388" t="s">
        <v>546</v>
      </c>
      <c r="GX9" s="370">
        <v>-15.9</v>
      </c>
      <c r="GY9" s="370">
        <v>-10.4</v>
      </c>
      <c r="GZ9" s="370">
        <v>1.3</v>
      </c>
      <c r="HA9" s="370"/>
      <c r="HB9" s="370">
        <v>1.7</v>
      </c>
      <c r="HC9" s="370">
        <v>6.6</v>
      </c>
      <c r="HD9" s="370">
        <v>-19.2</v>
      </c>
      <c r="HE9" s="370">
        <v>-10.6</v>
      </c>
      <c r="HF9" s="370"/>
      <c r="HG9" s="370">
        <v>-11.1</v>
      </c>
      <c r="HH9" s="370"/>
      <c r="HI9" s="370">
        <v>-12.2</v>
      </c>
      <c r="HJ9" s="370">
        <v>-8.8000000000000007</v>
      </c>
      <c r="HK9" s="370">
        <v>-14.4</v>
      </c>
      <c r="HL9" s="370">
        <v>-27.3</v>
      </c>
      <c r="HM9" s="370">
        <v>-22</v>
      </c>
      <c r="HN9" s="370"/>
      <c r="HO9" s="370">
        <v>-22.1</v>
      </c>
      <c r="HP9" s="370">
        <v>-22.4</v>
      </c>
      <c r="HQ9" s="370">
        <v>-12.7</v>
      </c>
      <c r="HR9" s="370">
        <v>-19.600000000000001</v>
      </c>
      <c r="HS9" s="370">
        <v>-16.100000000000001</v>
      </c>
      <c r="HT9" s="370">
        <v>-6.4</v>
      </c>
      <c r="HU9" s="370">
        <v>-3.3</v>
      </c>
      <c r="HV9" s="370">
        <v>2.9</v>
      </c>
      <c r="HW9" s="370">
        <v>0.1</v>
      </c>
      <c r="HX9" s="370">
        <v>-2.7</v>
      </c>
      <c r="HY9" s="370">
        <v>-4.5</v>
      </c>
      <c r="HZ9" s="370">
        <v>2</v>
      </c>
      <c r="IA9" s="370">
        <v>6.9</v>
      </c>
      <c r="IB9" s="370"/>
      <c r="IC9" s="370">
        <v>8.3000000000000007</v>
      </c>
      <c r="ID9" s="370">
        <v>-8.4</v>
      </c>
      <c r="IE9" s="370">
        <v>1.7</v>
      </c>
      <c r="IF9" s="370"/>
      <c r="IG9" s="370">
        <v>2.4</v>
      </c>
      <c r="IH9" s="370">
        <v>-0.9</v>
      </c>
      <c r="II9" s="370">
        <v>-11.5</v>
      </c>
      <c r="IJ9" s="370">
        <v>-10.199999999999999</v>
      </c>
      <c r="IK9" s="370"/>
      <c r="IL9" s="370">
        <v>-18.8</v>
      </c>
      <c r="IM9" s="370">
        <v>6.5</v>
      </c>
      <c r="IN9" s="370">
        <v>-5</v>
      </c>
      <c r="IO9" s="370">
        <v>-3</v>
      </c>
      <c r="IP9" s="370"/>
      <c r="IQ9" s="370">
        <v>0.4</v>
      </c>
      <c r="IR9" s="388" t="s">
        <v>546</v>
      </c>
      <c r="IS9" s="370">
        <v>-12.6</v>
      </c>
      <c r="IT9" s="370" t="s">
        <v>546</v>
      </c>
      <c r="IU9" s="370">
        <v>-3.7</v>
      </c>
      <c r="IV9" s="370">
        <v>-6.5</v>
      </c>
      <c r="IW9" s="370">
        <v>27.5</v>
      </c>
      <c r="IX9" s="370">
        <v>19</v>
      </c>
      <c r="IY9" s="370"/>
      <c r="IZ9" s="370">
        <v>19.600000000000001</v>
      </c>
      <c r="JA9" s="370">
        <v>-0.5</v>
      </c>
      <c r="JB9" s="370">
        <v>52.2</v>
      </c>
      <c r="JC9" s="370">
        <v>-0.3</v>
      </c>
      <c r="JD9" s="370">
        <v>-10.1</v>
      </c>
      <c r="JE9" s="370">
        <v>-19.399999999999999</v>
      </c>
      <c r="JF9" s="370"/>
      <c r="JG9" s="370">
        <v>-17</v>
      </c>
      <c r="JH9" s="370">
        <v>-42.2</v>
      </c>
      <c r="JI9" s="370">
        <v>-40.4</v>
      </c>
      <c r="JJ9" s="370">
        <v>-26.2</v>
      </c>
      <c r="JK9" s="370">
        <v>-31.1</v>
      </c>
      <c r="JL9" s="370" t="s">
        <v>546</v>
      </c>
      <c r="JM9" s="370">
        <v>33.1</v>
      </c>
      <c r="JN9" s="370">
        <v>-7.7</v>
      </c>
      <c r="JO9" s="370" t="s">
        <v>546</v>
      </c>
      <c r="JP9" s="370">
        <v>-10.5</v>
      </c>
      <c r="JQ9" s="370"/>
      <c r="JR9" s="370">
        <v>8.5</v>
      </c>
      <c r="JS9" s="370">
        <v>-50</v>
      </c>
      <c r="JT9" s="370">
        <v>-8.1999999999999993</v>
      </c>
      <c r="JU9" s="370">
        <v>900</v>
      </c>
      <c r="JV9" s="370">
        <v>13.1</v>
      </c>
      <c r="JW9" s="370">
        <v>-9.1</v>
      </c>
      <c r="JX9" s="370"/>
      <c r="JY9" s="370">
        <v>-7.9</v>
      </c>
      <c r="JZ9" s="388" t="s">
        <v>546</v>
      </c>
      <c r="KA9" s="388" t="s">
        <v>546</v>
      </c>
      <c r="KB9" s="370">
        <v>2</v>
      </c>
      <c r="KC9" s="370"/>
      <c r="KD9" s="370">
        <v>34.6</v>
      </c>
      <c r="KE9" s="370">
        <v>1.6</v>
      </c>
      <c r="KF9" s="370">
        <v>-9.5</v>
      </c>
      <c r="KG9" s="370" t="s">
        <v>546</v>
      </c>
      <c r="KH9" s="370" t="s">
        <v>546</v>
      </c>
      <c r="KI9" s="370" t="s">
        <v>546</v>
      </c>
      <c r="KJ9" s="370">
        <v>-5.2</v>
      </c>
      <c r="KK9" s="370" t="s">
        <v>546</v>
      </c>
      <c r="KL9" s="370" t="s">
        <v>546</v>
      </c>
      <c r="KM9" s="370"/>
      <c r="KN9" s="388" t="s">
        <v>546</v>
      </c>
      <c r="KO9" s="370"/>
      <c r="KP9" s="388" t="s">
        <v>546</v>
      </c>
      <c r="KQ9" s="388" t="s">
        <v>546</v>
      </c>
      <c r="KR9" s="370">
        <v>-15.5</v>
      </c>
      <c r="KS9" s="370">
        <v>-9.6999999999999993</v>
      </c>
      <c r="KT9" s="370">
        <v>-10.199999999999999</v>
      </c>
      <c r="KU9" s="370">
        <v>-15</v>
      </c>
      <c r="KV9" s="370">
        <v>-4.7</v>
      </c>
      <c r="KW9" s="370">
        <v>-2.8</v>
      </c>
      <c r="KX9" s="370">
        <v>2.6</v>
      </c>
      <c r="KY9" s="370">
        <v>-8.4</v>
      </c>
      <c r="KZ9" s="370"/>
      <c r="LA9" s="370">
        <v>-8.1</v>
      </c>
      <c r="LB9" s="370"/>
      <c r="LC9" s="370">
        <v>-11.7</v>
      </c>
      <c r="LD9" s="370">
        <v>-13</v>
      </c>
      <c r="LE9" s="370">
        <v>3.1</v>
      </c>
      <c r="LF9" s="370">
        <v>0.2</v>
      </c>
      <c r="LG9" s="370">
        <v>2.2999999999999998</v>
      </c>
      <c r="LH9" s="370" t="s">
        <v>546</v>
      </c>
      <c r="LI9" s="370">
        <v>24.9</v>
      </c>
      <c r="LJ9" s="370">
        <v>-2</v>
      </c>
      <c r="LK9" s="370">
        <v>-5.8</v>
      </c>
      <c r="LL9" s="370">
        <v>-3.5</v>
      </c>
      <c r="LM9" s="370" t="s">
        <v>546</v>
      </c>
      <c r="LN9" s="370">
        <v>-36.4</v>
      </c>
      <c r="LO9" s="370">
        <v>-4</v>
      </c>
      <c r="LP9" s="370">
        <v>1.8</v>
      </c>
      <c r="LQ9" s="370">
        <v>-13.1</v>
      </c>
      <c r="LR9" s="370">
        <v>-2.8</v>
      </c>
      <c r="LS9" s="370">
        <v>-6.4</v>
      </c>
      <c r="LT9" s="370" t="s">
        <v>546</v>
      </c>
      <c r="LU9" s="370" t="s">
        <v>546</v>
      </c>
      <c r="LV9" s="370">
        <v>1.9</v>
      </c>
      <c r="LW9" s="370" t="s">
        <v>546</v>
      </c>
      <c r="LX9" s="370" t="s">
        <v>546</v>
      </c>
      <c r="LY9" s="370" t="s">
        <v>546</v>
      </c>
      <c r="LZ9" s="370" t="s">
        <v>546</v>
      </c>
      <c r="MA9" s="370" t="s">
        <v>546</v>
      </c>
      <c r="MB9" s="370" t="s">
        <v>546</v>
      </c>
      <c r="MC9" s="370" t="s">
        <v>546</v>
      </c>
      <c r="MD9" s="370" t="s">
        <v>546</v>
      </c>
      <c r="ME9" s="370" t="s">
        <v>546</v>
      </c>
      <c r="MF9" s="370" t="s">
        <v>546</v>
      </c>
      <c r="MG9" s="370" t="s">
        <v>546</v>
      </c>
      <c r="MH9" s="370" t="s">
        <v>546</v>
      </c>
      <c r="MI9" s="370">
        <v>11.8</v>
      </c>
      <c r="MJ9" s="370" t="s">
        <v>546</v>
      </c>
      <c r="MK9" s="370" t="s">
        <v>546</v>
      </c>
      <c r="ML9" s="372"/>
      <c r="MM9" s="372"/>
      <c r="MN9" s="372"/>
      <c r="MO9" s="372"/>
      <c r="MP9" s="372"/>
      <c r="MQ9" s="372"/>
      <c r="MR9" s="372"/>
    </row>
    <row r="10" spans="1:356" ht="18.75">
      <c r="B10" s="211" t="s">
        <v>733</v>
      </c>
      <c r="C10" s="370">
        <v>7.1</v>
      </c>
      <c r="D10" s="370">
        <v>-14.2</v>
      </c>
      <c r="E10" s="370">
        <v>-5.6</v>
      </c>
      <c r="F10" s="370"/>
      <c r="G10" s="370">
        <v>-23.8</v>
      </c>
      <c r="H10" s="370">
        <v>-23.2</v>
      </c>
      <c r="I10" s="370"/>
      <c r="J10" s="370">
        <v>-2.6</v>
      </c>
      <c r="K10" s="370">
        <v>-5.0999999999999996</v>
      </c>
      <c r="L10" s="370"/>
      <c r="M10" s="370">
        <v>-6.5</v>
      </c>
      <c r="N10" s="370">
        <v>-6</v>
      </c>
      <c r="O10" s="370">
        <v>-32.5</v>
      </c>
      <c r="P10" s="370">
        <v>-23.4</v>
      </c>
      <c r="Q10" s="370">
        <v>-0.3</v>
      </c>
      <c r="R10" s="370">
        <v>-21.4</v>
      </c>
      <c r="S10" s="370"/>
      <c r="T10" s="370"/>
      <c r="U10" s="370">
        <v>-28</v>
      </c>
      <c r="V10" s="370"/>
      <c r="W10" s="370">
        <v>-28.2</v>
      </c>
      <c r="X10" s="370">
        <v>-35.299999999999997</v>
      </c>
      <c r="Y10" s="370"/>
      <c r="Z10" s="370">
        <v>-14.1</v>
      </c>
      <c r="AA10" s="370">
        <v>-21.3</v>
      </c>
      <c r="AB10" s="370">
        <v>10.5</v>
      </c>
      <c r="AC10" s="370"/>
      <c r="AD10" s="370">
        <v>17.3</v>
      </c>
      <c r="AE10" s="370">
        <v>17.8</v>
      </c>
      <c r="AF10" s="370">
        <v>23.8</v>
      </c>
      <c r="AG10" s="370"/>
      <c r="AH10" s="370">
        <v>5.9</v>
      </c>
      <c r="AI10" s="370">
        <v>2</v>
      </c>
      <c r="AJ10" s="370">
        <v>27.8</v>
      </c>
      <c r="AK10" s="370">
        <v>11.4</v>
      </c>
      <c r="AL10" s="370">
        <v>-18.8</v>
      </c>
      <c r="AM10" s="370">
        <v>-9</v>
      </c>
      <c r="AN10" s="370"/>
      <c r="AO10" s="370">
        <v>1.1000000000000001</v>
      </c>
      <c r="AP10" s="370">
        <v>-10.7</v>
      </c>
      <c r="AQ10" s="370">
        <v>3.9</v>
      </c>
      <c r="AR10" s="370"/>
      <c r="AS10" s="370">
        <v>-36.5</v>
      </c>
      <c r="AT10" s="370">
        <v>8.1999999999999993</v>
      </c>
      <c r="AU10" s="370">
        <v>-7</v>
      </c>
      <c r="AV10" s="370"/>
      <c r="AW10" s="370">
        <v>-4.5</v>
      </c>
      <c r="AX10" s="370">
        <v>-41.3</v>
      </c>
      <c r="AY10" s="370">
        <v>4.8</v>
      </c>
      <c r="AZ10" s="370">
        <v>4.0999999999999996</v>
      </c>
      <c r="BA10" s="370">
        <v>24.7</v>
      </c>
      <c r="BB10" s="370">
        <v>12.2</v>
      </c>
      <c r="BC10" s="370">
        <v>9.9</v>
      </c>
      <c r="BD10" s="370">
        <v>15.1</v>
      </c>
      <c r="BE10" s="370">
        <v>-14.3</v>
      </c>
      <c r="BF10" s="370">
        <v>6</v>
      </c>
      <c r="BG10" s="370">
        <v>-5.4</v>
      </c>
      <c r="BH10" s="370">
        <v>-24.7</v>
      </c>
      <c r="BI10" s="370">
        <v>4.5999999999999996</v>
      </c>
      <c r="BJ10" s="370">
        <v>-0.8</v>
      </c>
      <c r="BK10" s="370">
        <v>-47.8</v>
      </c>
      <c r="BL10" s="370">
        <v>-13.6</v>
      </c>
      <c r="BM10" s="370"/>
      <c r="BN10" s="370">
        <v>-22.6</v>
      </c>
      <c r="BO10" s="370">
        <v>-17.5</v>
      </c>
      <c r="BP10" s="370">
        <v>-22.8</v>
      </c>
      <c r="BQ10" s="370">
        <v>7.6</v>
      </c>
      <c r="BR10" s="370">
        <v>13.1</v>
      </c>
      <c r="BS10" s="370">
        <v>22.7</v>
      </c>
      <c r="BT10" s="370"/>
      <c r="BU10" s="370">
        <v>22.6</v>
      </c>
      <c r="BV10" s="370"/>
      <c r="BW10" s="370">
        <v>-0.8</v>
      </c>
      <c r="BX10" s="370">
        <v>-29.1</v>
      </c>
      <c r="BY10" s="370">
        <v>72</v>
      </c>
      <c r="BZ10" s="370">
        <v>-3.3</v>
      </c>
      <c r="CA10" s="370">
        <v>19.2</v>
      </c>
      <c r="CB10" s="370">
        <v>-29.8</v>
      </c>
      <c r="CC10" s="370">
        <v>-4.7</v>
      </c>
      <c r="CD10" s="370">
        <v>2.7</v>
      </c>
      <c r="CE10" s="370">
        <v>-5.4</v>
      </c>
      <c r="CF10" s="370">
        <v>-7.5</v>
      </c>
      <c r="CG10" s="370">
        <v>64.400000000000006</v>
      </c>
      <c r="CH10" s="370">
        <v>60.7</v>
      </c>
      <c r="CI10" s="370">
        <v>-7.9</v>
      </c>
      <c r="CJ10" s="370"/>
      <c r="CK10" s="370">
        <v>-16.5</v>
      </c>
      <c r="CL10" s="370">
        <v>-11.8</v>
      </c>
      <c r="CM10" s="370">
        <v>-24.9</v>
      </c>
      <c r="CN10" s="370">
        <v>-21.1</v>
      </c>
      <c r="CO10" s="370">
        <v>-6.5</v>
      </c>
      <c r="CP10" s="370">
        <v>-75.8</v>
      </c>
      <c r="CQ10" s="370">
        <v>-27.7</v>
      </c>
      <c r="CR10" s="370"/>
      <c r="CS10" s="370">
        <v>-11.7</v>
      </c>
      <c r="CT10" s="370">
        <v>3.9</v>
      </c>
      <c r="CU10" s="370">
        <v>-60.4</v>
      </c>
      <c r="CV10" s="370">
        <v>-50.8</v>
      </c>
      <c r="CW10" s="370">
        <v>-9.5</v>
      </c>
      <c r="CX10" s="370">
        <v>216.2</v>
      </c>
      <c r="CY10" s="370">
        <v>-25.2</v>
      </c>
      <c r="CZ10" s="370"/>
      <c r="DA10" s="370">
        <v>-29.7</v>
      </c>
      <c r="DB10" s="370">
        <v>-26.1</v>
      </c>
      <c r="DC10" s="370">
        <v>-2.5</v>
      </c>
      <c r="DD10" s="370">
        <v>-34.700000000000003</v>
      </c>
      <c r="DE10" s="370">
        <v>-100</v>
      </c>
      <c r="DF10" s="370"/>
      <c r="DG10" s="370"/>
      <c r="DH10" s="370">
        <v>-40.5</v>
      </c>
      <c r="DI10" s="370"/>
      <c r="DJ10" s="370">
        <v>6.4</v>
      </c>
      <c r="DK10" s="370">
        <v>6.7</v>
      </c>
      <c r="DL10" s="370">
        <v>-3</v>
      </c>
      <c r="DM10" s="370"/>
      <c r="DN10" s="370">
        <v>0.5</v>
      </c>
      <c r="DO10" s="370">
        <v>29.7</v>
      </c>
      <c r="DP10" s="370">
        <v>-34.1</v>
      </c>
      <c r="DQ10" s="370"/>
      <c r="DR10" s="370">
        <v>6.8</v>
      </c>
      <c r="DS10" s="370">
        <v>-63.7</v>
      </c>
      <c r="DT10" s="370">
        <v>-25.3</v>
      </c>
      <c r="DU10" s="370">
        <v>14.4</v>
      </c>
      <c r="DV10" s="370">
        <v>19.3</v>
      </c>
      <c r="DW10" s="370">
        <v>-8.1</v>
      </c>
      <c r="DX10" s="370">
        <v>-11.6</v>
      </c>
      <c r="DY10" s="370">
        <v>14.8</v>
      </c>
      <c r="DZ10" s="370">
        <v>2</v>
      </c>
      <c r="EA10" s="370"/>
      <c r="EB10" s="370">
        <v>-4.9000000000000004</v>
      </c>
      <c r="EC10" s="370">
        <v>0.1</v>
      </c>
      <c r="ED10" s="370">
        <v>6.6</v>
      </c>
      <c r="EE10" s="370">
        <v>-3.4</v>
      </c>
      <c r="EF10" s="370">
        <v>16.5</v>
      </c>
      <c r="EG10" s="370">
        <v>2</v>
      </c>
      <c r="EH10" s="370">
        <v>-7.9</v>
      </c>
      <c r="EI10" s="370">
        <v>0.7</v>
      </c>
      <c r="EJ10" s="370">
        <v>-33.5</v>
      </c>
      <c r="EK10" s="370">
        <v>-13.8</v>
      </c>
      <c r="EL10" s="370">
        <v>-32.4</v>
      </c>
      <c r="EM10" s="370">
        <v>-15</v>
      </c>
      <c r="EN10" s="370">
        <v>11.4</v>
      </c>
      <c r="EO10" s="370">
        <v>-0.8</v>
      </c>
      <c r="EP10" s="370"/>
      <c r="EQ10" s="370">
        <v>-63.9</v>
      </c>
      <c r="ER10" s="370">
        <v>29.7</v>
      </c>
      <c r="ES10" s="370">
        <v>-1.3</v>
      </c>
      <c r="ET10" s="370"/>
      <c r="EU10" s="370">
        <v>-18.399999999999999</v>
      </c>
      <c r="EV10" s="370">
        <v>-15.8</v>
      </c>
      <c r="EW10" s="370">
        <v>-11.7</v>
      </c>
      <c r="EX10" s="370">
        <v>-0.1</v>
      </c>
      <c r="EY10" s="370">
        <v>8</v>
      </c>
      <c r="EZ10" s="370">
        <v>-3.8</v>
      </c>
      <c r="FA10" s="370">
        <v>-0.9</v>
      </c>
      <c r="FB10" s="370">
        <v>5.4</v>
      </c>
      <c r="FC10" s="370">
        <v>1.3</v>
      </c>
      <c r="FD10" s="370">
        <v>21.8</v>
      </c>
      <c r="FE10" s="370">
        <v>-17.8</v>
      </c>
      <c r="FF10" s="370">
        <v>-0.8</v>
      </c>
      <c r="FG10" s="370"/>
      <c r="FH10" s="370">
        <v>-6.6</v>
      </c>
      <c r="FI10" s="370">
        <v>20.100000000000001</v>
      </c>
      <c r="FJ10" s="370"/>
      <c r="FK10" s="370">
        <v>44.6</v>
      </c>
      <c r="FL10" s="370">
        <v>6.2</v>
      </c>
      <c r="FM10" s="370">
        <v>16.5</v>
      </c>
      <c r="FN10" s="370">
        <v>-30.6</v>
      </c>
      <c r="FO10" s="370">
        <v>-51.3</v>
      </c>
      <c r="FP10" s="370">
        <v>-28.4</v>
      </c>
      <c r="FQ10" s="370">
        <v>-15.8</v>
      </c>
      <c r="FR10" s="370">
        <v>-10.6</v>
      </c>
      <c r="FS10" s="370"/>
      <c r="FT10" s="370">
        <v>1</v>
      </c>
      <c r="FU10" s="370">
        <v>-9.4</v>
      </c>
      <c r="FV10" s="370">
        <v>-15.8</v>
      </c>
      <c r="FW10" s="370">
        <v>-7.5</v>
      </c>
      <c r="FX10" s="370">
        <v>-9.6</v>
      </c>
      <c r="FY10" s="370">
        <v>-65.3</v>
      </c>
      <c r="FZ10" s="370">
        <v>-20.3</v>
      </c>
      <c r="GA10" s="370"/>
      <c r="GB10" s="370">
        <v>-31.9</v>
      </c>
      <c r="GC10" s="370">
        <v>-15.1</v>
      </c>
      <c r="GD10" s="370">
        <v>6.7</v>
      </c>
      <c r="GE10" s="370"/>
      <c r="GF10" s="370">
        <v>-17.2</v>
      </c>
      <c r="GG10" s="370">
        <v>9.5</v>
      </c>
      <c r="GH10" s="370">
        <v>-27</v>
      </c>
      <c r="GI10" s="370">
        <v>-56.1</v>
      </c>
      <c r="GJ10" s="370">
        <v>133.6</v>
      </c>
      <c r="GK10" s="370">
        <v>-13.3</v>
      </c>
      <c r="GL10" s="370">
        <v>-16.399999999999999</v>
      </c>
      <c r="GM10" s="370">
        <v>-2.2000000000000002</v>
      </c>
      <c r="GN10" s="370">
        <v>31.6</v>
      </c>
      <c r="GO10" s="370">
        <v>5.9</v>
      </c>
      <c r="GP10" s="370">
        <v>-0.6</v>
      </c>
      <c r="GQ10" s="370">
        <v>2.2000000000000002</v>
      </c>
      <c r="GR10" s="370">
        <v>-5.2</v>
      </c>
      <c r="GS10" s="370">
        <v>-1.8</v>
      </c>
      <c r="GT10" s="370">
        <v>-6</v>
      </c>
      <c r="GU10" s="370">
        <v>-4.9000000000000004</v>
      </c>
      <c r="GV10" s="370"/>
      <c r="GW10" s="370">
        <v>-1.2</v>
      </c>
      <c r="GX10" s="370">
        <v>-13</v>
      </c>
      <c r="GY10" s="370">
        <v>-9.1</v>
      </c>
      <c r="GZ10" s="370">
        <v>-6</v>
      </c>
      <c r="HA10" s="370"/>
      <c r="HB10" s="370">
        <v>-5.7</v>
      </c>
      <c r="HC10" s="370">
        <v>-2.4</v>
      </c>
      <c r="HD10" s="370">
        <v>-22.4</v>
      </c>
      <c r="HE10" s="370">
        <v>-15.2</v>
      </c>
      <c r="HF10" s="370"/>
      <c r="HG10" s="370">
        <v>-15.9</v>
      </c>
      <c r="HH10" s="370"/>
      <c r="HI10" s="370">
        <v>-20.6</v>
      </c>
      <c r="HJ10" s="370">
        <v>-13.8</v>
      </c>
      <c r="HK10" s="370">
        <v>-12.6</v>
      </c>
      <c r="HL10" s="370">
        <v>-18</v>
      </c>
      <c r="HM10" s="370">
        <v>-24.8</v>
      </c>
      <c r="HN10" s="370"/>
      <c r="HO10" s="370">
        <v>-25</v>
      </c>
      <c r="HP10" s="370">
        <v>-9.9</v>
      </c>
      <c r="HQ10" s="370">
        <v>-1.1000000000000001</v>
      </c>
      <c r="HR10" s="370">
        <v>-6.8</v>
      </c>
      <c r="HS10" s="370">
        <v>-14.3</v>
      </c>
      <c r="HT10" s="370">
        <v>-1.5</v>
      </c>
      <c r="HU10" s="370">
        <v>-3.7</v>
      </c>
      <c r="HV10" s="370">
        <v>-0.5</v>
      </c>
      <c r="HW10" s="370">
        <v>-2</v>
      </c>
      <c r="HX10" s="370">
        <v>-4.5</v>
      </c>
      <c r="HY10" s="370">
        <v>-1.4</v>
      </c>
      <c r="HZ10" s="370">
        <v>10.199999999999999</v>
      </c>
      <c r="IA10" s="370">
        <v>15.3</v>
      </c>
      <c r="IB10" s="370"/>
      <c r="IC10" s="370">
        <v>12.9</v>
      </c>
      <c r="ID10" s="370">
        <v>5.9</v>
      </c>
      <c r="IE10" s="370">
        <v>8.6</v>
      </c>
      <c r="IF10" s="370"/>
      <c r="IG10" s="370">
        <v>8.8000000000000007</v>
      </c>
      <c r="IH10" s="370">
        <v>12</v>
      </c>
      <c r="II10" s="370">
        <v>-7.4</v>
      </c>
      <c r="IJ10" s="370">
        <v>6.8</v>
      </c>
      <c r="IK10" s="370"/>
      <c r="IL10" s="370">
        <v>-15.9</v>
      </c>
      <c r="IM10" s="370">
        <v>1.3</v>
      </c>
      <c r="IN10" s="370">
        <v>9.3000000000000007</v>
      </c>
      <c r="IO10" s="370">
        <v>-6.6</v>
      </c>
      <c r="IP10" s="370"/>
      <c r="IQ10" s="370">
        <v>-4.3</v>
      </c>
      <c r="IR10" s="370">
        <v>0.4</v>
      </c>
      <c r="IS10" s="370">
        <v>-13.7</v>
      </c>
      <c r="IT10" s="370">
        <v>3.6</v>
      </c>
      <c r="IU10" s="370">
        <v>2.4</v>
      </c>
      <c r="IV10" s="370">
        <v>0.4</v>
      </c>
      <c r="IW10" s="370">
        <v>5.3</v>
      </c>
      <c r="IX10" s="370">
        <v>14.9</v>
      </c>
      <c r="IY10" s="370"/>
      <c r="IZ10" s="370">
        <v>14</v>
      </c>
      <c r="JA10" s="370">
        <v>24.3</v>
      </c>
      <c r="JB10" s="370">
        <v>32.1</v>
      </c>
      <c r="JC10" s="370">
        <v>-3.2</v>
      </c>
      <c r="JD10" s="370">
        <v>-14.2</v>
      </c>
      <c r="JE10" s="370">
        <v>-9.5</v>
      </c>
      <c r="JF10" s="370"/>
      <c r="JG10" s="370">
        <v>0.3</v>
      </c>
      <c r="JH10" s="370">
        <v>5.3</v>
      </c>
      <c r="JI10" s="370">
        <v>-47.2</v>
      </c>
      <c r="JJ10" s="370">
        <v>-14.8</v>
      </c>
      <c r="JK10" s="370">
        <v>-23.1</v>
      </c>
      <c r="JL10" s="370">
        <v>-3.9</v>
      </c>
      <c r="JM10" s="370">
        <v>8.1999999999999993</v>
      </c>
      <c r="JN10" s="370">
        <v>-1.3</v>
      </c>
      <c r="JO10" s="370">
        <v>-8.4</v>
      </c>
      <c r="JP10" s="370">
        <v>14.4</v>
      </c>
      <c r="JQ10" s="370"/>
      <c r="JR10" s="370">
        <v>49.7</v>
      </c>
      <c r="JS10" s="370">
        <v>-91.5</v>
      </c>
      <c r="JT10" s="370">
        <v>-13.7</v>
      </c>
      <c r="JU10" s="370">
        <v>15665.2</v>
      </c>
      <c r="JV10" s="370">
        <v>13.2</v>
      </c>
      <c r="JW10" s="370">
        <v>-16.7</v>
      </c>
      <c r="JX10" s="370"/>
      <c r="JY10" s="370">
        <v>-18.600000000000001</v>
      </c>
      <c r="JZ10" s="370">
        <v>5.2</v>
      </c>
      <c r="KA10" s="370">
        <v>7.2</v>
      </c>
      <c r="KB10" s="370">
        <v>13.9</v>
      </c>
      <c r="KC10" s="370"/>
      <c r="KD10" s="370">
        <v>39.799999999999997</v>
      </c>
      <c r="KE10" s="370">
        <v>11.4</v>
      </c>
      <c r="KF10" s="370">
        <v>2.2000000000000002</v>
      </c>
      <c r="KG10" s="370">
        <v>2.6</v>
      </c>
      <c r="KH10" s="370">
        <v>0.4</v>
      </c>
      <c r="KI10" s="370">
        <v>16.2</v>
      </c>
      <c r="KJ10" s="370">
        <v>5.3</v>
      </c>
      <c r="KK10" s="370">
        <v>-1.4</v>
      </c>
      <c r="KL10" s="370">
        <v>-5.5</v>
      </c>
      <c r="KM10" s="370"/>
      <c r="KN10" s="370">
        <v>-5.9</v>
      </c>
      <c r="KO10" s="370"/>
      <c r="KP10" s="370">
        <v>-2.8</v>
      </c>
      <c r="KQ10" s="370">
        <v>-8.8000000000000007</v>
      </c>
      <c r="KR10" s="370">
        <v>-33.700000000000003</v>
      </c>
      <c r="KS10" s="370">
        <v>-20.3</v>
      </c>
      <c r="KT10" s="370">
        <v>-20.3</v>
      </c>
      <c r="KU10" s="370">
        <v>-14</v>
      </c>
      <c r="KV10" s="370">
        <v>-1.9</v>
      </c>
      <c r="KW10" s="370">
        <v>-3.1</v>
      </c>
      <c r="KX10" s="370">
        <v>5.9</v>
      </c>
      <c r="KY10" s="370">
        <v>-3.9</v>
      </c>
      <c r="KZ10" s="370"/>
      <c r="LA10" s="370">
        <v>-4.2</v>
      </c>
      <c r="LB10" s="370"/>
      <c r="LC10" s="370">
        <v>-6.6</v>
      </c>
      <c r="LD10" s="370">
        <v>-11</v>
      </c>
      <c r="LE10" s="370">
        <v>9.4</v>
      </c>
      <c r="LF10" s="370">
        <v>1.2</v>
      </c>
      <c r="LG10" s="370">
        <v>2.9</v>
      </c>
      <c r="LH10" s="370">
        <v>12.1</v>
      </c>
      <c r="LI10" s="370">
        <v>39.200000000000003</v>
      </c>
      <c r="LJ10" s="370">
        <v>6.8</v>
      </c>
      <c r="LK10" s="370">
        <v>-5.7</v>
      </c>
      <c r="LL10" s="370">
        <v>-5.2</v>
      </c>
      <c r="LM10" s="370">
        <v>-2.1</v>
      </c>
      <c r="LN10" s="370">
        <v>-60.9</v>
      </c>
      <c r="LO10" s="370">
        <v>-1.7</v>
      </c>
      <c r="LP10" s="370">
        <v>-1.2</v>
      </c>
      <c r="LQ10" s="370">
        <v>-12.2</v>
      </c>
      <c r="LR10" s="370">
        <v>13.1</v>
      </c>
      <c r="LS10" s="370">
        <v>4.5999999999999996</v>
      </c>
      <c r="LT10" s="370">
        <v>-0.5</v>
      </c>
      <c r="LU10" s="370">
        <v>1.1000000000000001</v>
      </c>
      <c r="LV10" s="370">
        <v>4.3</v>
      </c>
      <c r="LW10" s="370">
        <v>-8.1999999999999993</v>
      </c>
      <c r="LX10" s="370">
        <v>5.4</v>
      </c>
      <c r="LY10" s="370">
        <v>3.3</v>
      </c>
      <c r="LZ10" s="370">
        <v>0.7</v>
      </c>
      <c r="MA10" s="370">
        <v>12.5</v>
      </c>
      <c r="MB10" s="370">
        <v>0.4</v>
      </c>
      <c r="MC10" s="370">
        <v>6.4</v>
      </c>
      <c r="MD10" s="370">
        <v>3.8</v>
      </c>
      <c r="ME10" s="370">
        <v>-0.5</v>
      </c>
      <c r="MF10" s="370">
        <v>-2.5</v>
      </c>
      <c r="MG10" s="370">
        <v>10.9</v>
      </c>
      <c r="MH10" s="370">
        <v>-2.5</v>
      </c>
      <c r="MI10" s="370">
        <v>3.3</v>
      </c>
      <c r="MJ10" s="370">
        <v>13</v>
      </c>
      <c r="MK10" s="370">
        <v>7.2</v>
      </c>
      <c r="ML10" s="372"/>
      <c r="MM10" s="372"/>
      <c r="MN10" s="372"/>
      <c r="MO10" s="372"/>
      <c r="MP10" s="372"/>
      <c r="MQ10" s="372"/>
      <c r="MR10" s="372"/>
    </row>
    <row r="11" spans="1:356" s="377" customFormat="1">
      <c r="A11" s="377">
        <v>2016</v>
      </c>
      <c r="B11" s="377" t="s">
        <v>730</v>
      </c>
      <c r="C11" s="389">
        <v>155</v>
      </c>
      <c r="D11" s="389">
        <v>440</v>
      </c>
      <c r="E11" s="390">
        <v>390403</v>
      </c>
      <c r="G11" s="390">
        <v>4143</v>
      </c>
      <c r="H11" s="390">
        <v>48539</v>
      </c>
      <c r="I11" s="390">
        <v>4060</v>
      </c>
      <c r="J11" s="390">
        <v>115250</v>
      </c>
      <c r="K11" s="389">
        <v>409</v>
      </c>
      <c r="M11" s="390">
        <v>88755</v>
      </c>
      <c r="N11" s="389">
        <v>198</v>
      </c>
      <c r="O11" s="390">
        <v>19000</v>
      </c>
      <c r="P11" s="390">
        <v>75640</v>
      </c>
      <c r="Q11" s="390">
        <v>1303</v>
      </c>
      <c r="R11" s="389">
        <v>190</v>
      </c>
      <c r="T11" s="389">
        <v>0</v>
      </c>
      <c r="U11" s="389">
        <v>58</v>
      </c>
      <c r="W11" s="390">
        <v>395080</v>
      </c>
      <c r="X11" s="390">
        <v>4071</v>
      </c>
      <c r="Y11" s="390">
        <v>27754</v>
      </c>
      <c r="Z11" s="389">
        <v>56</v>
      </c>
      <c r="AA11" s="389">
        <v>76</v>
      </c>
      <c r="AB11" s="389">
        <v>827</v>
      </c>
      <c r="AD11" s="389">
        <v>538</v>
      </c>
      <c r="AE11" s="390">
        <v>135746</v>
      </c>
      <c r="AF11" s="389">
        <v>347</v>
      </c>
      <c r="AH11" s="390">
        <v>721835</v>
      </c>
      <c r="AI11" s="390">
        <v>1322042</v>
      </c>
      <c r="AJ11" s="390">
        <v>452435</v>
      </c>
      <c r="AK11" s="390">
        <v>13771</v>
      </c>
      <c r="AL11" s="390">
        <v>61802</v>
      </c>
      <c r="AM11" s="389">
        <v>59</v>
      </c>
      <c r="AO11" s="390">
        <v>3980</v>
      </c>
      <c r="AP11" s="389">
        <v>51</v>
      </c>
      <c r="AQ11" s="389">
        <v>57</v>
      </c>
      <c r="AS11" s="389">
        <v>13</v>
      </c>
      <c r="AT11" s="389">
        <v>12</v>
      </c>
      <c r="AU11" s="390">
        <v>113636</v>
      </c>
      <c r="AW11" s="390">
        <v>80883</v>
      </c>
      <c r="AX11" s="390">
        <v>4794</v>
      </c>
      <c r="AY11" s="390">
        <v>9415</v>
      </c>
      <c r="AZ11" s="390">
        <v>200684</v>
      </c>
      <c r="BA11" s="390">
        <v>149052</v>
      </c>
      <c r="BB11" s="390">
        <v>128330</v>
      </c>
      <c r="BC11" s="390">
        <v>328694</v>
      </c>
      <c r="BD11" s="390">
        <v>79657</v>
      </c>
      <c r="BE11" s="390">
        <v>38963</v>
      </c>
      <c r="BF11" s="390">
        <v>35196</v>
      </c>
      <c r="BG11" s="389">
        <v>96</v>
      </c>
      <c r="BH11" s="390">
        <v>236456</v>
      </c>
      <c r="BI11" s="390">
        <v>29132</v>
      </c>
      <c r="BJ11" s="390">
        <v>96537</v>
      </c>
      <c r="BK11" s="390">
        <v>43677</v>
      </c>
      <c r="BL11" s="390">
        <v>151932</v>
      </c>
      <c r="BN11" s="389">
        <v>176</v>
      </c>
      <c r="BO11" s="390">
        <v>140006</v>
      </c>
      <c r="BP11" s="389">
        <v>317</v>
      </c>
      <c r="BQ11" s="390">
        <v>119950</v>
      </c>
      <c r="BR11" s="390">
        <v>13976</v>
      </c>
      <c r="BS11" s="390">
        <v>2791</v>
      </c>
      <c r="BU11" s="390">
        <v>2672</v>
      </c>
      <c r="BW11" s="389">
        <v>886</v>
      </c>
      <c r="BX11" s="390">
        <v>7711</v>
      </c>
      <c r="BY11" s="389">
        <v>680</v>
      </c>
      <c r="BZ11" s="390">
        <v>294351</v>
      </c>
      <c r="CA11" s="390">
        <v>27351</v>
      </c>
      <c r="CB11" s="389">
        <v>26</v>
      </c>
      <c r="CC11" s="390">
        <v>1117</v>
      </c>
      <c r="CD11" s="390">
        <v>999318</v>
      </c>
      <c r="CE11" s="390">
        <v>6927</v>
      </c>
      <c r="CF11" s="390">
        <v>2995</v>
      </c>
      <c r="CG11" s="390">
        <v>7757</v>
      </c>
      <c r="CH11" s="390">
        <v>5108</v>
      </c>
      <c r="CI11" s="389">
        <v>623</v>
      </c>
      <c r="CK11" s="389">
        <v>24</v>
      </c>
      <c r="CL11" s="389">
        <v>189</v>
      </c>
      <c r="CM11" s="389">
        <v>37</v>
      </c>
      <c r="CN11" s="389">
        <v>160</v>
      </c>
      <c r="CO11" s="389">
        <v>76</v>
      </c>
      <c r="CP11" s="390">
        <v>6177</v>
      </c>
      <c r="CQ11" s="389">
        <v>879</v>
      </c>
      <c r="CS11" s="389">
        <v>369</v>
      </c>
      <c r="CT11" s="389">
        <v>120</v>
      </c>
      <c r="CU11" s="389">
        <v>368</v>
      </c>
      <c r="CV11" s="390">
        <v>4409</v>
      </c>
      <c r="CW11" s="390">
        <v>1012</v>
      </c>
      <c r="CX11" s="389">
        <v>294</v>
      </c>
      <c r="CY11" s="390">
        <v>4831</v>
      </c>
      <c r="DA11" s="389">
        <v>969</v>
      </c>
      <c r="DB11" s="390">
        <v>1310</v>
      </c>
      <c r="DC11" s="390">
        <v>1540</v>
      </c>
      <c r="DD11" s="389">
        <v>986</v>
      </c>
      <c r="DE11" s="389">
        <v>7</v>
      </c>
      <c r="DF11" s="389">
        <v>245</v>
      </c>
      <c r="DH11" s="389" t="s">
        <v>546</v>
      </c>
      <c r="DI11" s="389">
        <v>245</v>
      </c>
      <c r="DJ11" s="389">
        <v>64</v>
      </c>
      <c r="DK11" s="390">
        <v>1890655</v>
      </c>
      <c r="DL11" s="390">
        <v>80922</v>
      </c>
      <c r="DN11" s="390">
        <v>46749</v>
      </c>
      <c r="DO11" s="390">
        <v>104209</v>
      </c>
      <c r="DP11" s="390">
        <v>22468</v>
      </c>
      <c r="DR11" s="389">
        <v>139</v>
      </c>
      <c r="DS11" s="390">
        <v>3545</v>
      </c>
      <c r="DT11" s="390">
        <v>3859</v>
      </c>
      <c r="DU11" s="390">
        <v>15731</v>
      </c>
      <c r="DV11" s="389">
        <v>198</v>
      </c>
      <c r="DW11" s="389">
        <v>85</v>
      </c>
      <c r="DX11" s="390">
        <v>259043</v>
      </c>
      <c r="DY11" s="390">
        <v>14484</v>
      </c>
      <c r="DZ11" s="390">
        <v>944959</v>
      </c>
      <c r="EB11" s="390">
        <v>131159</v>
      </c>
      <c r="EC11" s="390">
        <v>88494</v>
      </c>
      <c r="ED11" s="390">
        <v>11432</v>
      </c>
      <c r="EE11" s="390">
        <v>185360</v>
      </c>
      <c r="EF11" s="390">
        <v>153083</v>
      </c>
      <c r="EG11" s="390">
        <v>166271</v>
      </c>
      <c r="EH11" s="390">
        <v>534053</v>
      </c>
      <c r="EI11" s="390">
        <v>313923</v>
      </c>
      <c r="EJ11" s="390">
        <v>59720</v>
      </c>
      <c r="EK11" s="389">
        <v>140</v>
      </c>
      <c r="EL11" s="389">
        <v>117</v>
      </c>
      <c r="EM11" s="390">
        <v>46848</v>
      </c>
      <c r="EN11" s="389">
        <v>60</v>
      </c>
      <c r="EO11" s="389">
        <v>683</v>
      </c>
      <c r="EQ11" s="390">
        <v>12852</v>
      </c>
      <c r="ER11" s="390">
        <v>322000</v>
      </c>
      <c r="ES11" s="389" t="s">
        <v>546</v>
      </c>
      <c r="EU11" s="390">
        <v>355365</v>
      </c>
      <c r="EV11" s="389" t="s">
        <v>546</v>
      </c>
      <c r="EW11" s="389" t="s">
        <v>546</v>
      </c>
      <c r="EX11" s="389" t="s">
        <v>546</v>
      </c>
      <c r="EY11" s="390">
        <v>24566</v>
      </c>
      <c r="EZ11" s="390">
        <v>195586</v>
      </c>
      <c r="FA11" s="390">
        <v>52438</v>
      </c>
      <c r="FB11" s="390">
        <v>702521</v>
      </c>
      <c r="FC11" s="390">
        <v>1778</v>
      </c>
      <c r="FD11" s="389">
        <v>717</v>
      </c>
      <c r="FE11" s="390">
        <v>22641</v>
      </c>
      <c r="FF11" s="389">
        <v>367</v>
      </c>
      <c r="FH11" s="389">
        <v>136</v>
      </c>
      <c r="FI11" s="390">
        <v>2344</v>
      </c>
      <c r="FK11" s="389">
        <v>314</v>
      </c>
      <c r="FL11" s="390">
        <v>1935</v>
      </c>
      <c r="FM11" s="389">
        <v>30</v>
      </c>
      <c r="FN11" s="389" t="s">
        <v>546</v>
      </c>
      <c r="FO11" s="389">
        <v>13</v>
      </c>
      <c r="FP11" s="389">
        <v>35</v>
      </c>
      <c r="FQ11" s="389">
        <v>1</v>
      </c>
      <c r="FR11" s="390">
        <v>10849</v>
      </c>
      <c r="FT11" s="390">
        <v>4126</v>
      </c>
      <c r="FU11" s="389">
        <v>519</v>
      </c>
      <c r="FV11" s="390">
        <v>4803</v>
      </c>
      <c r="FW11" s="389">
        <v>227</v>
      </c>
      <c r="FX11" s="389">
        <v>156</v>
      </c>
      <c r="FY11" s="390">
        <v>1045</v>
      </c>
      <c r="FZ11" s="390">
        <v>880766</v>
      </c>
      <c r="GB11" s="390">
        <v>428512</v>
      </c>
      <c r="GC11" s="390">
        <v>452253</v>
      </c>
      <c r="GD11" s="389">
        <v>458</v>
      </c>
      <c r="GF11" s="390">
        <v>511586</v>
      </c>
      <c r="GG11" s="389">
        <v>407</v>
      </c>
      <c r="GH11" s="390">
        <v>22598</v>
      </c>
      <c r="GI11" s="389">
        <v>736</v>
      </c>
      <c r="GJ11" s="390">
        <v>5817</v>
      </c>
      <c r="GK11" s="390">
        <v>356537</v>
      </c>
      <c r="GL11" s="390">
        <v>331115</v>
      </c>
      <c r="GM11" s="389">
        <v>276</v>
      </c>
      <c r="GN11" s="390">
        <v>465938</v>
      </c>
      <c r="GO11" s="390">
        <v>111457</v>
      </c>
      <c r="GP11" s="389">
        <v>152</v>
      </c>
      <c r="GQ11" s="390">
        <v>61579</v>
      </c>
      <c r="GR11" s="390">
        <v>4273</v>
      </c>
      <c r="GS11" s="390">
        <v>4433</v>
      </c>
      <c r="GT11" s="390">
        <v>2249</v>
      </c>
      <c r="GU11" s="390">
        <v>5628</v>
      </c>
      <c r="GV11" s="389">
        <v>840</v>
      </c>
      <c r="GW11" s="389" t="s">
        <v>546</v>
      </c>
      <c r="GX11" s="389">
        <v>781</v>
      </c>
      <c r="GY11" s="389">
        <v>331</v>
      </c>
      <c r="GZ11" s="389">
        <v>831</v>
      </c>
      <c r="HB11" s="390">
        <v>61215</v>
      </c>
      <c r="HC11" s="390">
        <v>35976</v>
      </c>
      <c r="HD11" s="390">
        <v>20646</v>
      </c>
      <c r="HE11" s="390">
        <v>159257</v>
      </c>
      <c r="HG11" s="390">
        <v>27747</v>
      </c>
      <c r="HI11" s="390">
        <v>13589</v>
      </c>
      <c r="HJ11" s="390">
        <v>13300</v>
      </c>
      <c r="HK11" s="389">
        <v>775</v>
      </c>
      <c r="HL11" s="390">
        <v>3325</v>
      </c>
      <c r="HM11" s="390">
        <v>2997</v>
      </c>
      <c r="HO11" s="390">
        <v>2993</v>
      </c>
      <c r="HP11" s="390">
        <v>32005</v>
      </c>
      <c r="HQ11" s="390">
        <v>49522</v>
      </c>
      <c r="HR11" s="389">
        <v>52</v>
      </c>
      <c r="HS11" s="390">
        <v>4310</v>
      </c>
      <c r="HT11" s="390">
        <v>190569</v>
      </c>
      <c r="HU11" s="390">
        <v>539645</v>
      </c>
      <c r="HV11" s="390">
        <v>290625</v>
      </c>
      <c r="HW11" s="390">
        <v>17434</v>
      </c>
      <c r="HX11" s="390">
        <v>260742</v>
      </c>
      <c r="HY11" s="390">
        <v>516145</v>
      </c>
      <c r="HZ11" s="390">
        <v>27860</v>
      </c>
      <c r="IA11" s="390">
        <v>227805</v>
      </c>
      <c r="IC11" s="390">
        <v>19968</v>
      </c>
      <c r="ID11" s="390">
        <v>77225</v>
      </c>
      <c r="IE11" s="390">
        <v>136403</v>
      </c>
      <c r="IG11" s="390">
        <v>127192</v>
      </c>
      <c r="IH11" s="390">
        <v>186768</v>
      </c>
      <c r="II11" s="389">
        <v>512</v>
      </c>
      <c r="IJ11" s="390">
        <v>7971</v>
      </c>
      <c r="IL11" s="390">
        <v>5367</v>
      </c>
      <c r="IM11" s="390">
        <v>7222</v>
      </c>
      <c r="IN11" s="390">
        <v>21868</v>
      </c>
      <c r="IO11" s="390">
        <v>8064</v>
      </c>
      <c r="IQ11" s="390">
        <v>7866</v>
      </c>
      <c r="IR11" s="389" t="s">
        <v>546</v>
      </c>
      <c r="IS11" s="390">
        <v>531025</v>
      </c>
      <c r="IT11" s="389" t="s">
        <v>546</v>
      </c>
      <c r="IU11" s="390">
        <v>29111</v>
      </c>
      <c r="IV11" s="390">
        <v>23673061</v>
      </c>
      <c r="IW11" s="390">
        <v>702604</v>
      </c>
      <c r="IX11" s="390">
        <v>180887</v>
      </c>
      <c r="IZ11" s="390">
        <v>72525</v>
      </c>
      <c r="JA11" s="390">
        <v>15806</v>
      </c>
      <c r="JB11" s="390">
        <v>5920</v>
      </c>
      <c r="JC11" s="389">
        <v>224</v>
      </c>
      <c r="JD11" s="389">
        <v>199</v>
      </c>
      <c r="JE11" s="389">
        <v>79</v>
      </c>
      <c r="JG11" s="390">
        <v>334068</v>
      </c>
      <c r="JH11" s="390">
        <v>2937</v>
      </c>
      <c r="JI11" s="390">
        <v>84510</v>
      </c>
      <c r="JJ11" s="390">
        <v>185900</v>
      </c>
      <c r="JK11" s="390">
        <v>2626</v>
      </c>
      <c r="JL11" s="389" t="s">
        <v>546</v>
      </c>
      <c r="JM11" s="390">
        <v>1590</v>
      </c>
      <c r="JN11" s="390">
        <v>5757</v>
      </c>
      <c r="JO11" s="389" t="s">
        <v>546</v>
      </c>
      <c r="JP11" s="390">
        <v>8201</v>
      </c>
      <c r="JR11" s="389">
        <v>150</v>
      </c>
      <c r="JS11" s="389">
        <v>2</v>
      </c>
      <c r="JT11" s="389">
        <v>61</v>
      </c>
      <c r="JU11" s="389">
        <v>11</v>
      </c>
      <c r="JV11" s="389">
        <v>336</v>
      </c>
      <c r="JW11" s="390">
        <v>3805</v>
      </c>
      <c r="JY11" s="390">
        <v>2669</v>
      </c>
      <c r="JZ11" s="389" t="s">
        <v>546</v>
      </c>
      <c r="KA11" s="389" t="s">
        <v>546</v>
      </c>
      <c r="KB11" s="390">
        <v>61129</v>
      </c>
      <c r="KD11" s="390">
        <v>1089</v>
      </c>
      <c r="KE11" s="390">
        <v>60040</v>
      </c>
      <c r="KF11" s="390">
        <v>28705</v>
      </c>
      <c r="KG11" s="389" t="s">
        <v>546</v>
      </c>
      <c r="KH11" s="389" t="s">
        <v>546</v>
      </c>
      <c r="KI11" s="389" t="s">
        <v>546</v>
      </c>
      <c r="KJ11" s="389">
        <v>279</v>
      </c>
      <c r="KK11" s="389" t="s">
        <v>546</v>
      </c>
      <c r="KL11" s="389" t="s">
        <v>546</v>
      </c>
      <c r="KN11" s="389" t="s">
        <v>546</v>
      </c>
      <c r="KP11" s="389" t="s">
        <v>546</v>
      </c>
      <c r="KQ11" s="389" t="s">
        <v>546</v>
      </c>
      <c r="KR11" s="389">
        <v>620</v>
      </c>
      <c r="KS11" s="390">
        <v>5190</v>
      </c>
      <c r="KT11" s="389">
        <v>438</v>
      </c>
      <c r="KU11" s="390">
        <v>33222</v>
      </c>
      <c r="KV11" s="390">
        <v>570589</v>
      </c>
      <c r="KW11" s="390">
        <v>13463</v>
      </c>
      <c r="KX11" s="390">
        <v>1040275</v>
      </c>
      <c r="KY11" s="389">
        <v>422</v>
      </c>
      <c r="LA11" s="390">
        <v>929298</v>
      </c>
      <c r="LC11" s="390">
        <v>554783</v>
      </c>
      <c r="LD11" s="390">
        <v>69031</v>
      </c>
      <c r="LE11" s="390">
        <v>266616</v>
      </c>
      <c r="LF11" s="390">
        <v>276981</v>
      </c>
      <c r="LG11" s="390">
        <v>1040</v>
      </c>
      <c r="LH11" s="389" t="s">
        <v>546</v>
      </c>
      <c r="LI11" s="390">
        <v>153738</v>
      </c>
      <c r="LJ11" s="390">
        <v>418500</v>
      </c>
      <c r="LK11" s="390">
        <v>23043</v>
      </c>
      <c r="LL11" s="390">
        <v>5229</v>
      </c>
      <c r="LM11" s="389" t="s">
        <v>546</v>
      </c>
      <c r="LN11" s="390">
        <v>515110</v>
      </c>
      <c r="LO11" s="390">
        <v>43708</v>
      </c>
      <c r="LP11" s="390">
        <v>25579</v>
      </c>
      <c r="LQ11" s="390">
        <v>8261</v>
      </c>
      <c r="LR11" s="390">
        <v>16012</v>
      </c>
      <c r="LS11" s="390">
        <v>50474</v>
      </c>
      <c r="LT11" s="389" t="s">
        <v>546</v>
      </c>
      <c r="LU11" s="389" t="s">
        <v>546</v>
      </c>
      <c r="LV11" s="390">
        <v>2987</v>
      </c>
      <c r="LW11" s="389" t="s">
        <v>546</v>
      </c>
      <c r="LX11" s="389" t="s">
        <v>546</v>
      </c>
      <c r="LY11" s="389" t="s">
        <v>546</v>
      </c>
      <c r="LZ11" s="389" t="s">
        <v>546</v>
      </c>
      <c r="MA11" s="389" t="s">
        <v>546</v>
      </c>
      <c r="MB11" s="389" t="s">
        <v>546</v>
      </c>
      <c r="MC11" s="389" t="s">
        <v>546</v>
      </c>
      <c r="MD11" s="389" t="s">
        <v>546</v>
      </c>
      <c r="ME11" s="389" t="s">
        <v>546</v>
      </c>
      <c r="MF11" s="389" t="s">
        <v>546</v>
      </c>
      <c r="MG11" s="389" t="s">
        <v>546</v>
      </c>
      <c r="MH11" s="389" t="s">
        <v>546</v>
      </c>
      <c r="MI11" s="390">
        <v>237221</v>
      </c>
      <c r="MJ11" s="389" t="s">
        <v>546</v>
      </c>
      <c r="MK11" s="389" t="s">
        <v>546</v>
      </c>
    </row>
    <row r="12" spans="1:356">
      <c r="B12" s="211" t="s">
        <v>731</v>
      </c>
      <c r="C12" s="374">
        <v>338518</v>
      </c>
      <c r="D12" s="374">
        <v>10109</v>
      </c>
      <c r="E12" s="374">
        <v>1304837</v>
      </c>
      <c r="G12" s="374">
        <v>26436</v>
      </c>
      <c r="H12" s="374">
        <v>167458</v>
      </c>
      <c r="I12" s="374">
        <v>23566</v>
      </c>
      <c r="J12" s="374">
        <v>152484</v>
      </c>
      <c r="K12" s="374">
        <v>13194623</v>
      </c>
      <c r="M12" s="374">
        <v>372920</v>
      </c>
      <c r="N12" s="374">
        <v>4348133</v>
      </c>
      <c r="O12" s="374">
        <v>155271</v>
      </c>
      <c r="P12" s="374">
        <v>581991</v>
      </c>
      <c r="Q12" s="374">
        <v>78280</v>
      </c>
      <c r="R12" s="374">
        <v>1110012</v>
      </c>
      <c r="T12" s="373">
        <v>8</v>
      </c>
      <c r="U12" s="374">
        <v>304394</v>
      </c>
      <c r="W12" s="374">
        <v>231643</v>
      </c>
      <c r="X12" s="374">
        <v>1935</v>
      </c>
      <c r="Y12" s="374">
        <v>8686</v>
      </c>
      <c r="Z12" s="374">
        <v>271277</v>
      </c>
      <c r="AA12" s="374">
        <v>534340</v>
      </c>
      <c r="AB12" s="374">
        <v>8121060</v>
      </c>
      <c r="AD12" s="374">
        <v>3575572</v>
      </c>
      <c r="AE12" s="374">
        <v>1481625</v>
      </c>
      <c r="AF12" s="374">
        <v>3455370</v>
      </c>
      <c r="AH12" s="374">
        <v>690945</v>
      </c>
      <c r="AI12" s="374">
        <v>960463</v>
      </c>
      <c r="AJ12" s="374">
        <v>322301</v>
      </c>
      <c r="AK12" s="374">
        <v>179651</v>
      </c>
      <c r="AL12" s="374">
        <v>79823</v>
      </c>
      <c r="AM12" s="374">
        <v>440688</v>
      </c>
      <c r="AO12" s="374">
        <v>5578</v>
      </c>
      <c r="AP12" s="374">
        <v>360255</v>
      </c>
      <c r="AQ12" s="374">
        <v>515518</v>
      </c>
      <c r="AS12" s="374">
        <v>71406</v>
      </c>
      <c r="AT12" s="374">
        <v>126025</v>
      </c>
      <c r="AU12" s="374">
        <v>101068</v>
      </c>
      <c r="AW12" s="374">
        <v>59134</v>
      </c>
      <c r="AX12" s="374">
        <v>3523</v>
      </c>
      <c r="AY12" s="374">
        <v>16596</v>
      </c>
      <c r="AZ12" s="374">
        <v>272042</v>
      </c>
      <c r="BA12" s="374">
        <v>54610</v>
      </c>
      <c r="BB12" s="374">
        <v>182203</v>
      </c>
      <c r="BC12" s="374">
        <v>979196</v>
      </c>
      <c r="BD12" s="374">
        <v>103123</v>
      </c>
      <c r="BE12" s="374">
        <v>80193</v>
      </c>
      <c r="BF12" s="374">
        <v>493168</v>
      </c>
      <c r="BG12" s="374">
        <v>490918</v>
      </c>
      <c r="BH12" s="374">
        <v>264220</v>
      </c>
      <c r="BI12" s="374">
        <v>127036</v>
      </c>
      <c r="BJ12" s="374">
        <v>708513</v>
      </c>
      <c r="BK12" s="374">
        <v>284047</v>
      </c>
      <c r="BL12" s="374">
        <v>818116</v>
      </c>
      <c r="BN12" s="374">
        <v>9956</v>
      </c>
      <c r="BO12" s="374">
        <v>659152</v>
      </c>
      <c r="BP12" s="373">
        <v>792</v>
      </c>
      <c r="BQ12" s="374">
        <v>310644</v>
      </c>
      <c r="BR12" s="374">
        <v>421832</v>
      </c>
      <c r="BS12" s="374">
        <v>4347455</v>
      </c>
      <c r="BU12" s="374">
        <v>4267326</v>
      </c>
      <c r="BW12" s="374">
        <v>1285444</v>
      </c>
      <c r="BX12" s="374">
        <v>2672</v>
      </c>
      <c r="BY12" s="374">
        <v>1505086</v>
      </c>
      <c r="BZ12" s="374">
        <v>57053</v>
      </c>
      <c r="CA12" s="374">
        <v>8915</v>
      </c>
      <c r="CB12" s="374">
        <v>127306</v>
      </c>
      <c r="CC12" s="374">
        <v>3477553</v>
      </c>
      <c r="CD12" s="374">
        <v>2385101</v>
      </c>
      <c r="CE12" s="374">
        <v>208070</v>
      </c>
      <c r="CF12" s="374">
        <v>129817</v>
      </c>
      <c r="CG12" s="374">
        <v>10050</v>
      </c>
      <c r="CH12" s="373">
        <v>712</v>
      </c>
      <c r="CI12" s="374">
        <v>714542</v>
      </c>
      <c r="CK12" s="374">
        <v>148665</v>
      </c>
      <c r="CL12" s="374">
        <v>299854</v>
      </c>
      <c r="CM12" s="374">
        <v>58086</v>
      </c>
      <c r="CN12" s="374">
        <v>122131</v>
      </c>
      <c r="CO12" s="374">
        <v>121673</v>
      </c>
      <c r="CP12" s="374">
        <v>30343</v>
      </c>
      <c r="CQ12" s="374">
        <v>456778</v>
      </c>
      <c r="CS12" s="374">
        <v>189526</v>
      </c>
      <c r="CT12" s="374">
        <v>88914</v>
      </c>
      <c r="CU12" s="374">
        <v>162237</v>
      </c>
      <c r="CV12" s="373">
        <v>207</v>
      </c>
      <c r="CW12" s="374">
        <v>940796</v>
      </c>
      <c r="CX12" s="374">
        <v>621996</v>
      </c>
      <c r="CY12" s="374">
        <v>12754545</v>
      </c>
      <c r="DA12" s="374">
        <v>2756399</v>
      </c>
      <c r="DB12" s="374">
        <v>4003059</v>
      </c>
      <c r="DC12" s="374">
        <v>4264172</v>
      </c>
      <c r="DD12" s="374">
        <v>1537852</v>
      </c>
      <c r="DE12" s="374">
        <v>19755</v>
      </c>
      <c r="DF12" s="374">
        <v>668625</v>
      </c>
      <c r="DH12" s="373" t="s">
        <v>546</v>
      </c>
      <c r="DI12" s="374">
        <v>668625</v>
      </c>
      <c r="DJ12" s="374">
        <v>386968</v>
      </c>
      <c r="DK12" s="374">
        <v>924968</v>
      </c>
      <c r="DL12" s="374">
        <v>1199586</v>
      </c>
      <c r="DN12" s="374">
        <v>225218</v>
      </c>
      <c r="DO12" s="374">
        <v>42211</v>
      </c>
      <c r="DP12" s="374">
        <v>362219</v>
      </c>
      <c r="DR12" s="373">
        <v>632</v>
      </c>
      <c r="DS12" s="374">
        <v>39127</v>
      </c>
      <c r="DT12" s="374">
        <v>114607</v>
      </c>
      <c r="DU12" s="374">
        <v>19267</v>
      </c>
      <c r="DV12" s="374">
        <v>253151</v>
      </c>
      <c r="DW12" s="374">
        <v>406812</v>
      </c>
      <c r="DX12" s="374">
        <v>947754</v>
      </c>
      <c r="DY12" s="374">
        <v>10974</v>
      </c>
      <c r="DZ12" s="374">
        <v>8977716</v>
      </c>
      <c r="EB12" s="374">
        <v>283983</v>
      </c>
      <c r="EC12" s="374">
        <v>1989887</v>
      </c>
      <c r="ED12" s="374">
        <v>148216</v>
      </c>
      <c r="EE12" s="374">
        <v>853397</v>
      </c>
      <c r="EF12" s="374">
        <v>1111818</v>
      </c>
      <c r="EG12" s="374">
        <v>252456</v>
      </c>
      <c r="EH12" s="374">
        <v>217765</v>
      </c>
      <c r="EI12" s="374">
        <v>481670</v>
      </c>
      <c r="EJ12" s="374">
        <v>70373</v>
      </c>
      <c r="EK12" s="374">
        <v>2443368</v>
      </c>
      <c r="EL12" s="374">
        <v>632421</v>
      </c>
      <c r="EM12" s="374">
        <v>8499030</v>
      </c>
      <c r="EN12" s="374">
        <v>1325659</v>
      </c>
      <c r="EO12" s="374">
        <v>5121568</v>
      </c>
      <c r="EQ12" s="374">
        <v>8308</v>
      </c>
      <c r="ER12" s="374">
        <v>236787</v>
      </c>
      <c r="ES12" s="374">
        <v>69250675</v>
      </c>
      <c r="EU12" s="374">
        <v>1023592</v>
      </c>
      <c r="EV12" s="374">
        <v>424748</v>
      </c>
      <c r="EW12" s="374">
        <v>344172</v>
      </c>
      <c r="EX12" s="374">
        <v>9099232</v>
      </c>
      <c r="EY12" s="374">
        <v>496463</v>
      </c>
      <c r="EZ12" s="374">
        <v>1703820</v>
      </c>
      <c r="FA12" s="374">
        <v>1664351</v>
      </c>
      <c r="FB12" s="374">
        <v>626960</v>
      </c>
      <c r="FC12" s="374">
        <v>448238</v>
      </c>
      <c r="FD12" s="374">
        <v>2832094</v>
      </c>
      <c r="FE12" s="374">
        <v>1021360</v>
      </c>
      <c r="FF12" s="374">
        <v>4081252</v>
      </c>
      <c r="FH12" s="374">
        <v>1939376</v>
      </c>
      <c r="FI12" s="374">
        <v>12082424</v>
      </c>
      <c r="FK12" s="374">
        <v>5580664</v>
      </c>
      <c r="FL12" s="374">
        <v>4719339</v>
      </c>
      <c r="FM12" s="374">
        <v>990603</v>
      </c>
      <c r="FN12" s="374">
        <v>1377894</v>
      </c>
      <c r="FO12" s="374">
        <v>18386</v>
      </c>
      <c r="FP12" s="374">
        <v>477062</v>
      </c>
      <c r="FQ12" s="374">
        <v>4897</v>
      </c>
      <c r="FR12" s="374">
        <v>35872420</v>
      </c>
      <c r="FT12" s="374">
        <v>9117841</v>
      </c>
      <c r="FU12" s="374">
        <v>1438345</v>
      </c>
      <c r="FV12" s="374">
        <v>16270143</v>
      </c>
      <c r="FW12" s="374">
        <v>1229389</v>
      </c>
      <c r="FX12" s="374">
        <v>2397223</v>
      </c>
      <c r="FY12" s="373">
        <v>219</v>
      </c>
      <c r="FZ12" s="374">
        <v>3391263</v>
      </c>
      <c r="GB12" s="374">
        <v>1370187</v>
      </c>
      <c r="GC12" s="374">
        <v>2021076</v>
      </c>
      <c r="GD12" s="374">
        <v>8153072</v>
      </c>
      <c r="GF12" s="374">
        <v>620377</v>
      </c>
      <c r="GG12" s="374">
        <v>7532695</v>
      </c>
      <c r="GH12" s="374">
        <v>31149</v>
      </c>
      <c r="GI12" s="374">
        <v>7524</v>
      </c>
      <c r="GJ12" s="374">
        <v>23586</v>
      </c>
      <c r="GK12" s="374">
        <v>562748</v>
      </c>
      <c r="GL12" s="374">
        <v>349050</v>
      </c>
      <c r="GM12" s="374">
        <v>3059733</v>
      </c>
      <c r="GN12" s="374">
        <v>1935210</v>
      </c>
      <c r="GO12" s="374">
        <v>218223</v>
      </c>
      <c r="GP12" s="374">
        <v>6076168</v>
      </c>
      <c r="GQ12" s="374">
        <v>3063494</v>
      </c>
      <c r="GR12" s="374">
        <v>5265836</v>
      </c>
      <c r="GS12" s="374">
        <v>3715926</v>
      </c>
      <c r="GT12" s="374">
        <v>2164886</v>
      </c>
      <c r="GU12" s="374">
        <v>1708473</v>
      </c>
      <c r="GV12" s="374">
        <v>248533</v>
      </c>
      <c r="GW12" s="374">
        <v>1967058</v>
      </c>
      <c r="GX12" s="374">
        <v>187641</v>
      </c>
      <c r="GY12" s="374">
        <v>631933</v>
      </c>
      <c r="GZ12" s="374">
        <v>1946365</v>
      </c>
      <c r="HB12" s="374">
        <v>270236</v>
      </c>
      <c r="HC12" s="374">
        <v>59914</v>
      </c>
      <c r="HD12" s="374">
        <v>268784</v>
      </c>
      <c r="HE12" s="374">
        <v>90683241</v>
      </c>
      <c r="HG12" s="374">
        <v>56178740</v>
      </c>
      <c r="HI12" s="374">
        <v>14011787</v>
      </c>
      <c r="HJ12" s="374">
        <v>38516701</v>
      </c>
      <c r="HK12" s="374">
        <v>2906581</v>
      </c>
      <c r="HL12" s="374">
        <v>8538902</v>
      </c>
      <c r="HM12" s="374">
        <v>1422348</v>
      </c>
      <c r="HO12" s="374">
        <v>1403074</v>
      </c>
      <c r="HP12" s="374">
        <v>11037969</v>
      </c>
      <c r="HQ12" s="374">
        <v>2061098</v>
      </c>
      <c r="HR12" s="374">
        <v>16507580</v>
      </c>
      <c r="HS12" s="374">
        <v>6710187</v>
      </c>
      <c r="HT12" s="374">
        <v>17001985</v>
      </c>
      <c r="HU12" s="374">
        <v>2313097</v>
      </c>
      <c r="HV12" s="374">
        <v>6891276</v>
      </c>
      <c r="HW12" s="374">
        <v>387028</v>
      </c>
      <c r="HX12" s="374">
        <v>1875085</v>
      </c>
      <c r="HY12" s="374">
        <v>10792075</v>
      </c>
      <c r="HZ12" s="374">
        <v>1320718</v>
      </c>
      <c r="IA12" s="374">
        <v>6559319</v>
      </c>
      <c r="IC12" s="374">
        <v>1625368</v>
      </c>
      <c r="ID12" s="374">
        <v>7452123</v>
      </c>
      <c r="IE12" s="374">
        <v>77450183</v>
      </c>
      <c r="IG12" s="374">
        <v>76430245</v>
      </c>
      <c r="IH12" s="374">
        <v>4911184</v>
      </c>
      <c r="II12" s="374">
        <v>112205</v>
      </c>
      <c r="IJ12" s="374">
        <v>2503437</v>
      </c>
      <c r="IL12" s="374">
        <v>1301149</v>
      </c>
      <c r="IM12" s="374">
        <v>790602</v>
      </c>
      <c r="IN12" s="374">
        <v>3138478</v>
      </c>
      <c r="IO12" s="374">
        <v>8097220</v>
      </c>
      <c r="IQ12" s="374">
        <v>7966741</v>
      </c>
      <c r="IR12" s="374">
        <v>731576</v>
      </c>
      <c r="IS12" s="374">
        <v>7581829</v>
      </c>
      <c r="IT12" s="374">
        <v>2640282</v>
      </c>
      <c r="IU12" s="374">
        <v>8455952</v>
      </c>
      <c r="IV12" s="374">
        <v>16325869</v>
      </c>
      <c r="IW12" s="374">
        <v>16001937</v>
      </c>
      <c r="IX12" s="374">
        <v>40291123</v>
      </c>
      <c r="IZ12" s="374">
        <v>17339120</v>
      </c>
      <c r="JA12" s="374">
        <v>15227816</v>
      </c>
      <c r="JB12" s="374">
        <v>1645299</v>
      </c>
      <c r="JC12" s="374">
        <v>12944312</v>
      </c>
      <c r="JD12" s="374">
        <v>2789789</v>
      </c>
      <c r="JE12" s="374">
        <v>7086632</v>
      </c>
      <c r="JG12" s="374">
        <v>1879258</v>
      </c>
      <c r="JH12" s="374">
        <v>74500</v>
      </c>
      <c r="JI12" s="374">
        <v>896846</v>
      </c>
      <c r="JJ12" s="374">
        <v>1757619</v>
      </c>
      <c r="JK12" s="374">
        <v>44034</v>
      </c>
      <c r="JL12" s="374">
        <v>30069250</v>
      </c>
      <c r="JM12" s="374">
        <v>3912377</v>
      </c>
      <c r="JN12" s="374">
        <v>2035910</v>
      </c>
      <c r="JO12" s="374">
        <v>4119446</v>
      </c>
      <c r="JP12" s="374">
        <v>13315699</v>
      </c>
      <c r="JR12" s="374">
        <v>3303394</v>
      </c>
      <c r="JS12" s="374">
        <v>2197</v>
      </c>
      <c r="JT12" s="374">
        <v>1427165</v>
      </c>
      <c r="JU12" s="374">
        <v>421653</v>
      </c>
      <c r="JV12" s="374">
        <v>5283158</v>
      </c>
      <c r="JW12" s="374">
        <v>1645650</v>
      </c>
      <c r="JY12" s="374">
        <v>1489448</v>
      </c>
      <c r="JZ12" s="374">
        <v>3296969</v>
      </c>
      <c r="KA12" s="374">
        <v>6177887</v>
      </c>
      <c r="KB12" s="374">
        <v>1678505</v>
      </c>
      <c r="KD12" s="374">
        <v>193256</v>
      </c>
      <c r="KE12" s="374">
        <v>1485249</v>
      </c>
      <c r="KF12" s="374">
        <v>610503</v>
      </c>
      <c r="KG12" s="374">
        <v>31506623</v>
      </c>
      <c r="KH12" s="374">
        <v>5107027</v>
      </c>
      <c r="KI12" s="374">
        <v>19776597</v>
      </c>
      <c r="KJ12" s="374">
        <v>16437780</v>
      </c>
      <c r="KK12" s="374">
        <v>6097083</v>
      </c>
      <c r="KL12" s="374">
        <v>104131675</v>
      </c>
      <c r="KN12" s="374">
        <v>85624874</v>
      </c>
      <c r="KP12" s="374">
        <v>42734418</v>
      </c>
      <c r="KQ12" s="374">
        <v>42890456</v>
      </c>
      <c r="KR12" s="374">
        <v>177050</v>
      </c>
      <c r="KS12" s="374">
        <v>1757371</v>
      </c>
      <c r="KT12" s="374">
        <v>1757371</v>
      </c>
      <c r="KU12" s="374">
        <v>483679</v>
      </c>
      <c r="KV12" s="374">
        <v>1758627</v>
      </c>
      <c r="KW12" s="374">
        <v>3576658</v>
      </c>
      <c r="KX12" s="374">
        <v>2813357</v>
      </c>
      <c r="KY12" s="374">
        <v>31131619</v>
      </c>
      <c r="LA12" s="374">
        <v>29601991</v>
      </c>
      <c r="LC12" s="374">
        <v>14516541</v>
      </c>
      <c r="LD12" s="374">
        <v>6347372</v>
      </c>
      <c r="LE12" s="374">
        <v>8182208</v>
      </c>
      <c r="LF12" s="374">
        <v>1529628</v>
      </c>
      <c r="LG12" s="374">
        <v>23539534</v>
      </c>
      <c r="LH12" s="374">
        <v>12163792</v>
      </c>
      <c r="LI12" s="374">
        <v>6433342</v>
      </c>
      <c r="LJ12" s="374">
        <v>1990549</v>
      </c>
      <c r="LK12" s="374">
        <v>318185</v>
      </c>
      <c r="LL12" s="374">
        <v>300088</v>
      </c>
      <c r="LM12" s="374">
        <v>141904</v>
      </c>
      <c r="LN12" s="374">
        <v>8665979</v>
      </c>
      <c r="LO12" s="374">
        <v>1616495</v>
      </c>
      <c r="LP12" s="374">
        <v>93736</v>
      </c>
      <c r="LQ12" s="374">
        <v>41116</v>
      </c>
      <c r="LR12" s="374">
        <v>76638</v>
      </c>
      <c r="LS12" s="374">
        <v>293201</v>
      </c>
      <c r="LT12" s="374">
        <v>47930071</v>
      </c>
      <c r="LU12" s="374">
        <v>798195624</v>
      </c>
      <c r="LV12" s="374">
        <v>55155517</v>
      </c>
      <c r="LW12" s="374">
        <v>226784789</v>
      </c>
      <c r="LX12" s="374">
        <v>365486733</v>
      </c>
      <c r="LY12" s="374">
        <v>61223947</v>
      </c>
      <c r="LZ12" s="374">
        <v>44592995</v>
      </c>
      <c r="MA12" s="374">
        <v>44951643</v>
      </c>
      <c r="MB12" s="374">
        <v>398760749</v>
      </c>
      <c r="MC12" s="374">
        <v>420785</v>
      </c>
      <c r="MD12" s="374">
        <v>16332713</v>
      </c>
      <c r="ME12" s="374">
        <v>20247299</v>
      </c>
      <c r="MF12" s="374">
        <v>270265520</v>
      </c>
      <c r="MG12" s="374">
        <v>73345664</v>
      </c>
      <c r="MH12" s="374">
        <v>8753323</v>
      </c>
      <c r="MI12" s="374">
        <v>4148779</v>
      </c>
      <c r="MJ12" s="374">
        <v>4713153</v>
      </c>
      <c r="MK12" s="374">
        <v>533511</v>
      </c>
    </row>
    <row r="13" spans="1:356">
      <c r="B13" s="211" t="s">
        <v>732</v>
      </c>
      <c r="C13" s="373">
        <v>-8.4</v>
      </c>
      <c r="D13" s="373">
        <v>1.8</v>
      </c>
      <c r="E13" s="373">
        <v>-10.199999999999999</v>
      </c>
      <c r="G13" s="373">
        <v>-11.9</v>
      </c>
      <c r="H13" s="373">
        <v>-32.1</v>
      </c>
      <c r="I13" s="373">
        <v>8</v>
      </c>
      <c r="J13" s="373">
        <v>-11.8</v>
      </c>
      <c r="K13" s="373">
        <v>4.5999999999999996</v>
      </c>
      <c r="M13" s="373">
        <v>-5.3</v>
      </c>
      <c r="N13" s="373">
        <v>5.9</v>
      </c>
      <c r="O13" s="373">
        <v>58.7</v>
      </c>
      <c r="P13" s="373">
        <v>-4</v>
      </c>
      <c r="Q13" s="373">
        <v>8</v>
      </c>
      <c r="R13" s="373">
        <v>16.3</v>
      </c>
      <c r="T13" s="373">
        <v>29</v>
      </c>
      <c r="U13" s="373">
        <v>21.5</v>
      </c>
      <c r="W13" s="373">
        <v>37.5</v>
      </c>
      <c r="X13" s="373">
        <v>-63.4</v>
      </c>
      <c r="Y13" s="373">
        <v>229</v>
      </c>
      <c r="Z13" s="373">
        <v>6.2</v>
      </c>
      <c r="AA13" s="373">
        <v>20.6</v>
      </c>
      <c r="AB13" s="373">
        <v>-0.7</v>
      </c>
      <c r="AD13" s="373">
        <v>-5.0999999999999996</v>
      </c>
      <c r="AE13" s="373">
        <v>11.6</v>
      </c>
      <c r="AF13" s="373">
        <v>21</v>
      </c>
      <c r="AH13" s="373">
        <v>-3.9</v>
      </c>
      <c r="AI13" s="373">
        <v>58.7</v>
      </c>
      <c r="AJ13" s="373">
        <v>21.2</v>
      </c>
      <c r="AK13" s="373">
        <v>2.5</v>
      </c>
      <c r="AL13" s="373">
        <v>-0.9</v>
      </c>
      <c r="AM13" s="373">
        <v>4.5999999999999996</v>
      </c>
      <c r="AO13" s="373">
        <v>-11.3</v>
      </c>
      <c r="AP13" s="373">
        <v>6.8</v>
      </c>
      <c r="AQ13" s="373">
        <v>4.9000000000000004</v>
      </c>
      <c r="AS13" s="373">
        <v>-4.8</v>
      </c>
      <c r="AT13" s="373">
        <v>-5.2</v>
      </c>
      <c r="AU13" s="373">
        <v>-16</v>
      </c>
      <c r="AW13" s="373">
        <v>-22.6</v>
      </c>
      <c r="AX13" s="373">
        <v>4</v>
      </c>
      <c r="AY13" s="373">
        <v>0.7</v>
      </c>
      <c r="AZ13" s="373">
        <v>5.7</v>
      </c>
      <c r="BA13" s="373">
        <v>98.8</v>
      </c>
      <c r="BB13" s="373">
        <v>-11.3</v>
      </c>
      <c r="BC13" s="373">
        <v>1.2</v>
      </c>
      <c r="BD13" s="373">
        <v>55.2</v>
      </c>
      <c r="BE13" s="373">
        <v>-7.3</v>
      </c>
      <c r="BF13" s="373">
        <v>1.3</v>
      </c>
      <c r="BG13" s="373">
        <v>-5.5</v>
      </c>
      <c r="BH13" s="373">
        <v>-0.1</v>
      </c>
      <c r="BI13" s="373">
        <v>9.6999999999999993</v>
      </c>
      <c r="BJ13" s="373">
        <v>2.4</v>
      </c>
      <c r="BK13" s="373">
        <v>11.2</v>
      </c>
      <c r="BL13" s="373">
        <v>-17.600000000000001</v>
      </c>
      <c r="BN13" s="373">
        <v>6.6</v>
      </c>
      <c r="BO13" s="373">
        <v>-18.399999999999999</v>
      </c>
      <c r="BP13" s="373">
        <v>-25.5</v>
      </c>
      <c r="BQ13" s="373">
        <v>18.8</v>
      </c>
      <c r="BR13" s="373">
        <v>7.3</v>
      </c>
      <c r="BS13" s="373">
        <v>-21.5</v>
      </c>
      <c r="BU13" s="373">
        <v>-22.5</v>
      </c>
      <c r="BW13" s="373">
        <v>-35.6</v>
      </c>
      <c r="BX13" s="373">
        <v>-88.4</v>
      </c>
      <c r="BY13" s="373">
        <v>-15.3</v>
      </c>
      <c r="BZ13" s="373">
        <v>7.5</v>
      </c>
      <c r="CA13" s="373">
        <v>-64.599999999999994</v>
      </c>
      <c r="CB13" s="373">
        <v>-3.3</v>
      </c>
      <c r="CC13" s="373">
        <v>3.9</v>
      </c>
      <c r="CD13" s="373">
        <v>-3.7</v>
      </c>
      <c r="CE13" s="373">
        <v>3.5</v>
      </c>
      <c r="CF13" s="373">
        <v>15.4</v>
      </c>
      <c r="CG13" s="373">
        <v>-73.2</v>
      </c>
      <c r="CH13" s="373">
        <v>22</v>
      </c>
      <c r="CI13" s="373">
        <v>-7.3</v>
      </c>
      <c r="CK13" s="373">
        <v>-6.2</v>
      </c>
      <c r="CL13" s="373">
        <v>-11.9</v>
      </c>
      <c r="CM13" s="373">
        <v>11.3</v>
      </c>
      <c r="CN13" s="373">
        <v>-23</v>
      </c>
      <c r="CO13" s="373">
        <v>21.6</v>
      </c>
      <c r="CP13" s="373">
        <v>47.4</v>
      </c>
      <c r="CQ13" s="373">
        <v>64.599999999999994</v>
      </c>
      <c r="CS13" s="373">
        <v>21.7</v>
      </c>
      <c r="CT13" s="373">
        <v>23.6</v>
      </c>
      <c r="CU13" s="373">
        <v>221.9</v>
      </c>
      <c r="CV13" s="373">
        <v>14.3</v>
      </c>
      <c r="CW13" s="373">
        <v>4.9000000000000004</v>
      </c>
      <c r="CX13" s="373">
        <v>2.6</v>
      </c>
      <c r="CY13" s="373">
        <v>33.700000000000003</v>
      </c>
      <c r="DA13" s="373">
        <v>64.5</v>
      </c>
      <c r="DB13" s="373">
        <v>6</v>
      </c>
      <c r="DC13" s="373">
        <v>115.1</v>
      </c>
      <c r="DD13" s="373">
        <v>-6.3</v>
      </c>
      <c r="DE13" s="373" t="s">
        <v>546</v>
      </c>
      <c r="DF13" s="373">
        <v>4.0999999999999996</v>
      </c>
      <c r="DH13" s="373" t="s">
        <v>546</v>
      </c>
      <c r="DI13" s="373">
        <v>4.0999999999999996</v>
      </c>
      <c r="DJ13" s="373">
        <v>3.3</v>
      </c>
      <c r="DK13" s="373">
        <v>1.4</v>
      </c>
      <c r="DL13" s="373">
        <v>24.1</v>
      </c>
      <c r="DN13" s="373">
        <v>34.200000000000003</v>
      </c>
      <c r="DO13" s="373">
        <v>-64.400000000000006</v>
      </c>
      <c r="DP13" s="373">
        <v>19.7</v>
      </c>
      <c r="DR13" s="373">
        <v>-54.8</v>
      </c>
      <c r="DS13" s="373">
        <v>112</v>
      </c>
      <c r="DT13" s="373">
        <v>15.2</v>
      </c>
      <c r="DU13" s="373">
        <v>17.3</v>
      </c>
      <c r="DV13" s="373">
        <v>-10</v>
      </c>
      <c r="DW13" s="373">
        <v>3.1</v>
      </c>
      <c r="DX13" s="373">
        <v>2.4</v>
      </c>
      <c r="DY13" s="373">
        <v>-28.1</v>
      </c>
      <c r="DZ13" s="373">
        <v>7.9</v>
      </c>
      <c r="EB13" s="373">
        <v>6</v>
      </c>
      <c r="EC13" s="373">
        <v>2.4</v>
      </c>
      <c r="ED13" s="373">
        <v>-7.6</v>
      </c>
      <c r="EE13" s="373">
        <v>5.3</v>
      </c>
      <c r="EF13" s="373">
        <v>4.9000000000000004</v>
      </c>
      <c r="EG13" s="373">
        <v>8.5</v>
      </c>
      <c r="EH13" s="373">
        <v>16.8</v>
      </c>
      <c r="EI13" s="373">
        <v>-6.1</v>
      </c>
      <c r="EJ13" s="373">
        <v>-30.4</v>
      </c>
      <c r="EK13" s="373">
        <v>19.100000000000001</v>
      </c>
      <c r="EL13" s="373">
        <v>33.299999999999997</v>
      </c>
      <c r="EM13" s="373">
        <v>5.4</v>
      </c>
      <c r="EN13" s="373">
        <v>1.9</v>
      </c>
      <c r="EO13" s="373">
        <v>15.1</v>
      </c>
      <c r="EQ13" s="373">
        <v>-25</v>
      </c>
      <c r="ER13" s="373">
        <v>10</v>
      </c>
      <c r="ES13" s="373" t="s">
        <v>546</v>
      </c>
      <c r="EU13" s="373">
        <v>3.3</v>
      </c>
      <c r="EV13" s="373" t="s">
        <v>546</v>
      </c>
      <c r="EW13" s="373" t="s">
        <v>546</v>
      </c>
      <c r="EX13" s="373" t="s">
        <v>546</v>
      </c>
      <c r="EY13" s="373">
        <v>-22.7</v>
      </c>
      <c r="EZ13" s="373">
        <v>-9.1999999999999993</v>
      </c>
      <c r="FA13" s="373">
        <v>7</v>
      </c>
      <c r="FB13" s="373">
        <v>3.7</v>
      </c>
      <c r="FC13" s="373">
        <v>12.8</v>
      </c>
      <c r="FD13" s="373">
        <v>0.2</v>
      </c>
      <c r="FE13" s="373">
        <v>5.5</v>
      </c>
      <c r="FF13" s="373">
        <v>7.4</v>
      </c>
      <c r="FH13" s="373">
        <v>2.6</v>
      </c>
      <c r="FI13" s="373">
        <v>-7.2</v>
      </c>
      <c r="FK13" s="373">
        <v>-6.3</v>
      </c>
      <c r="FL13" s="373">
        <v>-6.6</v>
      </c>
      <c r="FM13" s="373">
        <v>-12.5</v>
      </c>
      <c r="FN13" s="373" t="s">
        <v>546</v>
      </c>
      <c r="FO13" s="373">
        <v>-21.5</v>
      </c>
      <c r="FP13" s="373">
        <v>-4.7</v>
      </c>
      <c r="FQ13" s="373">
        <v>90.6</v>
      </c>
      <c r="FR13" s="373">
        <v>-3.5</v>
      </c>
      <c r="FT13" s="373">
        <v>-6</v>
      </c>
      <c r="FU13" s="373">
        <v>-4.0999999999999996</v>
      </c>
      <c r="FV13" s="373">
        <v>-0.9</v>
      </c>
      <c r="FW13" s="373">
        <v>-0.9</v>
      </c>
      <c r="FX13" s="373">
        <v>0.3</v>
      </c>
      <c r="FY13" s="373">
        <v>-8.6999999999999993</v>
      </c>
      <c r="FZ13" s="373">
        <v>28.7</v>
      </c>
      <c r="GB13" s="373">
        <v>96.2</v>
      </c>
      <c r="GC13" s="373">
        <v>-3</v>
      </c>
      <c r="GD13" s="373">
        <v>-3.7</v>
      </c>
      <c r="GF13" s="373">
        <v>-9.5</v>
      </c>
      <c r="GG13" s="373">
        <v>-2.9</v>
      </c>
      <c r="GH13" s="373">
        <v>-76.599999999999994</v>
      </c>
      <c r="GI13" s="373">
        <v>30.9</v>
      </c>
      <c r="GJ13" s="373">
        <v>41.7</v>
      </c>
      <c r="GK13" s="373">
        <v>-12.1</v>
      </c>
      <c r="GL13" s="373">
        <v>12.2</v>
      </c>
      <c r="GM13" s="373">
        <v>1.2</v>
      </c>
      <c r="GN13" s="373">
        <v>-1.1000000000000001</v>
      </c>
      <c r="GO13" s="373">
        <v>-3.9</v>
      </c>
      <c r="GP13" s="373">
        <v>0.5</v>
      </c>
      <c r="GQ13" s="373">
        <v>8.5</v>
      </c>
      <c r="GR13" s="373">
        <v>15.6</v>
      </c>
      <c r="GS13" s="373">
        <v>11.8</v>
      </c>
      <c r="GT13" s="373">
        <v>6.3</v>
      </c>
      <c r="GU13" s="373">
        <v>4.8</v>
      </c>
      <c r="GV13" s="373">
        <v>12</v>
      </c>
      <c r="GW13" s="373" t="s">
        <v>546</v>
      </c>
      <c r="GX13" s="373">
        <v>-6</v>
      </c>
      <c r="GY13" s="373">
        <v>4.9000000000000004</v>
      </c>
      <c r="GZ13" s="373">
        <v>-1</v>
      </c>
      <c r="HB13" s="373">
        <v>-8.8000000000000007</v>
      </c>
      <c r="HC13" s="373">
        <v>-0.6</v>
      </c>
      <c r="HD13" s="373">
        <v>-12.2</v>
      </c>
      <c r="HE13" s="373">
        <v>-7.1</v>
      </c>
      <c r="HG13" s="373">
        <v>-10.7</v>
      </c>
      <c r="HI13" s="373">
        <v>-16.3</v>
      </c>
      <c r="HJ13" s="373">
        <v>-2.2999999999999998</v>
      </c>
      <c r="HK13" s="373">
        <v>-6.3</v>
      </c>
      <c r="HL13" s="373">
        <v>-20.8</v>
      </c>
      <c r="HM13" s="373">
        <v>-11</v>
      </c>
      <c r="HO13" s="373">
        <v>-11</v>
      </c>
      <c r="HP13" s="373">
        <v>6.6</v>
      </c>
      <c r="HQ13" s="373">
        <v>2.6</v>
      </c>
      <c r="HR13" s="373">
        <v>-4.0999999999999996</v>
      </c>
      <c r="HS13" s="373">
        <v>-15.4</v>
      </c>
      <c r="HT13" s="373">
        <v>-16.899999999999999</v>
      </c>
      <c r="HU13" s="373">
        <v>3.9</v>
      </c>
      <c r="HV13" s="373">
        <v>-4.9000000000000004</v>
      </c>
      <c r="HW13" s="373">
        <v>19.100000000000001</v>
      </c>
      <c r="HX13" s="373">
        <v>1.4</v>
      </c>
      <c r="HY13" s="373">
        <v>2</v>
      </c>
      <c r="HZ13" s="373">
        <v>-1.2</v>
      </c>
      <c r="IA13" s="373">
        <v>-3.1</v>
      </c>
      <c r="IC13" s="373">
        <v>-8.1</v>
      </c>
      <c r="ID13" s="373">
        <v>22.1</v>
      </c>
      <c r="IE13" s="373">
        <v>-5.6</v>
      </c>
      <c r="IG13" s="373">
        <v>-5.3</v>
      </c>
      <c r="IH13" s="373">
        <v>-0.1</v>
      </c>
      <c r="II13" s="373">
        <v>-10.1</v>
      </c>
      <c r="IJ13" s="373">
        <v>-20.7</v>
      </c>
      <c r="IL13" s="373">
        <v>-19.7</v>
      </c>
      <c r="IM13" s="373">
        <v>1.7</v>
      </c>
      <c r="IN13" s="373">
        <v>-0.5</v>
      </c>
      <c r="IO13" s="373">
        <v>12.3</v>
      </c>
      <c r="IQ13" s="373">
        <v>14.1</v>
      </c>
      <c r="IR13" s="373" t="s">
        <v>546</v>
      </c>
      <c r="IS13" s="373">
        <v>1.3</v>
      </c>
      <c r="IT13" s="373" t="s">
        <v>546</v>
      </c>
      <c r="IU13" s="373">
        <v>-4.5</v>
      </c>
      <c r="IV13" s="373">
        <v>-0.8</v>
      </c>
      <c r="IW13" s="373">
        <v>-2.7</v>
      </c>
      <c r="IX13" s="373">
        <v>-1</v>
      </c>
      <c r="IZ13" s="373">
        <v>5.2</v>
      </c>
      <c r="JA13" s="373">
        <v>6.2</v>
      </c>
      <c r="JB13" s="373">
        <v>-0.9</v>
      </c>
      <c r="JC13" s="373">
        <v>3.2</v>
      </c>
      <c r="JD13" s="373">
        <v>-26.7</v>
      </c>
      <c r="JE13" s="373">
        <v>9.4</v>
      </c>
      <c r="JG13" s="373">
        <v>8.5</v>
      </c>
      <c r="JH13" s="373">
        <v>-2.7</v>
      </c>
      <c r="JI13" s="373">
        <v>42.7</v>
      </c>
      <c r="JJ13" s="373">
        <v>-15</v>
      </c>
      <c r="JK13" s="373">
        <v>-24.2</v>
      </c>
      <c r="JL13" s="373" t="s">
        <v>546</v>
      </c>
      <c r="JM13" s="373">
        <v>4.9000000000000004</v>
      </c>
      <c r="JN13" s="373">
        <v>-0.3</v>
      </c>
      <c r="JO13" s="373" t="s">
        <v>546</v>
      </c>
      <c r="JP13" s="373">
        <v>22.4</v>
      </c>
      <c r="JR13" s="373">
        <v>7.1</v>
      </c>
      <c r="JS13" s="373">
        <v>100</v>
      </c>
      <c r="JT13" s="373">
        <v>-31.5</v>
      </c>
      <c r="JU13" s="373">
        <v>10</v>
      </c>
      <c r="JV13" s="373">
        <v>-11.3</v>
      </c>
      <c r="JW13" s="373">
        <v>-26.2</v>
      </c>
      <c r="JY13" s="373">
        <v>-30.5</v>
      </c>
      <c r="JZ13" s="373" t="s">
        <v>546</v>
      </c>
      <c r="KA13" s="373" t="s">
        <v>546</v>
      </c>
      <c r="KB13" s="373">
        <v>-10.3</v>
      </c>
      <c r="KD13" s="373">
        <v>-7.9</v>
      </c>
      <c r="KE13" s="373">
        <v>-10.3</v>
      </c>
      <c r="KF13" s="373">
        <v>-2.9</v>
      </c>
      <c r="KG13" s="373" t="s">
        <v>546</v>
      </c>
      <c r="KH13" s="373" t="s">
        <v>546</v>
      </c>
      <c r="KI13" s="373" t="s">
        <v>546</v>
      </c>
      <c r="KJ13" s="373">
        <v>-2</v>
      </c>
      <c r="KK13" s="373" t="s">
        <v>546</v>
      </c>
      <c r="KL13" s="373" t="s">
        <v>546</v>
      </c>
      <c r="KN13" s="373" t="s">
        <v>546</v>
      </c>
      <c r="KP13" s="373" t="s">
        <v>546</v>
      </c>
      <c r="KQ13" s="373" t="s">
        <v>546</v>
      </c>
      <c r="KR13" s="373">
        <v>-25.2</v>
      </c>
      <c r="KS13" s="373">
        <v>23.1</v>
      </c>
      <c r="KT13" s="373">
        <v>27.8</v>
      </c>
      <c r="KU13" s="373">
        <v>-19.100000000000001</v>
      </c>
      <c r="KV13" s="373">
        <v>4.0999999999999996</v>
      </c>
      <c r="KW13" s="373">
        <v>2.9</v>
      </c>
      <c r="KX13" s="373">
        <v>0.1</v>
      </c>
      <c r="KY13" s="373">
        <v>-5.6</v>
      </c>
      <c r="LA13" s="373">
        <v>-5.9</v>
      </c>
      <c r="LC13" s="373">
        <v>-7.5</v>
      </c>
      <c r="LD13" s="373">
        <v>-17.7</v>
      </c>
      <c r="LE13" s="373">
        <v>0.1</v>
      </c>
      <c r="LF13" s="373">
        <v>1.5</v>
      </c>
      <c r="LG13" s="373">
        <v>6.9</v>
      </c>
      <c r="LH13" s="373" t="s">
        <v>546</v>
      </c>
      <c r="LI13" s="373">
        <v>-11.2</v>
      </c>
      <c r="LJ13" s="373">
        <v>2.4</v>
      </c>
      <c r="LK13" s="373">
        <v>-0.3</v>
      </c>
      <c r="LL13" s="373">
        <v>11.3</v>
      </c>
      <c r="LM13" s="373" t="s">
        <v>546</v>
      </c>
      <c r="LN13" s="373">
        <v>-15.8</v>
      </c>
      <c r="LO13" s="373">
        <v>-4.8</v>
      </c>
      <c r="LP13" s="373">
        <v>4</v>
      </c>
      <c r="LQ13" s="373">
        <v>-5.5</v>
      </c>
      <c r="LR13" s="373">
        <v>-8.3000000000000007</v>
      </c>
      <c r="LS13" s="373">
        <v>0.9</v>
      </c>
      <c r="LT13" s="373" t="s">
        <v>546</v>
      </c>
      <c r="LU13" s="373" t="s">
        <v>546</v>
      </c>
      <c r="LV13" s="373">
        <v>-0.7</v>
      </c>
      <c r="LW13" s="373" t="s">
        <v>546</v>
      </c>
      <c r="LX13" s="373" t="s">
        <v>546</v>
      </c>
      <c r="LY13" s="373" t="s">
        <v>546</v>
      </c>
      <c r="LZ13" s="373" t="s">
        <v>546</v>
      </c>
      <c r="MA13" s="373" t="s">
        <v>546</v>
      </c>
      <c r="MB13" s="373" t="s">
        <v>546</v>
      </c>
      <c r="MC13" s="373" t="s">
        <v>546</v>
      </c>
      <c r="MD13" s="373" t="s">
        <v>546</v>
      </c>
      <c r="ME13" s="373" t="s">
        <v>546</v>
      </c>
      <c r="MF13" s="373" t="s">
        <v>546</v>
      </c>
      <c r="MG13" s="373" t="s">
        <v>546</v>
      </c>
      <c r="MH13" s="373" t="s">
        <v>546</v>
      </c>
      <c r="MI13" s="373">
        <v>18.2</v>
      </c>
      <c r="MJ13" s="373" t="s">
        <v>546</v>
      </c>
      <c r="MK13" s="373" t="s">
        <v>546</v>
      </c>
    </row>
    <row r="14" spans="1:356">
      <c r="B14" s="211" t="s">
        <v>733</v>
      </c>
      <c r="C14" s="373">
        <v>12.8</v>
      </c>
      <c r="D14" s="373">
        <v>3.6</v>
      </c>
      <c r="E14" s="373">
        <v>1.5</v>
      </c>
      <c r="G14" s="373">
        <v>-4.7</v>
      </c>
      <c r="H14" s="373">
        <v>-16</v>
      </c>
      <c r="I14" s="373">
        <v>11.8</v>
      </c>
      <c r="J14" s="373">
        <v>-9.6</v>
      </c>
      <c r="K14" s="373">
        <v>8.5</v>
      </c>
      <c r="M14" s="373">
        <v>8.6</v>
      </c>
      <c r="N14" s="373">
        <v>7.9</v>
      </c>
      <c r="O14" s="373">
        <v>77.8</v>
      </c>
      <c r="P14" s="373">
        <v>6.4</v>
      </c>
      <c r="Q14" s="373">
        <v>4.2</v>
      </c>
      <c r="R14" s="373">
        <v>15</v>
      </c>
      <c r="T14" s="373">
        <v>0.8</v>
      </c>
      <c r="U14" s="373">
        <v>23.8</v>
      </c>
      <c r="W14" s="373">
        <v>38.799999999999997</v>
      </c>
      <c r="X14" s="373">
        <v>-36.700000000000003</v>
      </c>
      <c r="Y14" s="373">
        <v>206.1</v>
      </c>
      <c r="Z14" s="373">
        <v>9.4</v>
      </c>
      <c r="AA14" s="373">
        <v>13.4</v>
      </c>
      <c r="AB14" s="373">
        <v>22.1</v>
      </c>
      <c r="AD14" s="373">
        <v>29.4</v>
      </c>
      <c r="AE14" s="373">
        <v>10</v>
      </c>
      <c r="AF14" s="373">
        <v>13.3</v>
      </c>
      <c r="AH14" s="373">
        <v>3.5</v>
      </c>
      <c r="AI14" s="373">
        <v>49.4</v>
      </c>
      <c r="AJ14" s="373">
        <v>17.100000000000001</v>
      </c>
      <c r="AK14" s="373">
        <v>12.2</v>
      </c>
      <c r="AL14" s="373">
        <v>45.3</v>
      </c>
      <c r="AM14" s="373">
        <v>1.8</v>
      </c>
      <c r="AO14" s="373">
        <v>-1.7</v>
      </c>
      <c r="AP14" s="373">
        <v>3</v>
      </c>
      <c r="AQ14" s="373">
        <v>1.6</v>
      </c>
      <c r="AS14" s="373">
        <v>-7.9</v>
      </c>
      <c r="AT14" s="373">
        <v>-5.4</v>
      </c>
      <c r="AU14" s="373">
        <v>-11.7</v>
      </c>
      <c r="AW14" s="373">
        <v>-23.2</v>
      </c>
      <c r="AX14" s="373">
        <v>3.4</v>
      </c>
      <c r="AY14" s="373">
        <v>12.3</v>
      </c>
      <c r="AZ14" s="373">
        <v>10.5</v>
      </c>
      <c r="BA14" s="373">
        <v>88.4</v>
      </c>
      <c r="BB14" s="373">
        <v>1.6</v>
      </c>
      <c r="BC14" s="373">
        <v>14</v>
      </c>
      <c r="BD14" s="373">
        <v>48.8</v>
      </c>
      <c r="BE14" s="373">
        <v>-0.7</v>
      </c>
      <c r="BF14" s="373">
        <v>-3.7</v>
      </c>
      <c r="BG14" s="373">
        <v>-16</v>
      </c>
      <c r="BH14" s="373">
        <v>8.6999999999999993</v>
      </c>
      <c r="BI14" s="373">
        <v>11.6</v>
      </c>
      <c r="BJ14" s="373">
        <v>12.6</v>
      </c>
      <c r="BK14" s="373">
        <v>-11</v>
      </c>
      <c r="BL14" s="373">
        <v>1</v>
      </c>
      <c r="BN14" s="373">
        <v>-0.1</v>
      </c>
      <c r="BO14" s="373">
        <v>3.7</v>
      </c>
      <c r="BP14" s="373">
        <v>26</v>
      </c>
      <c r="BQ14" s="373">
        <v>11.8</v>
      </c>
      <c r="BR14" s="373">
        <v>18.100000000000001</v>
      </c>
      <c r="BS14" s="373">
        <v>-35.799999999999997</v>
      </c>
      <c r="BU14" s="373">
        <v>-36.299999999999997</v>
      </c>
      <c r="BW14" s="373">
        <v>-47.2</v>
      </c>
      <c r="BX14" s="373">
        <v>-87.8</v>
      </c>
      <c r="BY14" s="373">
        <v>-33.5</v>
      </c>
      <c r="BZ14" s="373">
        <v>-7.1</v>
      </c>
      <c r="CA14" s="373">
        <v>-71.7</v>
      </c>
      <c r="CB14" s="373">
        <v>0</v>
      </c>
      <c r="CC14" s="373">
        <v>2.2000000000000002</v>
      </c>
      <c r="CD14" s="373">
        <v>-1.4</v>
      </c>
      <c r="CE14" s="373">
        <v>5.3</v>
      </c>
      <c r="CF14" s="373">
        <v>-0.7</v>
      </c>
      <c r="CG14" s="373">
        <v>-66.900000000000006</v>
      </c>
      <c r="CH14" s="373">
        <v>-20.399999999999999</v>
      </c>
      <c r="CI14" s="373">
        <v>-11.4</v>
      </c>
      <c r="CK14" s="373">
        <v>-2.8</v>
      </c>
      <c r="CL14" s="373">
        <v>-10.6</v>
      </c>
      <c r="CM14" s="373">
        <v>4.8</v>
      </c>
      <c r="CN14" s="373">
        <v>-27.6</v>
      </c>
      <c r="CO14" s="373">
        <v>26.4</v>
      </c>
      <c r="CP14" s="373">
        <v>33.9</v>
      </c>
      <c r="CQ14" s="373">
        <v>48</v>
      </c>
      <c r="CS14" s="373">
        <v>15.3</v>
      </c>
      <c r="CT14" s="373">
        <v>37.5</v>
      </c>
      <c r="CU14" s="373">
        <v>161.1</v>
      </c>
      <c r="CV14" s="373">
        <v>-14.5</v>
      </c>
      <c r="CW14" s="373">
        <v>1.2</v>
      </c>
      <c r="CX14" s="373">
        <v>-34.799999999999997</v>
      </c>
      <c r="CY14" s="373">
        <v>7.8</v>
      </c>
      <c r="DA14" s="373">
        <v>26.6</v>
      </c>
      <c r="DB14" s="373">
        <v>-15.2</v>
      </c>
      <c r="DC14" s="373">
        <v>77.900000000000006</v>
      </c>
      <c r="DD14" s="373">
        <v>-33.799999999999997</v>
      </c>
      <c r="DE14" s="373" t="s">
        <v>546</v>
      </c>
      <c r="DF14" s="373">
        <v>-15.2</v>
      </c>
      <c r="DH14" s="373" t="s">
        <v>546</v>
      </c>
      <c r="DI14" s="373">
        <v>-15.2</v>
      </c>
      <c r="DJ14" s="373">
        <v>-4.4000000000000004</v>
      </c>
      <c r="DK14" s="373">
        <v>5.5</v>
      </c>
      <c r="DL14" s="373">
        <v>1</v>
      </c>
      <c r="DN14" s="373">
        <v>-2.7</v>
      </c>
      <c r="DO14" s="373">
        <v>-51.1</v>
      </c>
      <c r="DP14" s="373">
        <v>7.7</v>
      </c>
      <c r="DR14" s="373">
        <v>-68.099999999999994</v>
      </c>
      <c r="DS14" s="373">
        <v>84.5</v>
      </c>
      <c r="DT14" s="373">
        <v>10.8</v>
      </c>
      <c r="DU14" s="373">
        <v>22.5</v>
      </c>
      <c r="DV14" s="373">
        <v>-11.3</v>
      </c>
      <c r="DW14" s="373">
        <v>2.2999999999999998</v>
      </c>
      <c r="DX14" s="373">
        <v>-3.7</v>
      </c>
      <c r="DY14" s="373">
        <v>-18.2</v>
      </c>
      <c r="DZ14" s="373">
        <v>7.2</v>
      </c>
      <c r="EB14" s="373">
        <v>5.4</v>
      </c>
      <c r="EC14" s="373">
        <v>1.8</v>
      </c>
      <c r="ED14" s="373">
        <v>-9.1999999999999993</v>
      </c>
      <c r="EE14" s="373">
        <v>3.1</v>
      </c>
      <c r="EF14" s="373">
        <v>8.8000000000000007</v>
      </c>
      <c r="EG14" s="373">
        <v>12</v>
      </c>
      <c r="EH14" s="373">
        <v>2.9</v>
      </c>
      <c r="EI14" s="373">
        <v>-8.3000000000000007</v>
      </c>
      <c r="EJ14" s="373">
        <v>-41.9</v>
      </c>
      <c r="EK14" s="373">
        <v>11.4</v>
      </c>
      <c r="EL14" s="373">
        <v>30.8</v>
      </c>
      <c r="EM14" s="373">
        <v>-1</v>
      </c>
      <c r="EN14" s="373">
        <v>8</v>
      </c>
      <c r="EO14" s="373">
        <v>10.9</v>
      </c>
      <c r="EQ14" s="373">
        <v>-37.299999999999997</v>
      </c>
      <c r="ER14" s="373">
        <v>14.7</v>
      </c>
      <c r="ES14" s="373">
        <v>1.9</v>
      </c>
      <c r="EU14" s="373">
        <v>-0.9</v>
      </c>
      <c r="EV14" s="373">
        <v>-9.5</v>
      </c>
      <c r="EW14" s="373">
        <v>2.1</v>
      </c>
      <c r="EX14" s="373">
        <v>1.5</v>
      </c>
      <c r="EY14" s="373">
        <v>-32.299999999999997</v>
      </c>
      <c r="EZ14" s="373">
        <v>-13.5</v>
      </c>
      <c r="FA14" s="373">
        <v>2</v>
      </c>
      <c r="FB14" s="373">
        <v>-5</v>
      </c>
      <c r="FC14" s="373">
        <v>-6.7</v>
      </c>
      <c r="FD14" s="373">
        <v>-4.4000000000000004</v>
      </c>
      <c r="FE14" s="373">
        <v>40.299999999999997</v>
      </c>
      <c r="FF14" s="373">
        <v>-3.8</v>
      </c>
      <c r="FH14" s="373">
        <v>-5.0999999999999996</v>
      </c>
      <c r="FI14" s="373">
        <v>-25.4</v>
      </c>
      <c r="FK14" s="373">
        <v>-22.6</v>
      </c>
      <c r="FL14" s="373">
        <v>-28.6</v>
      </c>
      <c r="FM14" s="373">
        <v>-29.2</v>
      </c>
      <c r="FN14" s="373">
        <v>-13.8</v>
      </c>
      <c r="FO14" s="373">
        <v>-37</v>
      </c>
      <c r="FP14" s="373">
        <v>-11.5</v>
      </c>
      <c r="FQ14" s="373">
        <v>53.7</v>
      </c>
      <c r="FR14" s="373">
        <v>-7.8</v>
      </c>
      <c r="FT14" s="373">
        <v>-9.6</v>
      </c>
      <c r="FU14" s="373">
        <v>-10.9</v>
      </c>
      <c r="FV14" s="373">
        <v>-4</v>
      </c>
      <c r="FW14" s="373">
        <v>-7</v>
      </c>
      <c r="FX14" s="373">
        <v>-5.7</v>
      </c>
      <c r="FY14" s="373">
        <v>-18.399999999999999</v>
      </c>
      <c r="FZ14" s="373">
        <v>13.2</v>
      </c>
      <c r="GB14" s="373">
        <v>73.2</v>
      </c>
      <c r="GC14" s="373">
        <v>-8.4</v>
      </c>
      <c r="GD14" s="373">
        <v>-7</v>
      </c>
      <c r="GF14" s="373">
        <v>-14.9</v>
      </c>
      <c r="GG14" s="373">
        <v>-6.3</v>
      </c>
      <c r="GH14" s="373">
        <v>-76.400000000000006</v>
      </c>
      <c r="GI14" s="373">
        <v>29.2</v>
      </c>
      <c r="GJ14" s="373">
        <v>27.6</v>
      </c>
      <c r="GK14" s="373">
        <v>-9.8000000000000007</v>
      </c>
      <c r="GL14" s="373">
        <v>4.7</v>
      </c>
      <c r="GM14" s="373">
        <v>-1.8</v>
      </c>
      <c r="GN14" s="373">
        <v>-10.6</v>
      </c>
      <c r="GO14" s="373">
        <v>-4.3</v>
      </c>
      <c r="GP14" s="373">
        <v>0.8</v>
      </c>
      <c r="GQ14" s="373">
        <v>10.4</v>
      </c>
      <c r="GR14" s="373">
        <v>10.5</v>
      </c>
      <c r="GS14" s="373">
        <v>10.1</v>
      </c>
      <c r="GT14" s="373">
        <v>-0.9</v>
      </c>
      <c r="GU14" s="373">
        <v>3.8</v>
      </c>
      <c r="GV14" s="373">
        <v>20.5</v>
      </c>
      <c r="GW14" s="373">
        <v>3</v>
      </c>
      <c r="GX14" s="373">
        <v>-8.3000000000000007</v>
      </c>
      <c r="GY14" s="373">
        <v>5.8</v>
      </c>
      <c r="GZ14" s="373">
        <v>-0.8</v>
      </c>
      <c r="HB14" s="373">
        <v>-7.7</v>
      </c>
      <c r="HC14" s="373">
        <v>1.5</v>
      </c>
      <c r="HD14" s="373">
        <v>-11.1</v>
      </c>
      <c r="HE14" s="373">
        <v>-4.0999999999999996</v>
      </c>
      <c r="HG14" s="373">
        <v>-7</v>
      </c>
      <c r="HI14" s="373">
        <v>-12.6</v>
      </c>
      <c r="HJ14" s="373">
        <v>-4</v>
      </c>
      <c r="HK14" s="373">
        <v>-11.7</v>
      </c>
      <c r="HL14" s="373">
        <v>-3.5</v>
      </c>
      <c r="HM14" s="373">
        <v>-24.8</v>
      </c>
      <c r="HO14" s="373">
        <v>-25.4</v>
      </c>
      <c r="HP14" s="373">
        <v>20</v>
      </c>
      <c r="HQ14" s="373">
        <v>8.4</v>
      </c>
      <c r="HR14" s="373">
        <v>-5.2</v>
      </c>
      <c r="HS14" s="373">
        <v>-10.1</v>
      </c>
      <c r="HT14" s="373">
        <v>-11.6</v>
      </c>
      <c r="HU14" s="373">
        <v>3.9</v>
      </c>
      <c r="HV14" s="373">
        <v>5.0999999999999996</v>
      </c>
      <c r="HW14" s="373">
        <v>113.1</v>
      </c>
      <c r="HX14" s="373">
        <v>0.4</v>
      </c>
      <c r="HY14" s="373">
        <v>-2.1</v>
      </c>
      <c r="HZ14" s="373">
        <v>-6.1</v>
      </c>
      <c r="IA14" s="373">
        <v>4.0999999999999996</v>
      </c>
      <c r="IC14" s="373">
        <v>-9.6</v>
      </c>
      <c r="ID14" s="373">
        <v>-7.1</v>
      </c>
      <c r="IE14" s="373">
        <v>-1</v>
      </c>
      <c r="IG14" s="373">
        <v>-0.9</v>
      </c>
      <c r="IH14" s="373">
        <v>7</v>
      </c>
      <c r="II14" s="373">
        <v>2.1</v>
      </c>
      <c r="IJ14" s="373">
        <v>-21.6</v>
      </c>
      <c r="IL14" s="373">
        <v>-14.5</v>
      </c>
      <c r="IM14" s="373">
        <v>4.8</v>
      </c>
      <c r="IN14" s="373">
        <v>1.2</v>
      </c>
      <c r="IO14" s="373">
        <v>4.2</v>
      </c>
      <c r="IQ14" s="373">
        <v>5.6</v>
      </c>
      <c r="IR14" s="373">
        <v>-31</v>
      </c>
      <c r="IS14" s="373">
        <v>7.7</v>
      </c>
      <c r="IT14" s="373">
        <v>-44.8</v>
      </c>
      <c r="IU14" s="373">
        <v>-2.8</v>
      </c>
      <c r="IV14" s="373">
        <v>7.6</v>
      </c>
      <c r="IW14" s="373">
        <v>-12.6</v>
      </c>
      <c r="IX14" s="373">
        <v>-6.2</v>
      </c>
      <c r="IZ14" s="373">
        <v>-8</v>
      </c>
      <c r="JA14" s="373">
        <v>13.5</v>
      </c>
      <c r="JB14" s="373">
        <v>-13.8</v>
      </c>
      <c r="JC14" s="373">
        <v>3.8</v>
      </c>
      <c r="JD14" s="373">
        <v>-41.2</v>
      </c>
      <c r="JE14" s="373">
        <v>1.8</v>
      </c>
      <c r="JG14" s="373">
        <v>4</v>
      </c>
      <c r="JH14" s="373">
        <v>39.9</v>
      </c>
      <c r="JI14" s="373">
        <v>232.9</v>
      </c>
      <c r="JJ14" s="373">
        <v>-13.6</v>
      </c>
      <c r="JK14" s="373">
        <v>3.4</v>
      </c>
      <c r="JL14" s="373">
        <v>3.6</v>
      </c>
      <c r="JM14" s="373">
        <v>2.8</v>
      </c>
      <c r="JN14" s="373">
        <v>-5</v>
      </c>
      <c r="JO14" s="373">
        <v>1.8</v>
      </c>
      <c r="JP14" s="373">
        <v>-16.8</v>
      </c>
      <c r="JR14" s="373">
        <v>33.299999999999997</v>
      </c>
      <c r="JS14" s="373">
        <v>385.9</v>
      </c>
      <c r="JT14" s="373">
        <v>-47.3</v>
      </c>
      <c r="JU14" s="373">
        <v>88.8</v>
      </c>
      <c r="JV14" s="373">
        <v>-6.3</v>
      </c>
      <c r="JW14" s="373">
        <v>-14.5</v>
      </c>
      <c r="JY14" s="373">
        <v>-16.399999999999999</v>
      </c>
      <c r="JZ14" s="373">
        <v>4.3</v>
      </c>
      <c r="KA14" s="373">
        <v>6</v>
      </c>
      <c r="KB14" s="373">
        <v>-5.4</v>
      </c>
      <c r="KD14" s="373">
        <v>1.6</v>
      </c>
      <c r="KE14" s="373">
        <v>-6.3</v>
      </c>
      <c r="KF14" s="373">
        <v>-3.1</v>
      </c>
      <c r="KG14" s="373">
        <v>-3.8</v>
      </c>
      <c r="KH14" s="373">
        <v>4.8</v>
      </c>
      <c r="KI14" s="373">
        <v>-10.7</v>
      </c>
      <c r="KJ14" s="373">
        <v>-6.1</v>
      </c>
      <c r="KK14" s="373">
        <v>-7.1</v>
      </c>
      <c r="KL14" s="373">
        <v>-3.7</v>
      </c>
      <c r="KN14" s="373">
        <v>-4.5</v>
      </c>
      <c r="KP14" s="373">
        <v>-2.5</v>
      </c>
      <c r="KQ14" s="373">
        <v>-6.4</v>
      </c>
      <c r="KR14" s="373">
        <v>-22.7</v>
      </c>
      <c r="KS14" s="373">
        <v>29</v>
      </c>
      <c r="KT14" s="373">
        <v>29</v>
      </c>
      <c r="KU14" s="373">
        <v>-16.2</v>
      </c>
      <c r="KV14" s="373">
        <v>0.3</v>
      </c>
      <c r="KW14" s="373">
        <v>-2.4</v>
      </c>
      <c r="KX14" s="373">
        <v>-2.2000000000000002</v>
      </c>
      <c r="KY14" s="373">
        <v>-6.2</v>
      </c>
      <c r="LA14" s="373">
        <v>-6.6</v>
      </c>
      <c r="LC14" s="373">
        <v>-7.1</v>
      </c>
      <c r="LD14" s="373">
        <v>-15.5</v>
      </c>
      <c r="LE14" s="373">
        <v>2.4</v>
      </c>
      <c r="LF14" s="373">
        <v>2</v>
      </c>
      <c r="LG14" s="373">
        <v>0.6</v>
      </c>
      <c r="LH14" s="373">
        <v>25</v>
      </c>
      <c r="LI14" s="373">
        <v>13</v>
      </c>
      <c r="LJ14" s="373">
        <v>-11.1</v>
      </c>
      <c r="LK14" s="373">
        <v>-1.3</v>
      </c>
      <c r="LL14" s="373">
        <v>5.4</v>
      </c>
      <c r="LM14" s="373">
        <v>-59.7</v>
      </c>
      <c r="LN14" s="373">
        <v>-25.2</v>
      </c>
      <c r="LO14" s="373">
        <v>-7.5</v>
      </c>
      <c r="LP14" s="373">
        <v>-0.1</v>
      </c>
      <c r="LQ14" s="373">
        <v>-11.5</v>
      </c>
      <c r="LR14" s="373">
        <v>-13.1</v>
      </c>
      <c r="LS14" s="373">
        <v>4.4000000000000004</v>
      </c>
      <c r="LT14" s="373">
        <v>9.9</v>
      </c>
      <c r="LU14" s="373">
        <v>-1.9</v>
      </c>
      <c r="LV14" s="373">
        <v>-6.9</v>
      </c>
      <c r="LW14" s="373">
        <v>0.3</v>
      </c>
      <c r="LX14" s="373">
        <v>-1.1000000000000001</v>
      </c>
      <c r="LY14" s="373">
        <v>-7.9</v>
      </c>
      <c r="LZ14" s="373">
        <v>-2.5</v>
      </c>
      <c r="MA14" s="373">
        <v>-3.7</v>
      </c>
      <c r="MB14" s="373">
        <v>-2.1</v>
      </c>
      <c r="MC14" s="373">
        <v>-1.4</v>
      </c>
      <c r="MD14" s="373">
        <v>7.1</v>
      </c>
      <c r="ME14" s="373">
        <v>-8.6999999999999993</v>
      </c>
      <c r="MF14" s="373">
        <v>-1.6</v>
      </c>
      <c r="MG14" s="373">
        <v>-5.9</v>
      </c>
      <c r="MH14" s="373">
        <v>12.9</v>
      </c>
      <c r="MI14" s="373">
        <v>7.2</v>
      </c>
      <c r="MJ14" s="373">
        <v>3.7</v>
      </c>
      <c r="MK14" s="373">
        <v>7.3</v>
      </c>
    </row>
    <row r="15" spans="1:356" s="377" customFormat="1" ht="19.5" thickBot="1">
      <c r="A15" s="377">
        <v>2017</v>
      </c>
      <c r="B15" s="377" t="s">
        <v>730</v>
      </c>
      <c r="C15" s="380">
        <v>157</v>
      </c>
      <c r="D15" s="380">
        <v>230</v>
      </c>
      <c r="E15" s="381">
        <v>416480</v>
      </c>
      <c r="F15" s="391"/>
      <c r="G15" s="380">
        <v>922</v>
      </c>
      <c r="H15" s="381">
        <v>51289</v>
      </c>
      <c r="I15" s="381">
        <v>5158</v>
      </c>
      <c r="J15" s="381">
        <v>128674</v>
      </c>
      <c r="K15" s="380">
        <v>421</v>
      </c>
      <c r="L15" s="391"/>
      <c r="M15" s="381">
        <v>81333</v>
      </c>
      <c r="N15" s="380">
        <v>208</v>
      </c>
      <c r="O15" s="381">
        <v>16441</v>
      </c>
      <c r="P15" s="381">
        <v>67419</v>
      </c>
      <c r="Q15" s="381">
        <v>1369</v>
      </c>
      <c r="R15" s="380">
        <v>280</v>
      </c>
      <c r="S15" s="391"/>
      <c r="T15" s="380">
        <v>0</v>
      </c>
      <c r="U15" s="380">
        <v>156</v>
      </c>
      <c r="V15" s="391"/>
      <c r="W15" s="381">
        <v>1196843</v>
      </c>
      <c r="X15" s="381">
        <v>85921</v>
      </c>
      <c r="Y15" s="381">
        <v>41452</v>
      </c>
      <c r="Z15" s="380">
        <v>67</v>
      </c>
      <c r="AA15" s="380">
        <v>57</v>
      </c>
      <c r="AB15" s="380">
        <v>925</v>
      </c>
      <c r="AC15" s="380"/>
      <c r="AD15" s="380">
        <v>621</v>
      </c>
      <c r="AE15" s="381">
        <v>181031</v>
      </c>
      <c r="AF15" s="380">
        <v>344</v>
      </c>
      <c r="AG15" s="380"/>
      <c r="AH15" s="381">
        <v>561681</v>
      </c>
      <c r="AI15" s="381">
        <v>1334636</v>
      </c>
      <c r="AJ15" s="381">
        <v>519215</v>
      </c>
      <c r="AK15" s="381">
        <v>16153</v>
      </c>
      <c r="AL15" s="381">
        <v>58950</v>
      </c>
      <c r="AM15" s="380">
        <v>74</v>
      </c>
      <c r="AN15" s="380"/>
      <c r="AO15" s="381">
        <v>3576</v>
      </c>
      <c r="AP15" s="380">
        <v>66</v>
      </c>
      <c r="AQ15" s="380">
        <v>71</v>
      </c>
      <c r="AR15" s="380"/>
      <c r="AS15" s="380">
        <v>11</v>
      </c>
      <c r="AT15" s="380">
        <v>15</v>
      </c>
      <c r="AU15" s="381">
        <v>200055</v>
      </c>
      <c r="AV15" s="380"/>
      <c r="AW15" s="381">
        <v>133047</v>
      </c>
      <c r="AX15" s="381">
        <v>21172</v>
      </c>
      <c r="AY15" s="381">
        <v>8471</v>
      </c>
      <c r="AZ15" s="381">
        <v>277288</v>
      </c>
      <c r="BA15" s="381">
        <v>157933</v>
      </c>
      <c r="BB15" s="381">
        <v>129274</v>
      </c>
      <c r="BC15" s="381">
        <v>355258</v>
      </c>
      <c r="BD15" s="381">
        <v>61716</v>
      </c>
      <c r="BE15" s="381">
        <v>43095</v>
      </c>
      <c r="BF15" s="381">
        <v>35557</v>
      </c>
      <c r="BG15" s="380">
        <v>88</v>
      </c>
      <c r="BH15" s="381">
        <v>226418</v>
      </c>
      <c r="BI15" s="381">
        <v>36095</v>
      </c>
      <c r="BJ15" s="381">
        <v>105955</v>
      </c>
      <c r="BK15" s="381">
        <v>53376</v>
      </c>
      <c r="BL15" s="381">
        <v>155553</v>
      </c>
      <c r="BM15" s="380"/>
      <c r="BN15" s="380">
        <v>177</v>
      </c>
      <c r="BO15" s="381">
        <v>142486</v>
      </c>
      <c r="BP15" s="380">
        <v>560</v>
      </c>
      <c r="BQ15" s="381">
        <v>146865</v>
      </c>
      <c r="BR15" s="381">
        <v>12468</v>
      </c>
      <c r="BS15" s="381">
        <v>2548</v>
      </c>
      <c r="BT15" s="380"/>
      <c r="BU15" s="381">
        <v>2416</v>
      </c>
      <c r="BV15" s="380"/>
      <c r="BW15" s="380">
        <v>465</v>
      </c>
      <c r="BX15" s="381">
        <v>41604</v>
      </c>
      <c r="BY15" s="380">
        <v>640</v>
      </c>
      <c r="BZ15" s="381">
        <v>233761</v>
      </c>
      <c r="CA15" s="381">
        <v>14263</v>
      </c>
      <c r="CB15" s="380">
        <v>28</v>
      </c>
      <c r="CC15" s="381">
        <v>1084</v>
      </c>
      <c r="CD15" s="381">
        <v>993018</v>
      </c>
      <c r="CE15" s="381">
        <v>5936</v>
      </c>
      <c r="CF15" s="381">
        <v>3072</v>
      </c>
      <c r="CG15" s="381">
        <v>17083</v>
      </c>
      <c r="CH15" s="381">
        <v>3905</v>
      </c>
      <c r="CI15" s="380">
        <v>749</v>
      </c>
      <c r="CJ15" s="380"/>
      <c r="CK15" s="380">
        <v>34</v>
      </c>
      <c r="CL15" s="380">
        <v>288</v>
      </c>
      <c r="CM15" s="380">
        <v>34</v>
      </c>
      <c r="CN15" s="380">
        <v>202</v>
      </c>
      <c r="CO15" s="380">
        <v>70</v>
      </c>
      <c r="CP15" s="381">
        <v>8450</v>
      </c>
      <c r="CQ15" s="380">
        <v>817</v>
      </c>
      <c r="CR15" s="380"/>
      <c r="CS15" s="380">
        <v>230</v>
      </c>
      <c r="CT15" s="380">
        <v>230</v>
      </c>
      <c r="CU15" s="380">
        <v>350</v>
      </c>
      <c r="CV15" s="381">
        <v>5564</v>
      </c>
      <c r="CW15" s="380">
        <v>809</v>
      </c>
      <c r="CX15" s="380">
        <v>486</v>
      </c>
      <c r="CY15" s="381">
        <v>5216</v>
      </c>
      <c r="CZ15" s="380"/>
      <c r="DA15" s="381">
        <v>1051</v>
      </c>
      <c r="DB15" s="381">
        <v>1313</v>
      </c>
      <c r="DC15" s="381">
        <v>1719</v>
      </c>
      <c r="DD15" s="381">
        <v>1109</v>
      </c>
      <c r="DE15" s="380">
        <v>3</v>
      </c>
      <c r="DF15" s="380">
        <v>254</v>
      </c>
      <c r="DG15" s="380"/>
      <c r="DH15" s="380" t="s">
        <v>546</v>
      </c>
      <c r="DI15" s="380">
        <v>254</v>
      </c>
      <c r="DJ15" s="380">
        <v>52</v>
      </c>
      <c r="DK15" s="381">
        <v>1946951</v>
      </c>
      <c r="DL15" s="381">
        <v>90722</v>
      </c>
      <c r="DM15" s="380"/>
      <c r="DN15" s="381">
        <v>51199</v>
      </c>
      <c r="DO15" s="381">
        <v>55737</v>
      </c>
      <c r="DP15" s="381">
        <v>29532</v>
      </c>
      <c r="DQ15" s="380"/>
      <c r="DR15" s="380">
        <v>96</v>
      </c>
      <c r="DS15" s="381">
        <v>5427</v>
      </c>
      <c r="DT15" s="381">
        <v>3871</v>
      </c>
      <c r="DU15" s="381">
        <v>13405</v>
      </c>
      <c r="DV15" s="380">
        <v>152</v>
      </c>
      <c r="DW15" s="380">
        <v>92</v>
      </c>
      <c r="DX15" s="381">
        <v>257382</v>
      </c>
      <c r="DY15" s="381">
        <v>16217</v>
      </c>
      <c r="DZ15" s="381">
        <v>1012529</v>
      </c>
      <c r="EA15" s="380"/>
      <c r="EB15" s="381">
        <v>148796</v>
      </c>
      <c r="EC15" s="381">
        <v>88328</v>
      </c>
      <c r="ED15" s="381">
        <v>12330</v>
      </c>
      <c r="EE15" s="381">
        <v>204198</v>
      </c>
      <c r="EF15" s="381">
        <v>180591</v>
      </c>
      <c r="EG15" s="381">
        <v>178854</v>
      </c>
      <c r="EH15" s="381">
        <v>535383</v>
      </c>
      <c r="EI15" s="381">
        <v>323410</v>
      </c>
      <c r="EJ15" s="381">
        <v>56609</v>
      </c>
      <c r="EK15" s="380">
        <v>163</v>
      </c>
      <c r="EL15" s="380">
        <v>110</v>
      </c>
      <c r="EM15" s="381">
        <v>48351</v>
      </c>
      <c r="EN15" s="380">
        <v>66</v>
      </c>
      <c r="EO15" s="380">
        <v>652</v>
      </c>
      <c r="EP15" s="380"/>
      <c r="EQ15" s="381">
        <v>8710</v>
      </c>
      <c r="ER15" s="381">
        <v>121814</v>
      </c>
      <c r="ES15" s="380" t="s">
        <v>546</v>
      </c>
      <c r="ET15" s="380"/>
      <c r="EU15" s="381">
        <v>393512</v>
      </c>
      <c r="EV15" s="380" t="s">
        <v>546</v>
      </c>
      <c r="EW15" s="380" t="s">
        <v>546</v>
      </c>
      <c r="EX15" s="380" t="s">
        <v>546</v>
      </c>
      <c r="EY15" s="381">
        <v>27275</v>
      </c>
      <c r="EZ15" s="381">
        <v>173908</v>
      </c>
      <c r="FA15" s="381">
        <v>58498</v>
      </c>
      <c r="FB15" s="381">
        <v>656350</v>
      </c>
      <c r="FC15" s="381">
        <v>1286</v>
      </c>
      <c r="FD15" s="380">
        <v>741</v>
      </c>
      <c r="FE15" s="381">
        <v>21032</v>
      </c>
      <c r="FF15" s="380">
        <v>387</v>
      </c>
      <c r="FG15" s="380"/>
      <c r="FH15" s="380">
        <v>144</v>
      </c>
      <c r="FI15" s="381">
        <v>2342</v>
      </c>
      <c r="FJ15" s="380"/>
      <c r="FK15" s="380">
        <v>344</v>
      </c>
      <c r="FL15" s="381">
        <v>1872</v>
      </c>
      <c r="FM15" s="380">
        <v>28</v>
      </c>
      <c r="FN15" s="380" t="s">
        <v>546</v>
      </c>
      <c r="FO15" s="380">
        <v>9</v>
      </c>
      <c r="FP15" s="380">
        <v>58</v>
      </c>
      <c r="FQ15" s="380">
        <v>1</v>
      </c>
      <c r="FR15" s="381">
        <v>7541</v>
      </c>
      <c r="FS15" s="380"/>
      <c r="FT15" s="381">
        <v>1608</v>
      </c>
      <c r="FU15" s="380">
        <v>343</v>
      </c>
      <c r="FV15" s="381">
        <v>4319</v>
      </c>
      <c r="FW15" s="380">
        <v>205</v>
      </c>
      <c r="FX15" s="380">
        <v>161</v>
      </c>
      <c r="FY15" s="381">
        <v>2202849</v>
      </c>
      <c r="FZ15" s="381">
        <v>816024</v>
      </c>
      <c r="GA15" s="380"/>
      <c r="GB15" s="381">
        <v>338034</v>
      </c>
      <c r="GC15" s="381">
        <v>477989</v>
      </c>
      <c r="GD15" s="380">
        <v>479</v>
      </c>
      <c r="GE15" s="380"/>
      <c r="GF15" s="381">
        <v>551195</v>
      </c>
      <c r="GG15" s="380">
        <v>424</v>
      </c>
      <c r="GH15" s="381">
        <v>16445</v>
      </c>
      <c r="GI15" s="381">
        <v>2181</v>
      </c>
      <c r="GJ15" s="381">
        <v>2890</v>
      </c>
      <c r="GK15" s="381">
        <v>451939</v>
      </c>
      <c r="GL15" s="381">
        <v>435618</v>
      </c>
      <c r="GM15" s="380">
        <v>292</v>
      </c>
      <c r="GN15" s="381">
        <v>526508</v>
      </c>
      <c r="GO15" s="381">
        <v>112138</v>
      </c>
      <c r="GP15" s="380">
        <v>170</v>
      </c>
      <c r="GQ15" s="381">
        <v>69345</v>
      </c>
      <c r="GR15" s="381">
        <v>5244</v>
      </c>
      <c r="GS15" s="381">
        <v>4958</v>
      </c>
      <c r="GT15" s="381">
        <v>2318</v>
      </c>
      <c r="GU15" s="381">
        <v>5881</v>
      </c>
      <c r="GV15" s="381">
        <v>1208</v>
      </c>
      <c r="GW15" s="380" t="s">
        <v>546</v>
      </c>
      <c r="GX15" s="380">
        <v>720</v>
      </c>
      <c r="GY15" s="380">
        <v>369</v>
      </c>
      <c r="GZ15" s="380">
        <v>911</v>
      </c>
      <c r="HA15" s="380"/>
      <c r="HB15" s="381">
        <v>72822</v>
      </c>
      <c r="HC15" s="381">
        <v>44775</v>
      </c>
      <c r="HD15" s="381">
        <v>20186</v>
      </c>
      <c r="HE15" s="381">
        <v>154208</v>
      </c>
      <c r="HF15" s="380"/>
      <c r="HG15" s="381">
        <v>27496</v>
      </c>
      <c r="HH15" s="380"/>
      <c r="HI15" s="381">
        <v>12337</v>
      </c>
      <c r="HJ15" s="381">
        <v>14143</v>
      </c>
      <c r="HK15" s="380">
        <v>959</v>
      </c>
      <c r="HL15" s="381">
        <v>4001</v>
      </c>
      <c r="HM15" s="381">
        <v>6297</v>
      </c>
      <c r="HN15" s="380"/>
      <c r="HO15" s="381">
        <v>2125</v>
      </c>
      <c r="HP15" s="381">
        <v>28680</v>
      </c>
      <c r="HQ15" s="381">
        <v>50265</v>
      </c>
      <c r="HR15" s="380">
        <v>51</v>
      </c>
      <c r="HS15" s="381">
        <v>4419</v>
      </c>
      <c r="HT15" s="381">
        <v>193367</v>
      </c>
      <c r="HU15" s="381">
        <v>595727</v>
      </c>
      <c r="HV15" s="381">
        <v>278218</v>
      </c>
      <c r="HW15" s="381">
        <v>19226</v>
      </c>
      <c r="HX15" s="381">
        <v>288359</v>
      </c>
      <c r="HY15" s="381">
        <v>543586</v>
      </c>
      <c r="HZ15" s="381">
        <v>29461</v>
      </c>
      <c r="IA15" s="381">
        <v>245965</v>
      </c>
      <c r="IB15" s="380"/>
      <c r="IC15" s="381">
        <v>19825</v>
      </c>
      <c r="ID15" s="381">
        <v>94564</v>
      </c>
      <c r="IE15" s="381">
        <v>129498</v>
      </c>
      <c r="IF15" s="380"/>
      <c r="IG15" s="381">
        <v>121087</v>
      </c>
      <c r="IH15" s="381">
        <v>193910</v>
      </c>
      <c r="II15" s="380">
        <v>548</v>
      </c>
      <c r="IJ15" s="381">
        <v>7887</v>
      </c>
      <c r="IK15" s="380"/>
      <c r="IL15" s="381">
        <v>4474</v>
      </c>
      <c r="IM15" s="381">
        <v>7131</v>
      </c>
      <c r="IN15" s="381">
        <v>22891</v>
      </c>
      <c r="IO15" s="381">
        <v>8151</v>
      </c>
      <c r="IP15" s="380"/>
      <c r="IQ15" s="381">
        <v>8028</v>
      </c>
      <c r="IR15" s="380" t="s">
        <v>546</v>
      </c>
      <c r="IS15" s="381">
        <v>544090</v>
      </c>
      <c r="IT15" s="380" t="s">
        <v>546</v>
      </c>
      <c r="IU15" s="381">
        <v>31619</v>
      </c>
      <c r="IV15" s="381">
        <v>25031508</v>
      </c>
      <c r="IW15" s="381">
        <v>595264</v>
      </c>
      <c r="IX15" s="381">
        <v>204351</v>
      </c>
      <c r="IY15" s="380"/>
      <c r="IZ15" s="381">
        <v>77539</v>
      </c>
      <c r="JA15" s="381">
        <v>18757</v>
      </c>
      <c r="JB15" s="381">
        <v>6011</v>
      </c>
      <c r="JC15" s="380">
        <v>241</v>
      </c>
      <c r="JD15" s="380">
        <v>300</v>
      </c>
      <c r="JE15" s="380">
        <v>104</v>
      </c>
      <c r="JF15" s="380"/>
      <c r="JG15" s="381">
        <v>613202</v>
      </c>
      <c r="JH15" s="381">
        <v>6253</v>
      </c>
      <c r="JI15" s="381">
        <v>96328</v>
      </c>
      <c r="JJ15" s="381">
        <v>205319</v>
      </c>
      <c r="JK15" s="381">
        <v>4648</v>
      </c>
      <c r="JL15" s="380" t="s">
        <v>546</v>
      </c>
      <c r="JM15" s="381">
        <v>1987</v>
      </c>
      <c r="JN15" s="381">
        <v>5640</v>
      </c>
      <c r="JO15" s="380" t="s">
        <v>546</v>
      </c>
      <c r="JP15" s="381">
        <v>8013</v>
      </c>
      <c r="JQ15" s="380"/>
      <c r="JR15" s="380">
        <v>147</v>
      </c>
      <c r="JS15" s="380" t="s">
        <v>546</v>
      </c>
      <c r="JT15" s="380">
        <v>76</v>
      </c>
      <c r="JU15" s="380">
        <v>8</v>
      </c>
      <c r="JV15" s="380">
        <v>276</v>
      </c>
      <c r="JW15" s="381">
        <v>3760</v>
      </c>
      <c r="JX15" s="380"/>
      <c r="JY15" s="381">
        <v>2675</v>
      </c>
      <c r="JZ15" s="380" t="s">
        <v>546</v>
      </c>
      <c r="KA15" s="380" t="s">
        <v>546</v>
      </c>
      <c r="KB15" s="381">
        <v>68134</v>
      </c>
      <c r="KC15" s="380"/>
      <c r="KD15" s="381">
        <v>1049</v>
      </c>
      <c r="KE15" s="381">
        <v>67086</v>
      </c>
      <c r="KF15" s="381">
        <v>26482</v>
      </c>
      <c r="KG15" s="380" t="s">
        <v>546</v>
      </c>
      <c r="KH15" s="380" t="s">
        <v>546</v>
      </c>
      <c r="KI15" s="380" t="s">
        <v>546</v>
      </c>
      <c r="KJ15" s="380">
        <v>310</v>
      </c>
      <c r="KK15" s="380" t="s">
        <v>546</v>
      </c>
      <c r="KL15" s="380" t="s">
        <v>546</v>
      </c>
      <c r="KM15" s="380"/>
      <c r="KN15" s="380" t="s">
        <v>546</v>
      </c>
      <c r="KO15" s="380"/>
      <c r="KP15" s="380" t="s">
        <v>546</v>
      </c>
      <c r="KQ15" s="380" t="s">
        <v>546</v>
      </c>
      <c r="KR15" s="380">
        <v>600</v>
      </c>
      <c r="KS15" s="381">
        <v>5753</v>
      </c>
      <c r="KT15" s="380">
        <v>486</v>
      </c>
      <c r="KU15" s="381">
        <v>31589</v>
      </c>
      <c r="KV15" s="381">
        <v>634622</v>
      </c>
      <c r="KW15" s="381">
        <v>15283</v>
      </c>
      <c r="KX15" s="381">
        <v>1142303</v>
      </c>
      <c r="KY15" s="380">
        <v>450</v>
      </c>
      <c r="KZ15" s="380"/>
      <c r="LA15" s="381">
        <v>964348</v>
      </c>
      <c r="LB15" s="380"/>
      <c r="LC15" s="381">
        <v>565228</v>
      </c>
      <c r="LD15" s="381">
        <v>68232</v>
      </c>
      <c r="LE15" s="381">
        <v>287561</v>
      </c>
      <c r="LF15" s="381">
        <v>306134</v>
      </c>
      <c r="LG15" s="381">
        <v>1168</v>
      </c>
      <c r="LH15" s="380" t="s">
        <v>546</v>
      </c>
      <c r="LI15" s="381">
        <v>172939</v>
      </c>
      <c r="LJ15" s="381">
        <v>478064</v>
      </c>
      <c r="LK15" s="381">
        <v>22607</v>
      </c>
      <c r="LL15" s="381">
        <v>5040</v>
      </c>
      <c r="LM15" s="380" t="s">
        <v>546</v>
      </c>
      <c r="LN15" s="381">
        <v>607020</v>
      </c>
      <c r="LO15" s="381">
        <v>46292</v>
      </c>
      <c r="LP15" s="381">
        <v>28853</v>
      </c>
      <c r="LQ15" s="381">
        <v>8500</v>
      </c>
      <c r="LR15" s="381">
        <v>16561</v>
      </c>
      <c r="LS15" s="381">
        <v>51072</v>
      </c>
      <c r="LT15" s="380" t="s">
        <v>546</v>
      </c>
      <c r="LU15" s="380" t="s">
        <v>546</v>
      </c>
      <c r="LV15" s="381">
        <v>3166</v>
      </c>
      <c r="LW15" s="380" t="s">
        <v>546</v>
      </c>
      <c r="LX15" s="380" t="s">
        <v>546</v>
      </c>
      <c r="LY15" s="380" t="s">
        <v>546</v>
      </c>
      <c r="LZ15" s="380" t="s">
        <v>546</v>
      </c>
      <c r="MA15" s="380" t="s">
        <v>546</v>
      </c>
      <c r="MB15" s="380" t="s">
        <v>546</v>
      </c>
      <c r="MC15" s="380" t="s">
        <v>546</v>
      </c>
      <c r="MD15" s="380" t="s">
        <v>546</v>
      </c>
      <c r="ME15" s="380" t="s">
        <v>546</v>
      </c>
      <c r="MF15" s="380" t="s">
        <v>546</v>
      </c>
      <c r="MG15" s="380" t="s">
        <v>546</v>
      </c>
      <c r="MH15" s="380" t="s">
        <v>546</v>
      </c>
      <c r="MI15" s="381">
        <v>297610</v>
      </c>
      <c r="MJ15" s="380" t="s">
        <v>546</v>
      </c>
      <c r="MK15" s="380" t="s">
        <v>546</v>
      </c>
    </row>
    <row r="16" spans="1:356" ht="19.5" thickBot="1">
      <c r="B16" s="211" t="s">
        <v>731</v>
      </c>
      <c r="C16" s="368">
        <v>305192</v>
      </c>
      <c r="D16" s="368">
        <v>1539</v>
      </c>
      <c r="E16" s="368">
        <v>1532694</v>
      </c>
      <c r="F16" s="365"/>
      <c r="G16" s="368">
        <v>5392</v>
      </c>
      <c r="H16" s="368">
        <v>175630</v>
      </c>
      <c r="I16" s="368">
        <v>30459</v>
      </c>
      <c r="J16" s="368">
        <v>163524</v>
      </c>
      <c r="K16" s="368">
        <v>13820292</v>
      </c>
      <c r="L16" s="365"/>
      <c r="M16" s="368">
        <v>331097</v>
      </c>
      <c r="N16" s="368">
        <v>4554391</v>
      </c>
      <c r="O16" s="368">
        <v>123934</v>
      </c>
      <c r="P16" s="368">
        <v>525896</v>
      </c>
      <c r="Q16" s="368">
        <v>77164</v>
      </c>
      <c r="R16" s="368">
        <v>1309400</v>
      </c>
      <c r="S16" s="365"/>
      <c r="T16" s="367">
        <v>4</v>
      </c>
      <c r="U16" s="368">
        <v>511832</v>
      </c>
      <c r="V16" s="365"/>
      <c r="W16" s="368">
        <v>404083</v>
      </c>
      <c r="X16" s="368">
        <v>15083</v>
      </c>
      <c r="Y16" s="368">
        <v>12900</v>
      </c>
      <c r="Z16" s="368">
        <v>323997</v>
      </c>
      <c r="AA16" s="368">
        <v>473571</v>
      </c>
      <c r="AB16" s="368">
        <v>8910125</v>
      </c>
      <c r="AC16" s="367"/>
      <c r="AD16" s="368">
        <v>3598240</v>
      </c>
      <c r="AE16" s="368">
        <v>1926136</v>
      </c>
      <c r="AF16" s="368">
        <v>3413234</v>
      </c>
      <c r="AG16" s="367"/>
      <c r="AH16" s="368">
        <v>562260</v>
      </c>
      <c r="AI16" s="368">
        <v>985473</v>
      </c>
      <c r="AJ16" s="368">
        <v>367255</v>
      </c>
      <c r="AK16" s="368">
        <v>165192</v>
      </c>
      <c r="AL16" s="368">
        <v>112273</v>
      </c>
      <c r="AM16" s="368">
        <v>515104</v>
      </c>
      <c r="AN16" s="367"/>
      <c r="AO16" s="368">
        <v>5614</v>
      </c>
      <c r="AP16" s="368">
        <v>437975</v>
      </c>
      <c r="AQ16" s="368">
        <v>574697</v>
      </c>
      <c r="AR16" s="367"/>
      <c r="AS16" s="368">
        <v>61856</v>
      </c>
      <c r="AT16" s="368">
        <v>152776</v>
      </c>
      <c r="AU16" s="368">
        <v>155246</v>
      </c>
      <c r="AV16" s="367"/>
      <c r="AW16" s="368">
        <v>93799</v>
      </c>
      <c r="AX16" s="368">
        <v>12630</v>
      </c>
      <c r="AY16" s="368">
        <v>14135</v>
      </c>
      <c r="AZ16" s="368">
        <v>360471</v>
      </c>
      <c r="BA16" s="368">
        <v>61205</v>
      </c>
      <c r="BB16" s="368">
        <v>183314</v>
      </c>
      <c r="BC16" s="368">
        <v>1090172</v>
      </c>
      <c r="BD16" s="368">
        <v>82272</v>
      </c>
      <c r="BE16" s="368">
        <v>89576</v>
      </c>
      <c r="BF16" s="368">
        <v>509674</v>
      </c>
      <c r="BG16" s="368">
        <v>455415</v>
      </c>
      <c r="BH16" s="368">
        <v>260688</v>
      </c>
      <c r="BI16" s="368">
        <v>154144</v>
      </c>
      <c r="BJ16" s="368">
        <v>910921</v>
      </c>
      <c r="BK16" s="368">
        <v>428156</v>
      </c>
      <c r="BL16" s="368">
        <v>824336</v>
      </c>
      <c r="BM16" s="367"/>
      <c r="BN16" s="368">
        <v>11385</v>
      </c>
      <c r="BO16" s="368">
        <v>641986</v>
      </c>
      <c r="BP16" s="368">
        <v>1644</v>
      </c>
      <c r="BQ16" s="368">
        <v>348965</v>
      </c>
      <c r="BR16" s="368">
        <v>388179</v>
      </c>
      <c r="BS16" s="368">
        <v>4196949</v>
      </c>
      <c r="BT16" s="367"/>
      <c r="BU16" s="368">
        <v>4105820</v>
      </c>
      <c r="BV16" s="367"/>
      <c r="BW16" s="368">
        <v>773487</v>
      </c>
      <c r="BX16" s="368">
        <v>14381</v>
      </c>
      <c r="BY16" s="368">
        <v>1498782</v>
      </c>
      <c r="BZ16" s="368">
        <v>43253</v>
      </c>
      <c r="CA16" s="368">
        <v>4673</v>
      </c>
      <c r="CB16" s="368">
        <v>137113</v>
      </c>
      <c r="CC16" s="368">
        <v>3456327</v>
      </c>
      <c r="CD16" s="368">
        <v>2458939</v>
      </c>
      <c r="CE16" s="368">
        <v>222317</v>
      </c>
      <c r="CF16" s="368">
        <v>127663</v>
      </c>
      <c r="CG16" s="368">
        <v>22731</v>
      </c>
      <c r="CH16" s="367">
        <v>669</v>
      </c>
      <c r="CI16" s="368">
        <v>895482</v>
      </c>
      <c r="CJ16" s="367"/>
      <c r="CK16" s="368">
        <v>179836</v>
      </c>
      <c r="CL16" s="368">
        <v>424515</v>
      </c>
      <c r="CM16" s="368">
        <v>56347</v>
      </c>
      <c r="CN16" s="368">
        <v>138596</v>
      </c>
      <c r="CO16" s="368">
        <v>110445</v>
      </c>
      <c r="CP16" s="368">
        <v>48489</v>
      </c>
      <c r="CQ16" s="368">
        <v>752787</v>
      </c>
      <c r="CR16" s="367"/>
      <c r="CS16" s="368">
        <v>220357</v>
      </c>
      <c r="CT16" s="368">
        <v>332103</v>
      </c>
      <c r="CU16" s="368">
        <v>188068</v>
      </c>
      <c r="CV16" s="367">
        <v>289</v>
      </c>
      <c r="CW16" s="368">
        <v>1465994</v>
      </c>
      <c r="CX16" s="368">
        <v>1240705</v>
      </c>
      <c r="CY16" s="368">
        <v>17219660</v>
      </c>
      <c r="CZ16" s="367"/>
      <c r="DA16" s="368">
        <v>3845292</v>
      </c>
      <c r="DB16" s="368">
        <v>4823884</v>
      </c>
      <c r="DC16" s="368">
        <v>5834413</v>
      </c>
      <c r="DD16" s="368">
        <v>2503979</v>
      </c>
      <c r="DE16" s="368">
        <v>6311</v>
      </c>
      <c r="DF16" s="368">
        <v>725428</v>
      </c>
      <c r="DG16" s="367"/>
      <c r="DH16" s="367" t="s">
        <v>546</v>
      </c>
      <c r="DI16" s="368">
        <v>725428</v>
      </c>
      <c r="DJ16" s="368">
        <v>346277</v>
      </c>
      <c r="DK16" s="368">
        <v>953252</v>
      </c>
      <c r="DL16" s="368">
        <v>1419636</v>
      </c>
      <c r="DM16" s="367"/>
      <c r="DN16" s="368">
        <v>281805</v>
      </c>
      <c r="DO16" s="368">
        <v>38123</v>
      </c>
      <c r="DP16" s="368">
        <v>521021</v>
      </c>
      <c r="DQ16" s="367"/>
      <c r="DR16" s="367">
        <v>580</v>
      </c>
      <c r="DS16" s="368">
        <v>72267</v>
      </c>
      <c r="DT16" s="368">
        <v>112343</v>
      </c>
      <c r="DU16" s="368">
        <v>23729</v>
      </c>
      <c r="DV16" s="368">
        <v>233275</v>
      </c>
      <c r="DW16" s="368">
        <v>526133</v>
      </c>
      <c r="DX16" s="368">
        <v>944400</v>
      </c>
      <c r="DY16" s="368">
        <v>14869</v>
      </c>
      <c r="DZ16" s="368">
        <v>10211812</v>
      </c>
      <c r="EA16" s="367"/>
      <c r="EB16" s="368">
        <v>594946</v>
      </c>
      <c r="EC16" s="368">
        <v>2128186</v>
      </c>
      <c r="ED16" s="368">
        <v>169320</v>
      </c>
      <c r="EE16" s="368">
        <v>913297</v>
      </c>
      <c r="EF16" s="368">
        <v>1375068</v>
      </c>
      <c r="EG16" s="368">
        <v>279640</v>
      </c>
      <c r="EH16" s="368">
        <v>223025</v>
      </c>
      <c r="EI16" s="368">
        <v>488630</v>
      </c>
      <c r="EJ16" s="368">
        <v>68600</v>
      </c>
      <c r="EK16" s="368">
        <v>3230092</v>
      </c>
      <c r="EL16" s="368">
        <v>669462</v>
      </c>
      <c r="EM16" s="368">
        <v>9596682</v>
      </c>
      <c r="EN16" s="368">
        <v>1539167</v>
      </c>
      <c r="EO16" s="368">
        <v>5057175</v>
      </c>
      <c r="EP16" s="367"/>
      <c r="EQ16" s="368">
        <v>5964</v>
      </c>
      <c r="ER16" s="368">
        <v>104377</v>
      </c>
      <c r="ES16" s="368">
        <v>74414143</v>
      </c>
      <c r="ET16" s="367"/>
      <c r="EU16" s="368">
        <v>1121941</v>
      </c>
      <c r="EV16" s="368">
        <v>417611</v>
      </c>
      <c r="EW16" s="368">
        <v>293072</v>
      </c>
      <c r="EX16" s="368">
        <v>9440157</v>
      </c>
      <c r="EY16" s="368">
        <v>516432</v>
      </c>
      <c r="EZ16" s="368">
        <v>1368975</v>
      </c>
      <c r="FA16" s="368">
        <v>1832166</v>
      </c>
      <c r="FB16" s="368">
        <v>658001</v>
      </c>
      <c r="FC16" s="368">
        <v>392383</v>
      </c>
      <c r="FD16" s="368">
        <v>2304317</v>
      </c>
      <c r="FE16" s="368">
        <v>985113</v>
      </c>
      <c r="FF16" s="368">
        <v>4336333</v>
      </c>
      <c r="FG16" s="367"/>
      <c r="FH16" s="368">
        <v>2000373</v>
      </c>
      <c r="FI16" s="368">
        <v>13030530</v>
      </c>
      <c r="FJ16" s="367"/>
      <c r="FK16" s="368">
        <v>6802663</v>
      </c>
      <c r="FL16" s="368">
        <v>4320768</v>
      </c>
      <c r="FM16" s="368">
        <v>966547</v>
      </c>
      <c r="FN16" s="368">
        <v>981549</v>
      </c>
      <c r="FO16" s="368">
        <v>15471</v>
      </c>
      <c r="FP16" s="368">
        <v>751007</v>
      </c>
      <c r="FQ16" s="368">
        <v>4752</v>
      </c>
      <c r="FR16" s="368">
        <v>36996261</v>
      </c>
      <c r="FS16" s="367"/>
      <c r="FT16" s="368">
        <v>5730187</v>
      </c>
      <c r="FU16" s="368">
        <v>1335856</v>
      </c>
      <c r="FV16" s="368">
        <v>19966352</v>
      </c>
      <c r="FW16" s="368">
        <v>1349620</v>
      </c>
      <c r="FX16" s="368">
        <v>2742441</v>
      </c>
      <c r="FY16" s="368">
        <v>170033</v>
      </c>
      <c r="FZ16" s="368">
        <v>3903329</v>
      </c>
      <c r="GA16" s="367"/>
      <c r="GB16" s="368">
        <v>1391290</v>
      </c>
      <c r="GC16" s="368">
        <v>2512039</v>
      </c>
      <c r="GD16" s="368">
        <v>8874375</v>
      </c>
      <c r="GE16" s="367"/>
      <c r="GF16" s="368">
        <v>721880</v>
      </c>
      <c r="GG16" s="368">
        <v>8152495</v>
      </c>
      <c r="GH16" s="368">
        <v>32533</v>
      </c>
      <c r="GI16" s="368">
        <v>13949</v>
      </c>
      <c r="GJ16" s="368">
        <v>13246</v>
      </c>
      <c r="GK16" s="368">
        <v>714042</v>
      </c>
      <c r="GL16" s="368">
        <v>530275</v>
      </c>
      <c r="GM16" s="368">
        <v>3493940</v>
      </c>
      <c r="GN16" s="368">
        <v>2358151</v>
      </c>
      <c r="GO16" s="368">
        <v>256703</v>
      </c>
      <c r="GP16" s="368">
        <v>6968245</v>
      </c>
      <c r="GQ16" s="368">
        <v>3408114</v>
      </c>
      <c r="GR16" s="368">
        <v>6964764</v>
      </c>
      <c r="GS16" s="368">
        <v>4428613</v>
      </c>
      <c r="GT16" s="368">
        <v>2055770</v>
      </c>
      <c r="GU16" s="368">
        <v>1824065</v>
      </c>
      <c r="GV16" s="368">
        <v>342146</v>
      </c>
      <c r="GW16" s="368">
        <v>2332955</v>
      </c>
      <c r="GX16" s="368">
        <v>158173</v>
      </c>
      <c r="GY16" s="368">
        <v>692401</v>
      </c>
      <c r="GZ16" s="368">
        <v>2223814</v>
      </c>
      <c r="HA16" s="367"/>
      <c r="HB16" s="368">
        <v>332189</v>
      </c>
      <c r="HC16" s="368">
        <v>73878</v>
      </c>
      <c r="HD16" s="368">
        <v>256089</v>
      </c>
      <c r="HE16" s="368">
        <v>107103115</v>
      </c>
      <c r="HF16" s="367"/>
      <c r="HG16" s="368">
        <v>65541276</v>
      </c>
      <c r="HH16" s="367"/>
      <c r="HI16" s="368">
        <v>14088160</v>
      </c>
      <c r="HJ16" s="368">
        <v>46619502</v>
      </c>
      <c r="HK16" s="368">
        <v>3766463</v>
      </c>
      <c r="HL16" s="368">
        <v>10815237</v>
      </c>
      <c r="HM16" s="368">
        <v>4489194</v>
      </c>
      <c r="HN16" s="367"/>
      <c r="HO16" s="368">
        <v>1084070</v>
      </c>
      <c r="HP16" s="368">
        <v>12597121</v>
      </c>
      <c r="HQ16" s="368">
        <v>2128458</v>
      </c>
      <c r="HR16" s="368">
        <v>22373575</v>
      </c>
      <c r="HS16" s="368">
        <v>6491986</v>
      </c>
      <c r="HT16" s="368">
        <v>17369984</v>
      </c>
      <c r="HU16" s="368">
        <v>2618401</v>
      </c>
      <c r="HV16" s="368">
        <v>7315572</v>
      </c>
      <c r="HW16" s="368">
        <v>276229</v>
      </c>
      <c r="HX16" s="368">
        <v>1998771</v>
      </c>
      <c r="HY16" s="368">
        <v>11564794</v>
      </c>
      <c r="HZ16" s="368">
        <v>1384690</v>
      </c>
      <c r="IA16" s="368">
        <v>7613006</v>
      </c>
      <c r="IB16" s="367"/>
      <c r="IC16" s="368">
        <v>1822482</v>
      </c>
      <c r="ID16" s="368">
        <v>7666722</v>
      </c>
      <c r="IE16" s="368">
        <v>85992701</v>
      </c>
      <c r="IF16" s="367"/>
      <c r="IG16" s="368">
        <v>85030861</v>
      </c>
      <c r="IH16" s="368">
        <v>5822806</v>
      </c>
      <c r="II16" s="368">
        <v>108947</v>
      </c>
      <c r="IJ16" s="368">
        <v>2550534</v>
      </c>
      <c r="IK16" s="367"/>
      <c r="IL16" s="368">
        <v>1026334</v>
      </c>
      <c r="IM16" s="368">
        <v>781410</v>
      </c>
      <c r="IN16" s="368">
        <v>3010223</v>
      </c>
      <c r="IO16" s="368">
        <v>9379364</v>
      </c>
      <c r="IP16" s="367"/>
      <c r="IQ16" s="368">
        <v>9266283</v>
      </c>
      <c r="IR16" s="368">
        <v>695777</v>
      </c>
      <c r="IS16" s="368">
        <v>8851533</v>
      </c>
      <c r="IT16" s="368">
        <v>2692778</v>
      </c>
      <c r="IU16" s="368">
        <v>9456931</v>
      </c>
      <c r="IV16" s="368">
        <v>18330224</v>
      </c>
      <c r="IW16" s="368">
        <v>16350209</v>
      </c>
      <c r="IX16" s="368">
        <v>45263594</v>
      </c>
      <c r="IY16" s="367"/>
      <c r="IZ16" s="368">
        <v>18423182</v>
      </c>
      <c r="JA16" s="368">
        <v>20529673</v>
      </c>
      <c r="JB16" s="368">
        <v>946362</v>
      </c>
      <c r="JC16" s="368">
        <v>14016418</v>
      </c>
      <c r="JD16" s="368">
        <v>5668931</v>
      </c>
      <c r="JE16" s="368">
        <v>8978358</v>
      </c>
      <c r="JF16" s="367"/>
      <c r="JG16" s="368">
        <v>3437278</v>
      </c>
      <c r="JH16" s="368">
        <v>111370</v>
      </c>
      <c r="JI16" s="368">
        <v>843688</v>
      </c>
      <c r="JJ16" s="368">
        <v>2074452</v>
      </c>
      <c r="JK16" s="368">
        <v>54598</v>
      </c>
      <c r="JL16" s="368">
        <v>33645771</v>
      </c>
      <c r="JM16" s="368">
        <v>4514580</v>
      </c>
      <c r="JN16" s="368">
        <v>2110007</v>
      </c>
      <c r="JO16" s="368">
        <v>4347087</v>
      </c>
      <c r="JP16" s="368">
        <v>14084001</v>
      </c>
      <c r="JQ16" s="367"/>
      <c r="JR16" s="368">
        <v>4627201</v>
      </c>
      <c r="JS16" s="367" t="s">
        <v>546</v>
      </c>
      <c r="JT16" s="368">
        <v>1980861</v>
      </c>
      <c r="JU16" s="368">
        <v>292015</v>
      </c>
      <c r="JV16" s="368">
        <v>4753574</v>
      </c>
      <c r="JW16" s="368">
        <v>1894571</v>
      </c>
      <c r="JX16" s="367"/>
      <c r="JY16" s="368">
        <v>1742942</v>
      </c>
      <c r="JZ16" s="368">
        <v>3636615</v>
      </c>
      <c r="KA16" s="368">
        <v>6812898</v>
      </c>
      <c r="KB16" s="368">
        <v>1618031</v>
      </c>
      <c r="KC16" s="367"/>
      <c r="KD16" s="368">
        <v>134407</v>
      </c>
      <c r="KE16" s="368">
        <v>1483625</v>
      </c>
      <c r="KF16" s="368">
        <v>552633</v>
      </c>
      <c r="KG16" s="368">
        <v>33848398</v>
      </c>
      <c r="KH16" s="368">
        <v>5727704</v>
      </c>
      <c r="KI16" s="368">
        <v>19319992</v>
      </c>
      <c r="KJ16" s="368">
        <v>18069988</v>
      </c>
      <c r="KK16" s="368">
        <v>6550674</v>
      </c>
      <c r="KL16" s="368">
        <v>106562206</v>
      </c>
      <c r="KM16" s="367"/>
      <c r="KN16" s="368">
        <v>87001410</v>
      </c>
      <c r="KO16" s="367"/>
      <c r="KP16" s="368">
        <v>45062008</v>
      </c>
      <c r="KQ16" s="368">
        <v>41939402</v>
      </c>
      <c r="KR16" s="368">
        <v>169156</v>
      </c>
      <c r="KS16" s="368">
        <v>1956781</v>
      </c>
      <c r="KT16" s="368">
        <v>1956781</v>
      </c>
      <c r="KU16" s="368">
        <v>476970</v>
      </c>
      <c r="KV16" s="368">
        <v>1999088</v>
      </c>
      <c r="KW16" s="368">
        <v>3905649</v>
      </c>
      <c r="KX16" s="368">
        <v>2881332</v>
      </c>
      <c r="KY16" s="368">
        <v>32692749</v>
      </c>
      <c r="KZ16" s="367"/>
      <c r="LA16" s="368">
        <v>30995813</v>
      </c>
      <c r="LB16" s="367"/>
      <c r="LC16" s="368">
        <v>14968195</v>
      </c>
      <c r="LD16" s="368">
        <v>6309515</v>
      </c>
      <c r="LE16" s="368">
        <v>9090741</v>
      </c>
      <c r="LF16" s="368">
        <v>1696936</v>
      </c>
      <c r="LG16" s="368">
        <v>26278520</v>
      </c>
      <c r="LH16" s="368">
        <v>16207176</v>
      </c>
      <c r="LI16" s="368">
        <v>8627469</v>
      </c>
      <c r="LJ16" s="368">
        <v>2831116</v>
      </c>
      <c r="LK16" s="368">
        <v>309450</v>
      </c>
      <c r="LL16" s="368">
        <v>287596</v>
      </c>
      <c r="LM16" s="368">
        <v>86873</v>
      </c>
      <c r="LN16" s="368">
        <v>7358277</v>
      </c>
      <c r="LO16" s="368">
        <v>1595462</v>
      </c>
      <c r="LP16" s="368">
        <v>113221</v>
      </c>
      <c r="LQ16" s="368">
        <v>40294</v>
      </c>
      <c r="LR16" s="368">
        <v>84173</v>
      </c>
      <c r="LS16" s="368">
        <v>304116</v>
      </c>
      <c r="LT16" s="368">
        <v>50873251</v>
      </c>
      <c r="LU16" s="368">
        <v>894653732</v>
      </c>
      <c r="LV16" s="368">
        <v>62360615</v>
      </c>
      <c r="LW16" s="368">
        <v>259829199</v>
      </c>
      <c r="LX16" s="368">
        <v>404888804</v>
      </c>
      <c r="LY16" s="368">
        <v>71068571</v>
      </c>
      <c r="LZ16" s="368">
        <v>47796223</v>
      </c>
      <c r="MA16" s="368">
        <v>48710319</v>
      </c>
      <c r="MB16" s="368">
        <v>451499829</v>
      </c>
      <c r="MC16" s="368">
        <v>475630</v>
      </c>
      <c r="MD16" s="368">
        <v>18881121</v>
      </c>
      <c r="ME16" s="368">
        <v>21104310</v>
      </c>
      <c r="MF16" s="368">
        <v>309525630</v>
      </c>
      <c r="MG16" s="368">
        <v>80783478</v>
      </c>
      <c r="MH16" s="368">
        <v>10401895</v>
      </c>
      <c r="MI16" s="368">
        <v>4908697</v>
      </c>
      <c r="MJ16" s="368">
        <v>4896452</v>
      </c>
      <c r="MK16" s="368">
        <v>522617</v>
      </c>
    </row>
    <row r="17" spans="2:349" ht="19.5" thickBot="1">
      <c r="B17" s="211" t="s">
        <v>732</v>
      </c>
      <c r="C17" s="367">
        <v>1.2</v>
      </c>
      <c r="D17" s="367">
        <v>-47.8</v>
      </c>
      <c r="E17" s="367">
        <v>6.7</v>
      </c>
      <c r="F17" s="365"/>
      <c r="G17" s="367">
        <v>-77.8</v>
      </c>
      <c r="H17" s="367">
        <v>5.7</v>
      </c>
      <c r="I17" s="367">
        <v>27</v>
      </c>
      <c r="J17" s="367">
        <v>11.6</v>
      </c>
      <c r="K17" s="367">
        <v>3</v>
      </c>
      <c r="L17" s="365"/>
      <c r="M17" s="367">
        <v>-8.4</v>
      </c>
      <c r="N17" s="367">
        <v>5</v>
      </c>
      <c r="O17" s="367">
        <v>-13.5</v>
      </c>
      <c r="P17" s="367">
        <v>-10.9</v>
      </c>
      <c r="Q17" s="367">
        <v>5.0999999999999996</v>
      </c>
      <c r="R17" s="367">
        <v>40.700000000000003</v>
      </c>
      <c r="S17" s="365"/>
      <c r="T17" s="367">
        <v>-40.799999999999997</v>
      </c>
      <c r="U17" s="367">
        <v>132.1</v>
      </c>
      <c r="V17" s="365"/>
      <c r="W17" s="367">
        <v>147</v>
      </c>
      <c r="X17" s="367">
        <v>2010.4</v>
      </c>
      <c r="Y17" s="367">
        <v>49.4</v>
      </c>
      <c r="Z17" s="367">
        <v>20.8</v>
      </c>
      <c r="AA17" s="367">
        <v>-25.1</v>
      </c>
      <c r="AB17" s="367">
        <v>11.8</v>
      </c>
      <c r="AC17" s="367"/>
      <c r="AD17" s="367">
        <v>15.5</v>
      </c>
      <c r="AE17" s="367">
        <v>33.4</v>
      </c>
      <c r="AF17" s="367">
        <v>-1.4</v>
      </c>
      <c r="AG17" s="367"/>
      <c r="AH17" s="367">
        <v>-22.4</v>
      </c>
      <c r="AI17" s="367">
        <v>-0.3</v>
      </c>
      <c r="AJ17" s="367">
        <v>14.6</v>
      </c>
      <c r="AK17" s="367">
        <v>17.3</v>
      </c>
      <c r="AL17" s="367">
        <v>-4.7</v>
      </c>
      <c r="AM17" s="367">
        <v>25.4</v>
      </c>
      <c r="AN17" s="367"/>
      <c r="AO17" s="367">
        <v>-10.199999999999999</v>
      </c>
      <c r="AP17" s="367">
        <v>29.2</v>
      </c>
      <c r="AQ17" s="367">
        <v>23.6</v>
      </c>
      <c r="AR17" s="367"/>
      <c r="AS17" s="367">
        <v>-11.8</v>
      </c>
      <c r="AT17" s="367">
        <v>22.9</v>
      </c>
      <c r="AU17" s="367">
        <v>58.7</v>
      </c>
      <c r="AV17" s="367"/>
      <c r="AW17" s="367">
        <v>42.6</v>
      </c>
      <c r="AX17" s="367">
        <v>341.7</v>
      </c>
      <c r="AY17" s="367">
        <v>-10</v>
      </c>
      <c r="AZ17" s="367">
        <v>38.200000000000003</v>
      </c>
      <c r="BA17" s="367">
        <v>6</v>
      </c>
      <c r="BB17" s="367">
        <v>0.7</v>
      </c>
      <c r="BC17" s="367">
        <v>8.1</v>
      </c>
      <c r="BD17" s="367">
        <v>-23</v>
      </c>
      <c r="BE17" s="367">
        <v>10.6</v>
      </c>
      <c r="BF17" s="367">
        <v>1</v>
      </c>
      <c r="BG17" s="367">
        <v>-8.6999999999999993</v>
      </c>
      <c r="BH17" s="367">
        <v>-4.2</v>
      </c>
      <c r="BI17" s="367">
        <v>23.8</v>
      </c>
      <c r="BJ17" s="367">
        <v>9.8000000000000007</v>
      </c>
      <c r="BK17" s="367">
        <v>22.2</v>
      </c>
      <c r="BL17" s="367">
        <v>2.4</v>
      </c>
      <c r="BM17" s="367"/>
      <c r="BN17" s="367">
        <v>0.3</v>
      </c>
      <c r="BO17" s="367">
        <v>1.8</v>
      </c>
      <c r="BP17" s="367">
        <v>76.400000000000006</v>
      </c>
      <c r="BQ17" s="367">
        <v>22.4</v>
      </c>
      <c r="BR17" s="367">
        <v>-10.8</v>
      </c>
      <c r="BS17" s="367">
        <v>-8.9</v>
      </c>
      <c r="BT17" s="367"/>
      <c r="BU17" s="367">
        <v>-9.6999999999999993</v>
      </c>
      <c r="BV17" s="367"/>
      <c r="BW17" s="367">
        <v>-47.7</v>
      </c>
      <c r="BX17" s="367">
        <v>394.2</v>
      </c>
      <c r="BY17" s="367">
        <v>-5.8</v>
      </c>
      <c r="BZ17" s="367">
        <v>-20.6</v>
      </c>
      <c r="CA17" s="367">
        <v>-47.9</v>
      </c>
      <c r="CB17" s="367">
        <v>8.1999999999999993</v>
      </c>
      <c r="CC17" s="367">
        <v>-2.5</v>
      </c>
      <c r="CD17" s="367">
        <v>-0.6</v>
      </c>
      <c r="CE17" s="367">
        <v>-14.3</v>
      </c>
      <c r="CF17" s="367">
        <v>2.6</v>
      </c>
      <c r="CG17" s="367">
        <v>120.2</v>
      </c>
      <c r="CH17" s="367">
        <v>-25.1</v>
      </c>
      <c r="CI17" s="367">
        <v>17.899999999999999</v>
      </c>
      <c r="CJ17" s="367"/>
      <c r="CK17" s="367">
        <v>42.7</v>
      </c>
      <c r="CL17" s="367">
        <v>43.9</v>
      </c>
      <c r="CM17" s="367">
        <v>-10.1</v>
      </c>
      <c r="CN17" s="367">
        <v>26.4</v>
      </c>
      <c r="CO17" s="367">
        <v>-7.6</v>
      </c>
      <c r="CP17" s="367">
        <v>36.799999999999997</v>
      </c>
      <c r="CQ17" s="367">
        <v>-7</v>
      </c>
      <c r="CR17" s="367"/>
      <c r="CS17" s="367">
        <v>-37.700000000000003</v>
      </c>
      <c r="CT17" s="367">
        <v>91</v>
      </c>
      <c r="CU17" s="367">
        <v>-4.7</v>
      </c>
      <c r="CV17" s="367">
        <v>26.2</v>
      </c>
      <c r="CW17" s="367">
        <v>-20</v>
      </c>
      <c r="CX17" s="367">
        <v>65.3</v>
      </c>
      <c r="CY17" s="367">
        <v>8</v>
      </c>
      <c r="CZ17" s="367"/>
      <c r="DA17" s="367">
        <v>8.5</v>
      </c>
      <c r="DB17" s="367">
        <v>0.3</v>
      </c>
      <c r="DC17" s="367">
        <v>11.6</v>
      </c>
      <c r="DD17" s="367">
        <v>12.5</v>
      </c>
      <c r="DE17" s="367">
        <v>-65.400000000000006</v>
      </c>
      <c r="DF17" s="367">
        <v>3.8</v>
      </c>
      <c r="DG17" s="367"/>
      <c r="DH17" s="369" t="s">
        <v>546</v>
      </c>
      <c r="DI17" s="367">
        <v>3.8</v>
      </c>
      <c r="DJ17" s="367">
        <v>-18.7</v>
      </c>
      <c r="DK17" s="367">
        <v>3</v>
      </c>
      <c r="DL17" s="367">
        <v>12.2</v>
      </c>
      <c r="DM17" s="367"/>
      <c r="DN17" s="367">
        <v>9.6999999999999993</v>
      </c>
      <c r="DO17" s="367">
        <v>-47.2</v>
      </c>
      <c r="DP17" s="367">
        <v>31.4</v>
      </c>
      <c r="DQ17" s="367"/>
      <c r="DR17" s="367">
        <v>-30.5</v>
      </c>
      <c r="DS17" s="367">
        <v>53.1</v>
      </c>
      <c r="DT17" s="367">
        <v>0.3</v>
      </c>
      <c r="DU17" s="367">
        <v>-14.9</v>
      </c>
      <c r="DV17" s="367">
        <v>-23.1</v>
      </c>
      <c r="DW17" s="367">
        <v>8</v>
      </c>
      <c r="DX17" s="367">
        <v>-0.7</v>
      </c>
      <c r="DY17" s="367">
        <v>11.9</v>
      </c>
      <c r="DZ17" s="367">
        <v>7.1</v>
      </c>
      <c r="EA17" s="367"/>
      <c r="EB17" s="367">
        <v>13.4</v>
      </c>
      <c r="EC17" s="367">
        <v>-0.2</v>
      </c>
      <c r="ED17" s="367">
        <v>7.8</v>
      </c>
      <c r="EE17" s="367">
        <v>10.199999999999999</v>
      </c>
      <c r="EF17" s="367">
        <v>17.899999999999999</v>
      </c>
      <c r="EG17" s="367">
        <v>7.6</v>
      </c>
      <c r="EH17" s="367">
        <v>0.2</v>
      </c>
      <c r="EI17" s="367">
        <v>3</v>
      </c>
      <c r="EJ17" s="367">
        <v>-5.2</v>
      </c>
      <c r="EK17" s="367">
        <v>16.600000000000001</v>
      </c>
      <c r="EL17" s="367">
        <v>-5.9</v>
      </c>
      <c r="EM17" s="367">
        <v>3.2</v>
      </c>
      <c r="EN17" s="367">
        <v>9.3000000000000007</v>
      </c>
      <c r="EO17" s="367">
        <v>-4.5</v>
      </c>
      <c r="EP17" s="367"/>
      <c r="EQ17" s="367">
        <v>-33.6</v>
      </c>
      <c r="ER17" s="367">
        <v>-62.2</v>
      </c>
      <c r="ES17" s="369" t="s">
        <v>546</v>
      </c>
      <c r="ET17" s="367"/>
      <c r="EU17" s="367">
        <v>10.6</v>
      </c>
      <c r="EV17" s="369" t="s">
        <v>546</v>
      </c>
      <c r="EW17" s="369" t="s">
        <v>546</v>
      </c>
      <c r="EX17" s="369" t="s">
        <v>546</v>
      </c>
      <c r="EY17" s="367">
        <v>11</v>
      </c>
      <c r="EZ17" s="367">
        <v>-11</v>
      </c>
      <c r="FA17" s="367">
        <v>11.5</v>
      </c>
      <c r="FB17" s="367">
        <v>-6.7</v>
      </c>
      <c r="FC17" s="367">
        <v>-27.9</v>
      </c>
      <c r="FD17" s="367">
        <v>3.3</v>
      </c>
      <c r="FE17" s="367">
        <v>-7.2</v>
      </c>
      <c r="FF17" s="367">
        <v>5.4</v>
      </c>
      <c r="FG17" s="367"/>
      <c r="FH17" s="367">
        <v>5.5</v>
      </c>
      <c r="FI17" s="367">
        <v>-0.2</v>
      </c>
      <c r="FJ17" s="367"/>
      <c r="FK17" s="367">
        <v>9.6999999999999993</v>
      </c>
      <c r="FL17" s="367">
        <v>-3.3</v>
      </c>
      <c r="FM17" s="367">
        <v>-5</v>
      </c>
      <c r="FN17" s="369" t="s">
        <v>546</v>
      </c>
      <c r="FO17" s="367">
        <v>-35.700000000000003</v>
      </c>
      <c r="FP17" s="367">
        <v>62.5</v>
      </c>
      <c r="FQ17" s="367">
        <v>-49.6</v>
      </c>
      <c r="FR17" s="367">
        <v>-30.5</v>
      </c>
      <c r="FS17" s="367"/>
      <c r="FT17" s="367">
        <v>-61</v>
      </c>
      <c r="FU17" s="367">
        <v>-34</v>
      </c>
      <c r="FV17" s="367">
        <v>-10.1</v>
      </c>
      <c r="FW17" s="367">
        <v>-9.6999999999999993</v>
      </c>
      <c r="FX17" s="367">
        <v>3.3</v>
      </c>
      <c r="FY17" s="367">
        <v>206272.5</v>
      </c>
      <c r="FZ17" s="367">
        <v>-7.4</v>
      </c>
      <c r="GA17" s="367"/>
      <c r="GB17" s="367">
        <v>-21.1</v>
      </c>
      <c r="GC17" s="367">
        <v>5.7</v>
      </c>
      <c r="GD17" s="367">
        <v>4.5</v>
      </c>
      <c r="GE17" s="367"/>
      <c r="GF17" s="367">
        <v>7.7</v>
      </c>
      <c r="GG17" s="367">
        <v>4.0999999999999996</v>
      </c>
      <c r="GH17" s="367">
        <v>-27.4</v>
      </c>
      <c r="GI17" s="367">
        <v>196.5</v>
      </c>
      <c r="GJ17" s="367">
        <v>-50.3</v>
      </c>
      <c r="GK17" s="367">
        <v>26.8</v>
      </c>
      <c r="GL17" s="367">
        <v>31.6</v>
      </c>
      <c r="GM17" s="367">
        <v>5.9</v>
      </c>
      <c r="GN17" s="367">
        <v>13</v>
      </c>
      <c r="GO17" s="367">
        <v>0.6</v>
      </c>
      <c r="GP17" s="367">
        <v>12</v>
      </c>
      <c r="GQ17" s="367">
        <v>12.6</v>
      </c>
      <c r="GR17" s="367">
        <v>10.1</v>
      </c>
      <c r="GS17" s="367">
        <v>11.9</v>
      </c>
      <c r="GT17" s="367">
        <v>3.1</v>
      </c>
      <c r="GU17" s="367">
        <v>4.5</v>
      </c>
      <c r="GV17" s="367">
        <v>43.7</v>
      </c>
      <c r="GW17" s="369" t="s">
        <v>546</v>
      </c>
      <c r="GX17" s="367">
        <v>-7.9</v>
      </c>
      <c r="GY17" s="367">
        <v>11.6</v>
      </c>
      <c r="GZ17" s="367">
        <v>9.6</v>
      </c>
      <c r="HA17" s="367"/>
      <c r="HB17" s="367">
        <v>18.899999999999999</v>
      </c>
      <c r="HC17" s="367">
        <v>24.4</v>
      </c>
      <c r="HD17" s="367">
        <v>-2.2000000000000002</v>
      </c>
      <c r="HE17" s="367">
        <v>-3.1</v>
      </c>
      <c r="HF17" s="367"/>
      <c r="HG17" s="367">
        <v>-0.9</v>
      </c>
      <c r="HH17" s="367"/>
      <c r="HI17" s="367">
        <v>-9.1999999999999993</v>
      </c>
      <c r="HJ17" s="367">
        <v>6.3</v>
      </c>
      <c r="HK17" s="367">
        <v>23.7</v>
      </c>
      <c r="HL17" s="367">
        <v>20.3</v>
      </c>
      <c r="HM17" s="367">
        <v>110.1</v>
      </c>
      <c r="HN17" s="367"/>
      <c r="HO17" s="367">
        <v>-29</v>
      </c>
      <c r="HP17" s="367">
        <v>-10.3</v>
      </c>
      <c r="HQ17" s="367">
        <v>1.5</v>
      </c>
      <c r="HR17" s="367">
        <v>-1.7</v>
      </c>
      <c r="HS17" s="367">
        <v>2.5</v>
      </c>
      <c r="HT17" s="367">
        <v>1.6</v>
      </c>
      <c r="HU17" s="367">
        <v>10.4</v>
      </c>
      <c r="HV17" s="367">
        <v>-4.3</v>
      </c>
      <c r="HW17" s="367">
        <v>10.3</v>
      </c>
      <c r="HX17" s="367">
        <v>11.1</v>
      </c>
      <c r="HY17" s="367">
        <v>5.3</v>
      </c>
      <c r="HZ17" s="367">
        <v>5.8</v>
      </c>
      <c r="IA17" s="367">
        <v>7.9</v>
      </c>
      <c r="IB17" s="367"/>
      <c r="IC17" s="367">
        <v>-0.8</v>
      </c>
      <c r="ID17" s="367">
        <v>22.5</v>
      </c>
      <c r="IE17" s="367">
        <v>-5.0999999999999996</v>
      </c>
      <c r="IF17" s="367"/>
      <c r="IG17" s="367">
        <v>-4.8</v>
      </c>
      <c r="IH17" s="367">
        <v>3.8</v>
      </c>
      <c r="II17" s="367">
        <v>7.1</v>
      </c>
      <c r="IJ17" s="367">
        <v>-1.1000000000000001</v>
      </c>
      <c r="IK17" s="367"/>
      <c r="IL17" s="367">
        <v>-16.600000000000001</v>
      </c>
      <c r="IM17" s="367">
        <v>-1.3</v>
      </c>
      <c r="IN17" s="367">
        <v>4.7</v>
      </c>
      <c r="IO17" s="367">
        <v>1.5</v>
      </c>
      <c r="IP17" s="367"/>
      <c r="IQ17" s="367">
        <v>2</v>
      </c>
      <c r="IR17" s="369" t="s">
        <v>546</v>
      </c>
      <c r="IS17" s="367">
        <v>2.5</v>
      </c>
      <c r="IT17" s="369" t="s">
        <v>546</v>
      </c>
      <c r="IU17" s="367">
        <v>8.6</v>
      </c>
      <c r="IV17" s="367">
        <v>5.7</v>
      </c>
      <c r="IW17" s="367">
        <v>-15.3</v>
      </c>
      <c r="IX17" s="367">
        <v>13.1</v>
      </c>
      <c r="IY17" s="367"/>
      <c r="IZ17" s="367">
        <v>6.9</v>
      </c>
      <c r="JA17" s="367">
        <v>18.600000000000001</v>
      </c>
      <c r="JB17" s="367">
        <v>1.6</v>
      </c>
      <c r="JC17" s="367">
        <v>7.8</v>
      </c>
      <c r="JD17" s="367">
        <v>50.6</v>
      </c>
      <c r="JE17" s="367">
        <v>43.1</v>
      </c>
      <c r="JF17" s="367"/>
      <c r="JG17" s="367">
        <v>83.6</v>
      </c>
      <c r="JH17" s="367">
        <v>112.9</v>
      </c>
      <c r="JI17" s="367">
        <v>14</v>
      </c>
      <c r="JJ17" s="367">
        <v>10.4</v>
      </c>
      <c r="JK17" s="367">
        <v>77</v>
      </c>
      <c r="JL17" s="369" t="s">
        <v>546</v>
      </c>
      <c r="JM17" s="367">
        <v>24.5</v>
      </c>
      <c r="JN17" s="367">
        <v>-2</v>
      </c>
      <c r="JO17" s="369" t="s">
        <v>546</v>
      </c>
      <c r="JP17" s="367">
        <v>-2</v>
      </c>
      <c r="JQ17" s="367"/>
      <c r="JR17" s="367">
        <v>-2</v>
      </c>
      <c r="JS17" s="369" t="s">
        <v>546</v>
      </c>
      <c r="JT17" s="367">
        <v>24.6</v>
      </c>
      <c r="JU17" s="367">
        <v>-27.3</v>
      </c>
      <c r="JV17" s="367">
        <v>-17.899999999999999</v>
      </c>
      <c r="JW17" s="367">
        <v>-1.2</v>
      </c>
      <c r="JX17" s="367"/>
      <c r="JY17" s="367">
        <v>0.2</v>
      </c>
      <c r="JZ17" s="369" t="s">
        <v>546</v>
      </c>
      <c r="KA17" s="369" t="s">
        <v>546</v>
      </c>
      <c r="KB17" s="367">
        <v>11.4</v>
      </c>
      <c r="KC17" s="367"/>
      <c r="KD17" s="367">
        <v>-3.7</v>
      </c>
      <c r="KE17" s="367">
        <v>11.7</v>
      </c>
      <c r="KF17" s="367">
        <v>-7.8</v>
      </c>
      <c r="KG17" s="369" t="s">
        <v>546</v>
      </c>
      <c r="KH17" s="369" t="s">
        <v>546</v>
      </c>
      <c r="KI17" s="369" t="s">
        <v>546</v>
      </c>
      <c r="KJ17" s="367">
        <v>11.3</v>
      </c>
      <c r="KK17" s="369" t="s">
        <v>546</v>
      </c>
      <c r="KL17" s="369" t="s">
        <v>546</v>
      </c>
      <c r="KM17" s="367"/>
      <c r="KN17" s="369" t="s">
        <v>546</v>
      </c>
      <c r="KO17" s="367"/>
      <c r="KP17" s="369" t="s">
        <v>546</v>
      </c>
      <c r="KQ17" s="369" t="s">
        <v>546</v>
      </c>
      <c r="KR17" s="367">
        <v>-3.2</v>
      </c>
      <c r="KS17" s="367">
        <v>10.8</v>
      </c>
      <c r="KT17" s="367">
        <v>10.9</v>
      </c>
      <c r="KU17" s="367">
        <v>-4.9000000000000004</v>
      </c>
      <c r="KV17" s="367">
        <v>11.2</v>
      </c>
      <c r="KW17" s="367">
        <v>13.4</v>
      </c>
      <c r="KX17" s="367">
        <v>9.8000000000000007</v>
      </c>
      <c r="KY17" s="367">
        <v>6.5</v>
      </c>
      <c r="KZ17" s="367"/>
      <c r="LA17" s="367">
        <v>3.7</v>
      </c>
      <c r="LB17" s="367"/>
      <c r="LC17" s="367">
        <v>1.8</v>
      </c>
      <c r="LD17" s="367">
        <v>-1.2</v>
      </c>
      <c r="LE17" s="367">
        <v>7.7</v>
      </c>
      <c r="LF17" s="367">
        <v>10.4</v>
      </c>
      <c r="LG17" s="367">
        <v>12.2</v>
      </c>
      <c r="LH17" s="369" t="s">
        <v>546</v>
      </c>
      <c r="LI17" s="367">
        <v>12.5</v>
      </c>
      <c r="LJ17" s="367">
        <v>14.3</v>
      </c>
      <c r="LK17" s="367">
        <v>-1.9</v>
      </c>
      <c r="LL17" s="367">
        <v>-3.6</v>
      </c>
      <c r="LM17" s="369" t="s">
        <v>546</v>
      </c>
      <c r="LN17" s="367">
        <v>17.8</v>
      </c>
      <c r="LO17" s="367">
        <v>5.9</v>
      </c>
      <c r="LP17" s="367">
        <v>12.9</v>
      </c>
      <c r="LQ17" s="367">
        <v>2.9</v>
      </c>
      <c r="LR17" s="367">
        <v>3.4</v>
      </c>
      <c r="LS17" s="367">
        <v>1.2</v>
      </c>
      <c r="LT17" s="369" t="s">
        <v>546</v>
      </c>
      <c r="LU17" s="369" t="s">
        <v>546</v>
      </c>
      <c r="LV17" s="367">
        <v>6</v>
      </c>
      <c r="LW17" s="369" t="s">
        <v>546</v>
      </c>
      <c r="LX17" s="369" t="s">
        <v>546</v>
      </c>
      <c r="LY17" s="369" t="s">
        <v>546</v>
      </c>
      <c r="LZ17" s="369" t="s">
        <v>546</v>
      </c>
      <c r="MA17" s="369" t="s">
        <v>546</v>
      </c>
      <c r="MB17" s="369" t="s">
        <v>546</v>
      </c>
      <c r="MC17" s="369" t="s">
        <v>546</v>
      </c>
      <c r="MD17" s="369" t="s">
        <v>546</v>
      </c>
      <c r="ME17" s="369" t="s">
        <v>546</v>
      </c>
      <c r="MF17" s="369" t="s">
        <v>546</v>
      </c>
      <c r="MG17" s="369" t="s">
        <v>546</v>
      </c>
      <c r="MH17" s="369" t="s">
        <v>546</v>
      </c>
      <c r="MI17" s="367">
        <v>25.5</v>
      </c>
      <c r="MJ17" s="369" t="s">
        <v>546</v>
      </c>
      <c r="MK17" s="369" t="s">
        <v>546</v>
      </c>
    </row>
    <row r="18" spans="2:349" ht="19.5" thickBot="1">
      <c r="B18" s="211" t="s">
        <v>733</v>
      </c>
      <c r="C18" s="367">
        <v>-9.8000000000000007</v>
      </c>
      <c r="D18" s="367">
        <v>-84.8</v>
      </c>
      <c r="E18" s="367">
        <v>17.5</v>
      </c>
      <c r="F18" s="365"/>
      <c r="G18" s="367">
        <v>-79.599999999999994</v>
      </c>
      <c r="H18" s="367">
        <v>4.9000000000000004</v>
      </c>
      <c r="I18" s="367">
        <v>29.2</v>
      </c>
      <c r="J18" s="367">
        <v>7.2</v>
      </c>
      <c r="K18" s="367">
        <v>4.7</v>
      </c>
      <c r="L18" s="365"/>
      <c r="M18" s="367">
        <v>-11.2</v>
      </c>
      <c r="N18" s="367">
        <v>4.7</v>
      </c>
      <c r="O18" s="367">
        <v>-20.2</v>
      </c>
      <c r="P18" s="367">
        <v>-9.6</v>
      </c>
      <c r="Q18" s="367">
        <v>-1.4</v>
      </c>
      <c r="R18" s="367">
        <v>16</v>
      </c>
      <c r="S18" s="365"/>
      <c r="T18" s="367">
        <v>-42.3</v>
      </c>
      <c r="U18" s="367">
        <v>58.5</v>
      </c>
      <c r="V18" s="365"/>
      <c r="W18" s="367">
        <v>61.5</v>
      </c>
      <c r="X18" s="367">
        <v>679.6</v>
      </c>
      <c r="Y18" s="367">
        <v>48.5</v>
      </c>
      <c r="Z18" s="367">
        <v>19.399999999999999</v>
      </c>
      <c r="AA18" s="367">
        <v>-11.4</v>
      </c>
      <c r="AB18" s="367">
        <v>9.6999999999999993</v>
      </c>
      <c r="AC18" s="367"/>
      <c r="AD18" s="367">
        <v>0.6</v>
      </c>
      <c r="AE18" s="367">
        <v>30</v>
      </c>
      <c r="AF18" s="367">
        <v>-1.5</v>
      </c>
      <c r="AG18" s="367"/>
      <c r="AH18" s="367">
        <v>-18.7</v>
      </c>
      <c r="AI18" s="367">
        <v>1.7</v>
      </c>
      <c r="AJ18" s="367">
        <v>13.9</v>
      </c>
      <c r="AK18" s="367">
        <v>-8.1</v>
      </c>
      <c r="AL18" s="367">
        <v>40.6</v>
      </c>
      <c r="AM18" s="367">
        <v>16.899999999999999</v>
      </c>
      <c r="AN18" s="367"/>
      <c r="AO18" s="367">
        <v>0.6</v>
      </c>
      <c r="AP18" s="367">
        <v>21.6</v>
      </c>
      <c r="AQ18" s="367">
        <v>11.5</v>
      </c>
      <c r="AR18" s="367"/>
      <c r="AS18" s="367">
        <v>-13.4</v>
      </c>
      <c r="AT18" s="367">
        <v>21.2</v>
      </c>
      <c r="AU18" s="367">
        <v>39.4</v>
      </c>
      <c r="AV18" s="367"/>
      <c r="AW18" s="367">
        <v>35.1</v>
      </c>
      <c r="AX18" s="367">
        <v>258.60000000000002</v>
      </c>
      <c r="AY18" s="367">
        <v>-14.8</v>
      </c>
      <c r="AZ18" s="367">
        <v>32.5</v>
      </c>
      <c r="BA18" s="367">
        <v>12.1</v>
      </c>
      <c r="BB18" s="367">
        <v>0.6</v>
      </c>
      <c r="BC18" s="367">
        <v>11.3</v>
      </c>
      <c r="BD18" s="367">
        <v>-20.9</v>
      </c>
      <c r="BE18" s="367">
        <v>11.7</v>
      </c>
      <c r="BF18" s="367">
        <v>3.3</v>
      </c>
      <c r="BG18" s="367">
        <v>-7.2</v>
      </c>
      <c r="BH18" s="367">
        <v>-1.3</v>
      </c>
      <c r="BI18" s="367">
        <v>21.3</v>
      </c>
      <c r="BJ18" s="367">
        <v>28.6</v>
      </c>
      <c r="BK18" s="367">
        <v>50.7</v>
      </c>
      <c r="BL18" s="367">
        <v>0.8</v>
      </c>
      <c r="BM18" s="367"/>
      <c r="BN18" s="367">
        <v>14.4</v>
      </c>
      <c r="BO18" s="367">
        <v>-2.6</v>
      </c>
      <c r="BP18" s="367">
        <v>107.7</v>
      </c>
      <c r="BQ18" s="367">
        <v>12.3</v>
      </c>
      <c r="BR18" s="367">
        <v>-8</v>
      </c>
      <c r="BS18" s="367">
        <v>-3.7</v>
      </c>
      <c r="BT18" s="367"/>
      <c r="BU18" s="367">
        <v>-4</v>
      </c>
      <c r="BV18" s="367"/>
      <c r="BW18" s="367">
        <v>-40.1</v>
      </c>
      <c r="BX18" s="367">
        <v>419.1</v>
      </c>
      <c r="BY18" s="367">
        <v>-0.4</v>
      </c>
      <c r="BZ18" s="367">
        <v>-24.2</v>
      </c>
      <c r="CA18" s="367">
        <v>-47.6</v>
      </c>
      <c r="CB18" s="367">
        <v>7.7</v>
      </c>
      <c r="CC18" s="367">
        <v>-0.6</v>
      </c>
      <c r="CD18" s="367">
        <v>3.1</v>
      </c>
      <c r="CE18" s="367">
        <v>6.8</v>
      </c>
      <c r="CF18" s="367">
        <v>-1.7</v>
      </c>
      <c r="CG18" s="367">
        <v>126.2</v>
      </c>
      <c r="CH18" s="367">
        <v>-8</v>
      </c>
      <c r="CI18" s="367">
        <v>23.7</v>
      </c>
      <c r="CJ18" s="367"/>
      <c r="CK18" s="367">
        <v>19.600000000000001</v>
      </c>
      <c r="CL18" s="367">
        <v>38.299999999999997</v>
      </c>
      <c r="CM18" s="367">
        <v>-3</v>
      </c>
      <c r="CN18" s="367">
        <v>13.4</v>
      </c>
      <c r="CO18" s="367">
        <v>-9.1999999999999993</v>
      </c>
      <c r="CP18" s="367">
        <v>59.8</v>
      </c>
      <c r="CQ18" s="367">
        <v>64.7</v>
      </c>
      <c r="CR18" s="367"/>
      <c r="CS18" s="367">
        <v>16.2</v>
      </c>
      <c r="CT18" s="367">
        <v>273.5</v>
      </c>
      <c r="CU18" s="367">
        <v>15.9</v>
      </c>
      <c r="CV18" s="367">
        <v>39.9</v>
      </c>
      <c r="CW18" s="367">
        <v>55.8</v>
      </c>
      <c r="CX18" s="367">
        <v>99.5</v>
      </c>
      <c r="CY18" s="367">
        <v>34.799999999999997</v>
      </c>
      <c r="CZ18" s="367"/>
      <c r="DA18" s="367">
        <v>39.5</v>
      </c>
      <c r="DB18" s="367">
        <v>20.5</v>
      </c>
      <c r="DC18" s="367">
        <v>36.799999999999997</v>
      </c>
      <c r="DD18" s="367">
        <v>60.9</v>
      </c>
      <c r="DE18" s="367">
        <v>-68.099999999999994</v>
      </c>
      <c r="DF18" s="367">
        <v>8.5</v>
      </c>
      <c r="DG18" s="367"/>
      <c r="DH18" s="369" t="s">
        <v>546</v>
      </c>
      <c r="DI18" s="367">
        <v>8.5</v>
      </c>
      <c r="DJ18" s="367">
        <v>-10.5</v>
      </c>
      <c r="DK18" s="367">
        <v>3.1</v>
      </c>
      <c r="DL18" s="367">
        <v>18.5</v>
      </c>
      <c r="DM18" s="367"/>
      <c r="DN18" s="367">
        <v>25.7</v>
      </c>
      <c r="DO18" s="367">
        <v>-10.3</v>
      </c>
      <c r="DP18" s="367">
        <v>43.8</v>
      </c>
      <c r="DQ18" s="367"/>
      <c r="DR18" s="367">
        <v>-8.1999999999999993</v>
      </c>
      <c r="DS18" s="367">
        <v>84.7</v>
      </c>
      <c r="DT18" s="367">
        <v>-2</v>
      </c>
      <c r="DU18" s="367">
        <v>23</v>
      </c>
      <c r="DV18" s="367">
        <v>-8</v>
      </c>
      <c r="DW18" s="367">
        <v>29.3</v>
      </c>
      <c r="DX18" s="367">
        <v>-0.4</v>
      </c>
      <c r="DY18" s="367">
        <v>35.5</v>
      </c>
      <c r="DZ18" s="367">
        <v>13.7</v>
      </c>
      <c r="EA18" s="367"/>
      <c r="EB18" s="367">
        <v>109.5</v>
      </c>
      <c r="EC18" s="367">
        <v>7</v>
      </c>
      <c r="ED18" s="367">
        <v>14.2</v>
      </c>
      <c r="EE18" s="367">
        <v>7</v>
      </c>
      <c r="EF18" s="367">
        <v>23.6</v>
      </c>
      <c r="EG18" s="367">
        <v>11</v>
      </c>
      <c r="EH18" s="367">
        <v>2.4</v>
      </c>
      <c r="EI18" s="367">
        <v>1.4</v>
      </c>
      <c r="EJ18" s="367">
        <v>-2.5</v>
      </c>
      <c r="EK18" s="367">
        <v>32.200000000000003</v>
      </c>
      <c r="EL18" s="367">
        <v>5.8</v>
      </c>
      <c r="EM18" s="367">
        <v>12.9</v>
      </c>
      <c r="EN18" s="367">
        <v>16</v>
      </c>
      <c r="EO18" s="367">
        <v>-1.3</v>
      </c>
      <c r="EP18" s="367"/>
      <c r="EQ18" s="367">
        <v>-29.3</v>
      </c>
      <c r="ER18" s="367">
        <v>-55.9</v>
      </c>
      <c r="ES18" s="367">
        <v>7.4</v>
      </c>
      <c r="ET18" s="367"/>
      <c r="EU18" s="367">
        <v>9.6</v>
      </c>
      <c r="EV18" s="367">
        <v>-1.7</v>
      </c>
      <c r="EW18" s="367">
        <v>-15</v>
      </c>
      <c r="EX18" s="367">
        <v>3.7</v>
      </c>
      <c r="EY18" s="367">
        <v>4</v>
      </c>
      <c r="EZ18" s="367">
        <v>-19.600000000000001</v>
      </c>
      <c r="FA18" s="367">
        <v>10.1</v>
      </c>
      <c r="FB18" s="367">
        <v>5</v>
      </c>
      <c r="FC18" s="367">
        <v>-13.3</v>
      </c>
      <c r="FD18" s="367">
        <v>-18.8</v>
      </c>
      <c r="FE18" s="367">
        <v>-3.6</v>
      </c>
      <c r="FF18" s="367">
        <v>6.2</v>
      </c>
      <c r="FG18" s="367"/>
      <c r="FH18" s="367">
        <v>3.1</v>
      </c>
      <c r="FI18" s="367">
        <v>8.1</v>
      </c>
      <c r="FJ18" s="367"/>
      <c r="FK18" s="367">
        <v>22.5</v>
      </c>
      <c r="FL18" s="367">
        <v>-8.6</v>
      </c>
      <c r="FM18" s="367">
        <v>-2.2999999999999998</v>
      </c>
      <c r="FN18" s="367">
        <v>-26.8</v>
      </c>
      <c r="FO18" s="367">
        <v>-16</v>
      </c>
      <c r="FP18" s="367">
        <v>57.4</v>
      </c>
      <c r="FQ18" s="367">
        <v>-3</v>
      </c>
      <c r="FR18" s="367">
        <v>3.1</v>
      </c>
      <c r="FS18" s="367"/>
      <c r="FT18" s="367">
        <v>-37.200000000000003</v>
      </c>
      <c r="FU18" s="367">
        <v>-7.2</v>
      </c>
      <c r="FV18" s="367">
        <v>22.7</v>
      </c>
      <c r="FW18" s="367">
        <v>9.8000000000000007</v>
      </c>
      <c r="FX18" s="367">
        <v>14.4</v>
      </c>
      <c r="FY18" s="367">
        <v>76057.600000000006</v>
      </c>
      <c r="FZ18" s="367">
        <v>15.1</v>
      </c>
      <c r="GA18" s="367"/>
      <c r="GB18" s="367">
        <v>1.6</v>
      </c>
      <c r="GC18" s="367">
        <v>24.3</v>
      </c>
      <c r="GD18" s="367">
        <v>8.8000000000000007</v>
      </c>
      <c r="GE18" s="367"/>
      <c r="GF18" s="367">
        <v>16.3</v>
      </c>
      <c r="GG18" s="367">
        <v>8.1999999999999993</v>
      </c>
      <c r="GH18" s="367">
        <v>4.2</v>
      </c>
      <c r="GI18" s="367">
        <v>85.4</v>
      </c>
      <c r="GJ18" s="367">
        <v>-43.8</v>
      </c>
      <c r="GK18" s="367">
        <v>26.9</v>
      </c>
      <c r="GL18" s="367">
        <v>51.9</v>
      </c>
      <c r="GM18" s="367">
        <v>14.2</v>
      </c>
      <c r="GN18" s="367">
        <v>21.8</v>
      </c>
      <c r="GO18" s="367">
        <v>17.7</v>
      </c>
      <c r="GP18" s="367">
        <v>14.6</v>
      </c>
      <c r="GQ18" s="367">
        <v>11.2</v>
      </c>
      <c r="GR18" s="367">
        <v>9.3000000000000007</v>
      </c>
      <c r="GS18" s="367">
        <v>19.2</v>
      </c>
      <c r="GT18" s="367">
        <v>-5</v>
      </c>
      <c r="GU18" s="367">
        <v>6.8</v>
      </c>
      <c r="GV18" s="367">
        <v>37.6</v>
      </c>
      <c r="GW18" s="367">
        <v>18.600000000000001</v>
      </c>
      <c r="GX18" s="367">
        <v>-15.7</v>
      </c>
      <c r="GY18" s="367">
        <v>9.5</v>
      </c>
      <c r="GZ18" s="367">
        <v>14.2</v>
      </c>
      <c r="HA18" s="367"/>
      <c r="HB18" s="367">
        <v>22.9</v>
      </c>
      <c r="HC18" s="367">
        <v>23</v>
      </c>
      <c r="HD18" s="367">
        <v>-4.5</v>
      </c>
      <c r="HE18" s="367">
        <v>18.100000000000001</v>
      </c>
      <c r="HF18" s="367"/>
      <c r="HG18" s="367">
        <v>16.600000000000001</v>
      </c>
      <c r="HH18" s="367"/>
      <c r="HI18" s="367">
        <v>0.5</v>
      </c>
      <c r="HJ18" s="367">
        <v>21</v>
      </c>
      <c r="HK18" s="367">
        <v>29.6</v>
      </c>
      <c r="HL18" s="367">
        <v>26.7</v>
      </c>
      <c r="HM18" s="367">
        <v>215.6</v>
      </c>
      <c r="HN18" s="367"/>
      <c r="HO18" s="367">
        <v>-22.7</v>
      </c>
      <c r="HP18" s="367">
        <v>14.3</v>
      </c>
      <c r="HQ18" s="367">
        <v>3.3</v>
      </c>
      <c r="HR18" s="367">
        <v>35.6</v>
      </c>
      <c r="HS18" s="367">
        <v>-3.3</v>
      </c>
      <c r="HT18" s="367">
        <v>2.2999999999999998</v>
      </c>
      <c r="HU18" s="367">
        <v>13.2</v>
      </c>
      <c r="HV18" s="367">
        <v>6.1</v>
      </c>
      <c r="HW18" s="367">
        <v>-28.6</v>
      </c>
      <c r="HX18" s="367">
        <v>6.6</v>
      </c>
      <c r="HY18" s="367">
        <v>7.2</v>
      </c>
      <c r="HZ18" s="367">
        <v>4.8</v>
      </c>
      <c r="IA18" s="367">
        <v>15.9</v>
      </c>
      <c r="IB18" s="367"/>
      <c r="IC18" s="367">
        <v>11.9</v>
      </c>
      <c r="ID18" s="367">
        <v>2.9</v>
      </c>
      <c r="IE18" s="367">
        <v>11</v>
      </c>
      <c r="IF18" s="367"/>
      <c r="IG18" s="367">
        <v>11.3</v>
      </c>
      <c r="IH18" s="367">
        <v>18.600000000000001</v>
      </c>
      <c r="II18" s="367">
        <v>-2.9</v>
      </c>
      <c r="IJ18" s="367">
        <v>1.9</v>
      </c>
      <c r="IK18" s="367"/>
      <c r="IL18" s="367">
        <v>-21.1</v>
      </c>
      <c r="IM18" s="367">
        <v>-1.2</v>
      </c>
      <c r="IN18" s="367">
        <v>-4.0999999999999996</v>
      </c>
      <c r="IO18" s="367">
        <v>16</v>
      </c>
      <c r="IP18" s="367"/>
      <c r="IQ18" s="367">
        <v>16.3</v>
      </c>
      <c r="IR18" s="367">
        <v>-4.9000000000000004</v>
      </c>
      <c r="IS18" s="367">
        <v>16.8</v>
      </c>
      <c r="IT18" s="367">
        <v>4.2</v>
      </c>
      <c r="IU18" s="367">
        <v>11.8</v>
      </c>
      <c r="IV18" s="367">
        <v>12.3</v>
      </c>
      <c r="IW18" s="367">
        <v>2.2999999999999998</v>
      </c>
      <c r="IX18" s="367">
        <v>12.6</v>
      </c>
      <c r="IY18" s="367"/>
      <c r="IZ18" s="367">
        <v>6.4</v>
      </c>
      <c r="JA18" s="367">
        <v>35</v>
      </c>
      <c r="JB18" s="367">
        <v>-42.3</v>
      </c>
      <c r="JC18" s="367">
        <v>8.3000000000000007</v>
      </c>
      <c r="JD18" s="367">
        <v>103.2</v>
      </c>
      <c r="JE18" s="367">
        <v>27.2</v>
      </c>
      <c r="JF18" s="367"/>
      <c r="JG18" s="367">
        <v>82.9</v>
      </c>
      <c r="JH18" s="367">
        <v>49.5</v>
      </c>
      <c r="JI18" s="367">
        <v>-5.9</v>
      </c>
      <c r="JJ18" s="367">
        <v>18</v>
      </c>
      <c r="JK18" s="367">
        <v>24</v>
      </c>
      <c r="JL18" s="367">
        <v>11.9</v>
      </c>
      <c r="JM18" s="367">
        <v>14.7</v>
      </c>
      <c r="JN18" s="367">
        <v>3.6</v>
      </c>
      <c r="JO18" s="367">
        <v>5.4</v>
      </c>
      <c r="JP18" s="367">
        <v>5.8</v>
      </c>
      <c r="JQ18" s="367"/>
      <c r="JR18" s="367">
        <v>40.1</v>
      </c>
      <c r="JS18" s="369" t="s">
        <v>546</v>
      </c>
      <c r="JT18" s="367">
        <v>38.799999999999997</v>
      </c>
      <c r="JU18" s="367">
        <v>-30.7</v>
      </c>
      <c r="JV18" s="367">
        <v>-10</v>
      </c>
      <c r="JW18" s="367">
        <v>15.1</v>
      </c>
      <c r="JX18" s="367"/>
      <c r="JY18" s="367">
        <v>17</v>
      </c>
      <c r="JZ18" s="367">
        <v>10.3</v>
      </c>
      <c r="KA18" s="367">
        <v>10.3</v>
      </c>
      <c r="KB18" s="367">
        <v>-3.6</v>
      </c>
      <c r="KC18" s="367"/>
      <c r="KD18" s="367">
        <v>-30.5</v>
      </c>
      <c r="KE18" s="367">
        <v>-0.1</v>
      </c>
      <c r="KF18" s="367">
        <v>-9.5</v>
      </c>
      <c r="KG18" s="367">
        <v>7.4</v>
      </c>
      <c r="KH18" s="367">
        <v>12.2</v>
      </c>
      <c r="KI18" s="367">
        <v>-2.4</v>
      </c>
      <c r="KJ18" s="367">
        <v>9.9</v>
      </c>
      <c r="KK18" s="367">
        <v>7.5</v>
      </c>
      <c r="KL18" s="367">
        <v>2.2999999999999998</v>
      </c>
      <c r="KM18" s="367"/>
      <c r="KN18" s="367">
        <v>1.6</v>
      </c>
      <c r="KO18" s="367"/>
      <c r="KP18" s="367">
        <v>5.4</v>
      </c>
      <c r="KQ18" s="367">
        <v>-2.2000000000000002</v>
      </c>
      <c r="KR18" s="367">
        <v>-4.4000000000000004</v>
      </c>
      <c r="KS18" s="367">
        <v>11.3</v>
      </c>
      <c r="KT18" s="367">
        <v>11.3</v>
      </c>
      <c r="KU18" s="367">
        <v>-1.4</v>
      </c>
      <c r="KV18" s="367">
        <v>13.7</v>
      </c>
      <c r="KW18" s="367">
        <v>9.1999999999999993</v>
      </c>
      <c r="KX18" s="367">
        <v>2.2999999999999998</v>
      </c>
      <c r="KY18" s="367">
        <v>5</v>
      </c>
      <c r="KZ18" s="367"/>
      <c r="LA18" s="367">
        <v>4.7</v>
      </c>
      <c r="LB18" s="367"/>
      <c r="LC18" s="367">
        <v>3.1</v>
      </c>
      <c r="LD18" s="367">
        <v>-0.6</v>
      </c>
      <c r="LE18" s="367">
        <v>11</v>
      </c>
      <c r="LF18" s="367">
        <v>10.9</v>
      </c>
      <c r="LG18" s="367">
        <v>11.6</v>
      </c>
      <c r="LH18" s="367">
        <v>33.299999999999997</v>
      </c>
      <c r="LI18" s="367">
        <v>34.5</v>
      </c>
      <c r="LJ18" s="367">
        <v>43.7</v>
      </c>
      <c r="LK18" s="367">
        <v>-2.8</v>
      </c>
      <c r="LL18" s="367">
        <v>-4.2</v>
      </c>
      <c r="LM18" s="367">
        <v>-38.9</v>
      </c>
      <c r="LN18" s="367">
        <v>-15</v>
      </c>
      <c r="LO18" s="367">
        <v>-1.3</v>
      </c>
      <c r="LP18" s="367">
        <v>20.8</v>
      </c>
      <c r="LQ18" s="367">
        <v>-2</v>
      </c>
      <c r="LR18" s="367">
        <v>9.8000000000000007</v>
      </c>
      <c r="LS18" s="367">
        <v>3.7</v>
      </c>
      <c r="LT18" s="367">
        <v>6</v>
      </c>
      <c r="LU18" s="367">
        <v>12.1</v>
      </c>
      <c r="LV18" s="367">
        <v>13</v>
      </c>
      <c r="LW18" s="367">
        <v>14.6</v>
      </c>
      <c r="LX18" s="367">
        <v>10.8</v>
      </c>
      <c r="LY18" s="367">
        <v>16.100000000000001</v>
      </c>
      <c r="LZ18" s="367">
        <v>7.3</v>
      </c>
      <c r="MA18" s="367">
        <v>8.3000000000000007</v>
      </c>
      <c r="MB18" s="367">
        <v>13.3</v>
      </c>
      <c r="MC18" s="367">
        <v>13.1</v>
      </c>
      <c r="MD18" s="367">
        <v>15.6</v>
      </c>
      <c r="ME18" s="367">
        <v>4.5</v>
      </c>
      <c r="MF18" s="367">
        <v>14.5</v>
      </c>
      <c r="MG18" s="367">
        <v>10.3</v>
      </c>
      <c r="MH18" s="367">
        <v>18.8</v>
      </c>
      <c r="MI18" s="367">
        <v>18.5</v>
      </c>
      <c r="MJ18" s="367">
        <v>4</v>
      </c>
      <c r="MK18" s="367">
        <v>-2.1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72"/>
  <sheetViews>
    <sheetView showGridLines="0" tabSelected="1" workbookViewId="0">
      <selection activeCell="A20" sqref="A20:I48"/>
    </sheetView>
  </sheetViews>
  <sheetFormatPr defaultRowHeight="17.25"/>
  <cols>
    <col min="1" max="1" width="14.125" style="195" bestFit="1" customWidth="1"/>
    <col min="2" max="2" width="11.875" style="195" bestFit="1" customWidth="1"/>
    <col min="3" max="5" width="9.625" style="195" customWidth="1"/>
    <col min="6" max="6" width="11.875" style="195" bestFit="1" customWidth="1"/>
    <col min="7" max="8" width="9.625" style="195" customWidth="1"/>
    <col min="9" max="9" width="12.875" style="195" customWidth="1"/>
    <col min="10" max="10" width="11.75" style="195" bestFit="1" customWidth="1"/>
    <col min="11" max="11" width="13.125" style="195" bestFit="1" customWidth="1"/>
    <col min="12" max="12" width="11.5" style="195" customWidth="1"/>
    <col min="13" max="14" width="12.75" style="195" bestFit="1" customWidth="1"/>
    <col min="15" max="15" width="17.75" style="195" customWidth="1"/>
    <col min="16" max="17" width="11.25" style="195" customWidth="1"/>
    <col min="18" max="18" width="12.75" style="195" bestFit="1" customWidth="1"/>
    <col min="19" max="19" width="12.125" style="195" customWidth="1"/>
    <col min="20" max="16384" width="9" style="195"/>
  </cols>
  <sheetData>
    <row r="1" spans="1:20" ht="20.100000000000001" customHeight="1">
      <c r="A1" s="193">
        <f ca="1">TODAY()</f>
        <v>43556</v>
      </c>
      <c r="B1" s="194" t="s">
        <v>106</v>
      </c>
      <c r="C1" s="194" t="s">
        <v>107</v>
      </c>
      <c r="D1" s="194" t="s">
        <v>108</v>
      </c>
      <c r="E1" s="194" t="s">
        <v>109</v>
      </c>
      <c r="F1" s="194" t="s">
        <v>110</v>
      </c>
      <c r="G1" s="194" t="s">
        <v>111</v>
      </c>
      <c r="H1" s="194" t="s">
        <v>113</v>
      </c>
      <c r="J1" s="196" t="s">
        <v>131</v>
      </c>
      <c r="K1" s="196" t="s">
        <v>132</v>
      </c>
      <c r="L1" s="196" t="s">
        <v>133</v>
      </c>
      <c r="M1" s="197">
        <f>INDEX(深加工饲料厂库存!A:A,COUNTA(深加工饲料厂库存!A:A))</f>
        <v>43551</v>
      </c>
      <c r="N1" s="197">
        <f>INDEX(深加工饲料厂库存!A:A,COUNTA(深加工饲料厂库存!A:A)-1)</f>
        <v>43544</v>
      </c>
      <c r="O1" s="196" t="s">
        <v>143</v>
      </c>
      <c r="P1" s="196" t="s">
        <v>142</v>
      </c>
      <c r="Q1" s="196" t="s">
        <v>201</v>
      </c>
      <c r="R1" s="197">
        <f>INDEX(深加工饲料厂库存!A:A,COUNTA(深加工饲料厂库存!A:A))</f>
        <v>43551</v>
      </c>
      <c r="S1" s="197">
        <f>INDEX(深加工饲料厂库存!A:A,COUNTA(深加工饲料厂库存!A:A)-1)</f>
        <v>43544</v>
      </c>
      <c r="T1" s="196" t="s">
        <v>191</v>
      </c>
    </row>
    <row r="2" spans="1:20" ht="20.100000000000001" customHeight="1">
      <c r="A2" s="198" t="s">
        <v>117</v>
      </c>
      <c r="B2" s="247">
        <f>LOOKUP(2,1/(价格!T:T&lt;&gt;0),价格!T:T)</f>
        <v>1630</v>
      </c>
      <c r="C2" s="247">
        <f>LOOKUP(2,1/(价格!Y:Y&lt;&gt;0),价格!Y:Y)</f>
        <v>1580</v>
      </c>
      <c r="D2" s="247">
        <f>LOOKUP(2,1/(价格!AF:AF&lt;&gt;0),价格!AF:AF)</f>
        <v>1575</v>
      </c>
      <c r="E2" s="247">
        <f>LOOKUP(2,1/(价格!AI:AI&lt;&gt;0),价格!AI:AI)</f>
        <v>1670</v>
      </c>
      <c r="F2" s="247">
        <f>LOOKUP(2,1/(价格!AL:AL&lt;&gt;0),价格!AL:AL)</f>
        <v>1640</v>
      </c>
      <c r="G2" s="247">
        <f>LOOKUP(2,1/(价格!AS:AS&lt;&gt;0),价格!AS:AS)</f>
        <v>1770</v>
      </c>
      <c r="H2" s="247">
        <f>LOOKUP(2,1/(价格!AV:AV&lt;&gt;0),价格!AV:AV)</f>
        <v>1710</v>
      </c>
      <c r="J2" s="556" t="s">
        <v>134</v>
      </c>
      <c r="K2" s="199" t="s">
        <v>48</v>
      </c>
      <c r="L2" s="275">
        <f>(M2-N2)/N2</f>
        <v>-0.18867924528301888</v>
      </c>
      <c r="M2" s="247">
        <f>INDEX(深加工饲料厂库存!B:B,COUNTA(深加工饲料厂库存!A:A))</f>
        <v>43</v>
      </c>
      <c r="N2" s="247">
        <f>INDEX(深加工饲料厂库存!B:B,COUNTA(深加工饲料厂库存!A:A)-1)</f>
        <v>53</v>
      </c>
      <c r="O2" s="556" t="s">
        <v>149</v>
      </c>
      <c r="P2" s="247" t="s">
        <v>144</v>
      </c>
      <c r="Q2" s="275">
        <f>(R2-S2)/S2</f>
        <v>0</v>
      </c>
      <c r="R2" s="247">
        <f>INDEX(深加工饲料厂库存!T:T,COUNTA(深加工饲料厂库存!A:A))</f>
        <v>30</v>
      </c>
      <c r="S2" s="247">
        <f>INDEX(深加工饲料厂库存!T:T,COUNTA(深加工饲料厂库存!A:A)-1)</f>
        <v>30</v>
      </c>
      <c r="T2" s="247"/>
    </row>
    <row r="3" spans="1:20" ht="20.100000000000001" customHeight="1">
      <c r="A3" s="200" t="s">
        <v>123</v>
      </c>
      <c r="B3" s="201" t="s">
        <v>125</v>
      </c>
      <c r="C3" s="201" t="s">
        <v>1406</v>
      </c>
      <c r="D3" s="201" t="s">
        <v>126</v>
      </c>
      <c r="E3" s="201" t="s">
        <v>127</v>
      </c>
      <c r="F3" s="201" t="s">
        <v>278</v>
      </c>
      <c r="G3" s="201" t="s">
        <v>128</v>
      </c>
      <c r="H3" s="201" t="s">
        <v>448</v>
      </c>
      <c r="J3" s="556"/>
      <c r="K3" s="199" t="s">
        <v>32</v>
      </c>
      <c r="L3" s="275">
        <f t="shared" ref="L3:L17" si="0">(M3-N3)/N3</f>
        <v>-0.22727272727272727</v>
      </c>
      <c r="M3" s="247">
        <f>INDEX(深加工饲料厂库存!C:C,COUNTA(深加工饲料厂库存!A:A))</f>
        <v>34</v>
      </c>
      <c r="N3" s="247">
        <f>INDEX(深加工饲料厂库存!C:C,COUNTA(深加工饲料厂库存!A:A)-1)</f>
        <v>44</v>
      </c>
      <c r="O3" s="556"/>
      <c r="P3" s="247" t="s">
        <v>145</v>
      </c>
      <c r="Q3" s="275">
        <f t="shared" ref="Q3:Q9" si="1">(R3-S3)/S3</f>
        <v>0</v>
      </c>
      <c r="R3" s="247">
        <f>INDEX(深加工饲料厂库存!U:U,COUNTA(深加工饲料厂库存!A:A))</f>
        <v>20</v>
      </c>
      <c r="S3" s="247">
        <f>INDEX(深加工饲料厂库存!U:U,COUNTA(深加工饲料厂库存!A:A)-1)</f>
        <v>20</v>
      </c>
      <c r="T3" s="247"/>
    </row>
    <row r="4" spans="1:20" ht="20.100000000000001" customHeight="1">
      <c r="A4" s="200" t="s">
        <v>124</v>
      </c>
      <c r="B4" s="201">
        <f>LOOKUP(2,1/(价格!V:V&lt;&gt;0),价格!V:V)</f>
        <v>1610</v>
      </c>
      <c r="C4" s="201">
        <f>LOOKUP(2,1/(价格!AA:AA&lt;&gt;0),价格!AA:AA)</f>
        <v>1580</v>
      </c>
      <c r="D4" s="201" t="str">
        <f>LOOKUP(2,1/(价格!AH:AH&lt;&gt;0),价格!AH:AH)</f>
        <v>停收</v>
      </c>
      <c r="E4" s="201">
        <f>LOOKUP(2,1/(价格!AK:AK&lt;&gt;0),价格!AK:AK)</f>
        <v>1620</v>
      </c>
      <c r="F4" s="201">
        <f>LOOKUP(2,1/(价格!AO:AO&lt;&gt;0),价格!AO:AO)</f>
        <v>1620</v>
      </c>
      <c r="G4" s="201">
        <f>LOOKUP(2,1/(价格!AT:AT&lt;&gt;0),价格!AT:AT)</f>
        <v>1710</v>
      </c>
      <c r="H4" s="201">
        <f>LOOKUP(2,1/(价格!AW:AW&lt;&gt;0),价格!AW:AW)</f>
        <v>1730</v>
      </c>
      <c r="J4" s="556"/>
      <c r="K4" s="199" t="s">
        <v>33</v>
      </c>
      <c r="L4" s="275">
        <f t="shared" si="0"/>
        <v>-0.39285714285714285</v>
      </c>
      <c r="M4" s="247">
        <f>INDEX(深加工饲料厂库存!D:D,COUNTA(深加工饲料厂库存!A:A))</f>
        <v>17</v>
      </c>
      <c r="N4" s="247">
        <f>INDEX(深加工饲料厂库存!D:D,COUNTA(深加工饲料厂库存!A:A)-1)</f>
        <v>28</v>
      </c>
      <c r="O4" s="556"/>
      <c r="P4" s="247" t="s">
        <v>146</v>
      </c>
      <c r="Q4" s="275">
        <f t="shared" si="1"/>
        <v>0</v>
      </c>
      <c r="R4" s="247">
        <f>INDEX(深加工饲料厂库存!V:V,COUNTA(深加工饲料厂库存!A:A))</f>
        <v>15</v>
      </c>
      <c r="S4" s="247">
        <f>INDEX(深加工饲料厂库存!V:V,COUNTA(深加工饲料厂库存!A:A)-1)</f>
        <v>15</v>
      </c>
      <c r="T4" s="247"/>
    </row>
    <row r="5" spans="1:20" ht="20.100000000000001" customHeight="1">
      <c r="A5" s="247" t="s">
        <v>248</v>
      </c>
      <c r="B5" s="247">
        <f>LOOKUP(2,1/(价格!U:U&lt;&gt;0),价格!U:U)</f>
        <v>175</v>
      </c>
      <c r="C5" s="247">
        <f>LOOKUP(2,1/(价格!Z:Z&lt;&gt;0),价格!Z:Z)</f>
        <v>130</v>
      </c>
      <c r="D5" s="247">
        <f>C5+120</f>
        <v>250</v>
      </c>
      <c r="E5" s="247">
        <f>LOOKUP(2,1/(价格!AJ:AJ&lt;&gt;0),价格!AJ:AJ)</f>
        <v>130</v>
      </c>
      <c r="F5" s="247">
        <f>C5-25</f>
        <v>105</v>
      </c>
      <c r="G5" s="247">
        <f>F5-75</f>
        <v>30</v>
      </c>
      <c r="H5" s="247">
        <v>70</v>
      </c>
      <c r="J5" s="556" t="s">
        <v>135</v>
      </c>
      <c r="K5" s="199" t="s">
        <v>34</v>
      </c>
      <c r="L5" s="275">
        <f t="shared" si="0"/>
        <v>-2.2222222222222223E-2</v>
      </c>
      <c r="M5" s="247">
        <f>INDEX(深加工饲料厂库存!F:F,COUNTA(深加工饲料厂库存!A:A))</f>
        <v>44</v>
      </c>
      <c r="N5" s="247">
        <f>INDEX(深加工饲料厂库存!F:F,COUNTA(深加工饲料厂库存!A:A)-1)</f>
        <v>45</v>
      </c>
      <c r="O5" s="556"/>
      <c r="P5" s="247" t="s">
        <v>147</v>
      </c>
      <c r="Q5" s="275">
        <f t="shared" si="1"/>
        <v>0</v>
      </c>
      <c r="R5" s="247">
        <f>INDEX(深加工饲料厂库存!W:W,COUNTA(深加工饲料厂库存!A:A))</f>
        <v>15</v>
      </c>
      <c r="S5" s="247">
        <f>INDEX(深加工饲料厂库存!W:W,COUNTA(深加工饲料厂库存!A:A)-1)</f>
        <v>15</v>
      </c>
      <c r="T5" s="247"/>
    </row>
    <row r="6" spans="1:20" ht="20.100000000000001" customHeight="1">
      <c r="A6" s="247" t="s">
        <v>114</v>
      </c>
      <c r="B6" s="247">
        <f>B2+B5</f>
        <v>1805</v>
      </c>
      <c r="C6" s="247">
        <f t="shared" ref="C6:H6" si="2">C2+C5</f>
        <v>1710</v>
      </c>
      <c r="D6" s="247">
        <f t="shared" si="2"/>
        <v>1825</v>
      </c>
      <c r="E6" s="247">
        <f t="shared" si="2"/>
        <v>1800</v>
      </c>
      <c r="F6" s="247">
        <f t="shared" si="2"/>
        <v>1745</v>
      </c>
      <c r="G6" s="247">
        <f t="shared" si="2"/>
        <v>1800</v>
      </c>
      <c r="H6" s="247">
        <f t="shared" si="2"/>
        <v>1780</v>
      </c>
      <c r="J6" s="556"/>
      <c r="K6" s="199" t="s">
        <v>35</v>
      </c>
      <c r="L6" s="275">
        <f t="shared" si="0"/>
        <v>0</v>
      </c>
      <c r="M6" s="247">
        <f>INDEX(深加工饲料厂库存!G:G,COUNTA(深加工饲料厂库存!A:A))</f>
        <v>25</v>
      </c>
      <c r="N6" s="247">
        <f>INDEX(深加工饲料厂库存!G:G,COUNTA(深加工饲料厂库存!A:A)-1)</f>
        <v>25</v>
      </c>
      <c r="O6" s="556"/>
      <c r="P6" s="247" t="s">
        <v>148</v>
      </c>
      <c r="Q6" s="275">
        <f t="shared" si="1"/>
        <v>0</v>
      </c>
      <c r="R6" s="247">
        <f>INDEX(深加工饲料厂库存!X:X,COUNTA(深加工饲料厂库存!A:A))</f>
        <v>5</v>
      </c>
      <c r="S6" s="247">
        <f>INDEX(深加工饲料厂库存!X:X,COUNTA(深加工饲料厂库存!A:A)-1)</f>
        <v>5</v>
      </c>
      <c r="T6" s="247"/>
    </row>
    <row r="7" spans="1:20" ht="20.100000000000001" customHeight="1">
      <c r="A7" s="247" t="s">
        <v>174</v>
      </c>
      <c r="B7" s="247">
        <f>LOOKUP(2,1/(价格!$B:$B&lt;&gt;0),价格!$B:$B)</f>
        <v>1735</v>
      </c>
      <c r="C7" s="247">
        <f>LOOKUP(2,1/(价格!$B:$B&lt;&gt;0),价格!$B:$B)</f>
        <v>1735</v>
      </c>
      <c r="D7" s="247">
        <f>LOOKUP(2,1/(价格!$D:$D&lt;&gt;0),价格!$D:$D)</f>
        <v>1730</v>
      </c>
      <c r="E7" s="247">
        <f>LOOKUP(2,1/(价格!$B:$B&lt;&gt;0),价格!$B:$B)</f>
        <v>1735</v>
      </c>
      <c r="F7" s="247">
        <f>LOOKUP(2,1/(价格!$D:$D&lt;&gt;0),价格!$D:$D)</f>
        <v>1730</v>
      </c>
      <c r="G7" s="247">
        <f>LOOKUP(2,1/(价格!$D:$D&lt;&gt;0),价格!$D:$D)</f>
        <v>1730</v>
      </c>
      <c r="H7" s="247">
        <f>LOOKUP(2,1/(价格!$B:$B&lt;&gt;0),价格!$B:$B)</f>
        <v>1735</v>
      </c>
      <c r="J7" s="556"/>
      <c r="K7" s="199" t="s">
        <v>36</v>
      </c>
      <c r="L7" s="275">
        <f t="shared" si="0"/>
        <v>5.8823529411764705E-2</v>
      </c>
      <c r="M7" s="247">
        <f>INDEX(深加工饲料厂库存!H:H,COUNTA(深加工饲料厂库存!A:A))</f>
        <v>90</v>
      </c>
      <c r="N7" s="247">
        <f>INDEX(深加工饲料厂库存!H:H,COUNTA(深加工饲料厂库存!A:A)-1)</f>
        <v>85</v>
      </c>
      <c r="O7" s="556" t="s">
        <v>153</v>
      </c>
      <c r="P7" s="247" t="s">
        <v>150</v>
      </c>
      <c r="Q7" s="275">
        <f t="shared" si="1"/>
        <v>0</v>
      </c>
      <c r="R7" s="247">
        <f>INDEX(深加工饲料厂库存!Y:Y,COUNTA(深加工饲料厂库存!A:A))</f>
        <v>25</v>
      </c>
      <c r="S7" s="247">
        <f>INDEX(深加工饲料厂库存!Y:Y,COUNTA(深加工饲料厂库存!A:A)-1)</f>
        <v>25</v>
      </c>
      <c r="T7" s="247"/>
    </row>
    <row r="8" spans="1:20" ht="20.100000000000001" customHeight="1">
      <c r="A8" s="202" t="s">
        <v>115</v>
      </c>
      <c r="B8" s="274">
        <f>B7-B6</f>
        <v>-70</v>
      </c>
      <c r="C8" s="274">
        <f t="shared" ref="C8:H8" si="3">C7-C6</f>
        <v>25</v>
      </c>
      <c r="D8" s="274">
        <f t="shared" si="3"/>
        <v>-95</v>
      </c>
      <c r="E8" s="274">
        <f t="shared" si="3"/>
        <v>-65</v>
      </c>
      <c r="F8" s="274">
        <f t="shared" si="3"/>
        <v>-15</v>
      </c>
      <c r="G8" s="274">
        <f t="shared" si="3"/>
        <v>-70</v>
      </c>
      <c r="H8" s="274">
        <f t="shared" si="3"/>
        <v>-45</v>
      </c>
      <c r="J8" s="247" t="s">
        <v>137</v>
      </c>
      <c r="K8" s="247" t="s">
        <v>136</v>
      </c>
      <c r="L8" s="275">
        <f t="shared" si="0"/>
        <v>0.11320754716981132</v>
      </c>
      <c r="M8" s="247">
        <f>INDEX(深加工饲料厂库存!J:J,COUNTA(深加工饲料厂库存!A:A))</f>
        <v>59</v>
      </c>
      <c r="N8" s="247">
        <f>INDEX(深加工饲料厂库存!J:J,COUNTA(深加工饲料厂库存!A:A)-1)</f>
        <v>53</v>
      </c>
      <c r="O8" s="556"/>
      <c r="P8" s="247" t="s">
        <v>151</v>
      </c>
      <c r="Q8" s="275">
        <f t="shared" si="1"/>
        <v>0</v>
      </c>
      <c r="R8" s="247">
        <f>INDEX(深加工饲料厂库存!Z:Z,COUNTA(深加工饲料厂库存!A:A))</f>
        <v>20</v>
      </c>
      <c r="S8" s="247">
        <f>INDEX(深加工饲料厂库存!Z:Z,COUNTA(深加工饲料厂库存!A:A)-1)</f>
        <v>20</v>
      </c>
      <c r="T8" s="247"/>
    </row>
    <row r="9" spans="1:20" ht="20.100000000000001" customHeight="1">
      <c r="J9" s="556" t="s">
        <v>138</v>
      </c>
      <c r="K9" s="199" t="s">
        <v>38</v>
      </c>
      <c r="L9" s="275">
        <f t="shared" si="0"/>
        <v>0</v>
      </c>
      <c r="M9" s="247">
        <f>INDEX(深加工饲料厂库存!K:K,COUNTA(深加工饲料厂库存!A:A))</f>
        <v>16</v>
      </c>
      <c r="N9" s="247">
        <f>INDEX(深加工饲料厂库存!K:K,COUNTA(深加工饲料厂库存!A:A)-1)</f>
        <v>16</v>
      </c>
      <c r="O9" s="556"/>
      <c r="P9" s="247" t="s">
        <v>152</v>
      </c>
      <c r="Q9" s="275">
        <f t="shared" si="1"/>
        <v>0</v>
      </c>
      <c r="R9" s="247">
        <f>INDEX(深加工饲料厂库存!AA:AA,COUNTA(深加工饲料厂库存!A:A))</f>
        <v>20</v>
      </c>
      <c r="S9" s="247">
        <f>INDEX(深加工饲料厂库存!AA:AA,COUNTA(深加工饲料厂库存!A:A)-1)</f>
        <v>20</v>
      </c>
      <c r="T9" s="247"/>
    </row>
    <row r="10" spans="1:20" ht="20.100000000000001" customHeight="1">
      <c r="A10" s="196" t="s">
        <v>166</v>
      </c>
      <c r="B10" s="196" t="s">
        <v>167</v>
      </c>
      <c r="C10" s="196" t="s">
        <v>18</v>
      </c>
      <c r="D10" s="196" t="s">
        <v>19</v>
      </c>
      <c r="E10" s="196" t="s">
        <v>168</v>
      </c>
      <c r="F10" s="248"/>
      <c r="G10" s="248"/>
      <c r="J10" s="556"/>
      <c r="K10" s="199" t="s">
        <v>39</v>
      </c>
      <c r="L10" s="275">
        <f t="shared" si="0"/>
        <v>0.3</v>
      </c>
      <c r="M10" s="247">
        <f>INDEX(深加工饲料厂库存!L:L,COUNTA(深加工饲料厂库存!A:A))</f>
        <v>39</v>
      </c>
      <c r="N10" s="247">
        <f>INDEX(深加工饲料厂库存!L:L,COUNTA(深加工饲料厂库存!A:A)-1)</f>
        <v>30</v>
      </c>
      <c r="O10" s="556" t="s">
        <v>162</v>
      </c>
      <c r="P10" s="247" t="s">
        <v>159</v>
      </c>
      <c r="Q10" s="275">
        <f t="shared" ref="Q10:Q20" si="4">(R10-S10)/S10</f>
        <v>0</v>
      </c>
      <c r="R10" s="247">
        <f>INDEX(深加工饲料厂库存!AI:AI,COUNTA(深加工饲料厂库存!A:A))</f>
        <v>25</v>
      </c>
      <c r="S10" s="247">
        <f>INDEX(深加工饲料厂库存!AI:AI,COUNTA(深加工饲料厂库存!A:A)-1)</f>
        <v>25</v>
      </c>
      <c r="T10" s="247"/>
    </row>
    <row r="11" spans="1:20" ht="20.100000000000001" customHeight="1">
      <c r="A11" s="247" t="s">
        <v>173</v>
      </c>
      <c r="B11" s="247">
        <v>1456</v>
      </c>
      <c r="C11" s="247">
        <v>1543</v>
      </c>
      <c r="D11" s="203">
        <v>1660</v>
      </c>
      <c r="E11" s="203">
        <v>1669</v>
      </c>
      <c r="F11" s="248"/>
      <c r="G11" s="248"/>
      <c r="J11" s="556"/>
      <c r="K11" s="199" t="s">
        <v>40</v>
      </c>
      <c r="L11" s="275">
        <f t="shared" si="0"/>
        <v>0</v>
      </c>
      <c r="M11" s="247">
        <f>INDEX(深加工饲料厂库存!M:M,COUNTA(深加工饲料厂库存!A:A))</f>
        <v>15</v>
      </c>
      <c r="N11" s="247">
        <f>INDEX(深加工饲料厂库存!M:M,COUNTA(深加工饲料厂库存!A:A)-1)</f>
        <v>15</v>
      </c>
      <c r="O11" s="556"/>
      <c r="P11" s="247" t="s">
        <v>160</v>
      </c>
      <c r="Q11" s="275">
        <f t="shared" si="4"/>
        <v>0</v>
      </c>
      <c r="R11" s="247">
        <f>INDEX(深加工饲料厂库存!AJ:AJ,COUNTA(深加工饲料厂库存!A:A))</f>
        <v>10</v>
      </c>
      <c r="S11" s="247">
        <f>INDEX(深加工饲料厂库存!AJ:AJ,COUNTA(深加工饲料厂库存!A:A)-1)</f>
        <v>10</v>
      </c>
      <c r="T11" s="247"/>
    </row>
    <row r="12" spans="1:20" ht="20.100000000000001" customHeight="1">
      <c r="A12" s="247" t="s">
        <v>169</v>
      </c>
      <c r="B12" s="247">
        <f>30+50+20</f>
        <v>100</v>
      </c>
      <c r="C12" s="247">
        <f t="shared" ref="C12:E12" si="5">30+50+20</f>
        <v>100</v>
      </c>
      <c r="D12" s="247">
        <f t="shared" si="5"/>
        <v>100</v>
      </c>
      <c r="E12" s="247">
        <f t="shared" si="5"/>
        <v>100</v>
      </c>
      <c r="F12" s="248"/>
      <c r="G12" s="248"/>
      <c r="J12" s="556" t="s">
        <v>139</v>
      </c>
      <c r="K12" s="199" t="s">
        <v>41</v>
      </c>
      <c r="L12" s="275">
        <f t="shared" si="0"/>
        <v>0</v>
      </c>
      <c r="M12" s="247">
        <f>INDEX(深加工饲料厂库存!N:N,COUNTA(深加工饲料厂库存!A:A))</f>
        <v>13</v>
      </c>
      <c r="N12" s="247">
        <f>INDEX(深加工饲料厂库存!N:N,COUNTA(深加工饲料厂库存!A:A)-1)</f>
        <v>13</v>
      </c>
      <c r="O12" s="556"/>
      <c r="P12" s="247" t="s">
        <v>161</v>
      </c>
      <c r="Q12" s="275">
        <f t="shared" si="4"/>
        <v>0</v>
      </c>
      <c r="R12" s="247">
        <f>INDEX(深加工饲料厂库存!AK:AK,COUNTA(深加工饲料厂库存!A:A))</f>
        <v>8</v>
      </c>
      <c r="S12" s="247">
        <f>INDEX(深加工饲料厂库存!AK:AK,COUNTA(深加工饲料厂库存!A:A)-1)</f>
        <v>8</v>
      </c>
      <c r="T12" s="247"/>
    </row>
    <row r="13" spans="1:20" ht="20.100000000000001" customHeight="1">
      <c r="A13" s="247" t="s">
        <v>170</v>
      </c>
      <c r="B13" s="247">
        <f>C5</f>
        <v>130</v>
      </c>
      <c r="C13" s="247">
        <f>F5</f>
        <v>105</v>
      </c>
      <c r="D13" s="247">
        <f>G5</f>
        <v>30</v>
      </c>
      <c r="E13" s="247">
        <f>H5</f>
        <v>70</v>
      </c>
      <c r="F13" s="248"/>
      <c r="G13" s="248"/>
      <c r="J13" s="556"/>
      <c r="K13" s="199" t="s">
        <v>42</v>
      </c>
      <c r="L13" s="275">
        <f t="shared" si="0"/>
        <v>0</v>
      </c>
      <c r="M13" s="247">
        <f>INDEX(深加工饲料厂库存!O:O,COUNTA(深加工饲料厂库存!A:A))</f>
        <v>13</v>
      </c>
      <c r="N13" s="247">
        <f>INDEX(深加工饲料厂库存!O:O,COUNTA(深加工饲料厂库存!A:A)-1)</f>
        <v>13</v>
      </c>
      <c r="O13" s="556"/>
      <c r="P13" s="247" t="s">
        <v>144</v>
      </c>
      <c r="Q13" s="275">
        <f t="shared" si="4"/>
        <v>0</v>
      </c>
      <c r="R13" s="247">
        <f>INDEX(深加工饲料厂库存!AL:AL,COUNTA(深加工饲料厂库存!A:A))</f>
        <v>15</v>
      </c>
      <c r="S13" s="247">
        <f>INDEX(深加工饲料厂库存!AL:AL,COUNTA(深加工饲料厂库存!A:A)-1)</f>
        <v>15</v>
      </c>
      <c r="T13" s="247"/>
    </row>
    <row r="14" spans="1:20" ht="20.100000000000001" customHeight="1">
      <c r="A14" s="247" t="s">
        <v>171</v>
      </c>
      <c r="B14" s="247">
        <f>B11+B12+B13</f>
        <v>1686</v>
      </c>
      <c r="C14" s="247">
        <f t="shared" ref="C14:E14" si="6">C11+C12+C13</f>
        <v>1748</v>
      </c>
      <c r="D14" s="247">
        <f t="shared" si="6"/>
        <v>1790</v>
      </c>
      <c r="E14" s="247">
        <f t="shared" si="6"/>
        <v>1839</v>
      </c>
      <c r="F14" s="248"/>
      <c r="G14" s="248"/>
      <c r="J14" s="556"/>
      <c r="K14" s="199" t="s">
        <v>43</v>
      </c>
      <c r="L14" s="275">
        <f>(M14-N14)/N14</f>
        <v>0</v>
      </c>
      <c r="M14" s="247">
        <f>INDEX(深加工饲料厂库存!P:P,COUNTA(深加工饲料厂库存!A:A))</f>
        <v>16</v>
      </c>
      <c r="N14" s="247">
        <f>INDEX(深加工饲料厂库存!P:P,COUNTA(深加工饲料厂库存!A:A)-1)</f>
        <v>16</v>
      </c>
      <c r="O14" s="556" t="s">
        <v>158</v>
      </c>
      <c r="P14" s="247" t="s">
        <v>144</v>
      </c>
      <c r="Q14" s="275">
        <f t="shared" si="4"/>
        <v>0</v>
      </c>
      <c r="R14" s="247">
        <f>INDEX(深加工饲料厂库存!AB:AB,COUNTA(深加工饲料厂库存!A:A))</f>
        <v>20</v>
      </c>
      <c r="S14" s="247">
        <f>INDEX(深加工饲料厂库存!AB:AB,COUNTA(深加工饲料厂库存!A:A)-1)</f>
        <v>20</v>
      </c>
      <c r="T14" s="247"/>
    </row>
    <row r="15" spans="1:20" ht="20.100000000000001" customHeight="1">
      <c r="A15" s="247" t="s">
        <v>116</v>
      </c>
      <c r="B15" s="247">
        <f>LOOKUP(2,1/(价格!$B:$B&lt;&gt;0),价格!$B:$B)</f>
        <v>1735</v>
      </c>
      <c r="C15" s="247">
        <f>LOOKUP(2,1/(价格!$D:$D&lt;&gt;0),价格!$D:$D)</f>
        <v>1730</v>
      </c>
      <c r="D15" s="247">
        <f>LOOKUP(2,1/(价格!$D:$D&lt;&gt;0),价格!$D:$D)</f>
        <v>1730</v>
      </c>
      <c r="E15" s="247">
        <f>LOOKUP(2,1/(价格!$B:$B&lt;&gt;0),价格!$B:$B)</f>
        <v>1735</v>
      </c>
      <c r="F15" s="248"/>
      <c r="G15" s="248"/>
      <c r="J15" s="556"/>
      <c r="K15" s="199" t="s">
        <v>44</v>
      </c>
      <c r="L15" s="275">
        <f t="shared" si="0"/>
        <v>5.5555555555555552E-2</v>
      </c>
      <c r="M15" s="247">
        <f>INDEX(深加工饲料厂库存!Q:Q,COUNTA(深加工饲料厂库存!A:A))</f>
        <v>19</v>
      </c>
      <c r="N15" s="247">
        <f>INDEX(深加工饲料厂库存!Q:Q,COUNTA(深加工饲料厂库存!A:A)-1)</f>
        <v>18</v>
      </c>
      <c r="O15" s="556"/>
      <c r="P15" s="247" t="s">
        <v>146</v>
      </c>
      <c r="Q15" s="275">
        <f t="shared" si="4"/>
        <v>0</v>
      </c>
      <c r="R15" s="247">
        <f>INDEX(深加工饲料厂库存!AC:AC,COUNTA(深加工饲料厂库存!A:A))</f>
        <v>25</v>
      </c>
      <c r="S15" s="247">
        <f>INDEX(深加工饲料厂库存!AC:AC,COUNTA(深加工饲料厂库存!A:A)-1)</f>
        <v>25</v>
      </c>
      <c r="T15" s="247"/>
    </row>
    <row r="16" spans="1:20" ht="20.100000000000001" customHeight="1">
      <c r="A16" s="202" t="s">
        <v>172</v>
      </c>
      <c r="B16" s="274">
        <f>B15-B14</f>
        <v>49</v>
      </c>
      <c r="C16" s="274">
        <f t="shared" ref="C16:E16" si="7">C15-C14</f>
        <v>-18</v>
      </c>
      <c r="D16" s="274">
        <f t="shared" si="7"/>
        <v>-60</v>
      </c>
      <c r="E16" s="274">
        <f t="shared" si="7"/>
        <v>-104</v>
      </c>
      <c r="F16" s="248"/>
      <c r="G16" s="248"/>
      <c r="J16" s="556"/>
      <c r="K16" s="199" t="s">
        <v>45</v>
      </c>
      <c r="L16" s="275">
        <f t="shared" si="0"/>
        <v>0</v>
      </c>
      <c r="M16" s="247">
        <f>INDEX(深加工饲料厂库存!R:R,COUNTA(深加工饲料厂库存!A:A))</f>
        <v>17</v>
      </c>
      <c r="N16" s="247">
        <f>INDEX(深加工饲料厂库存!R:R,COUNTA(深加工饲料厂库存!A:A)-1)</f>
        <v>17</v>
      </c>
      <c r="O16" s="556"/>
      <c r="P16" s="247" t="s">
        <v>154</v>
      </c>
      <c r="Q16" s="275">
        <f t="shared" si="4"/>
        <v>0</v>
      </c>
      <c r="R16" s="247">
        <f>INDEX(深加工饲料厂库存!AD:AD,COUNTA(深加工饲料厂库存!A:A))</f>
        <v>30</v>
      </c>
      <c r="S16" s="247">
        <f>INDEX(深加工饲料厂库存!AD:AD,COUNTA(深加工饲料厂库存!A:A)-1)</f>
        <v>30</v>
      </c>
      <c r="T16" s="247"/>
    </row>
    <row r="17" spans="1:20" ht="20.100000000000001" customHeight="1">
      <c r="A17" s="248"/>
      <c r="B17" s="249"/>
      <c r="C17" s="248"/>
      <c r="D17" s="248"/>
      <c r="E17" s="248"/>
      <c r="F17" s="248"/>
      <c r="G17" s="248"/>
      <c r="J17" s="247" t="s">
        <v>141</v>
      </c>
      <c r="K17" s="247" t="s">
        <v>46</v>
      </c>
      <c r="L17" s="275">
        <f t="shared" si="0"/>
        <v>0</v>
      </c>
      <c r="M17" s="247">
        <f>INDEX(深加工饲料厂库存!S:S,COUNTA(深加工饲料厂库存!A:A))</f>
        <v>12</v>
      </c>
      <c r="N17" s="247">
        <f>INDEX(深加工饲料厂库存!S:S,COUNTA(深加工饲料厂库存!A:A)-1)</f>
        <v>12</v>
      </c>
      <c r="O17" s="556"/>
      <c r="P17" s="247" t="s">
        <v>155</v>
      </c>
      <c r="Q17" s="275">
        <f t="shared" si="4"/>
        <v>0</v>
      </c>
      <c r="R17" s="247">
        <f>INDEX(深加工饲料厂库存!AE:AE,COUNTA(深加工饲料厂库存!A:A))</f>
        <v>20</v>
      </c>
      <c r="S17" s="247">
        <f>INDEX(深加工饲料厂库存!AE:AE,COUNTA(深加工饲料厂库存!A:A)-1)</f>
        <v>20</v>
      </c>
      <c r="T17" s="247"/>
    </row>
    <row r="18" spans="1:20">
      <c r="A18" s="248"/>
      <c r="B18" s="248"/>
      <c r="C18" s="248"/>
      <c r="D18" s="248"/>
      <c r="E18" s="248"/>
      <c r="F18" s="248"/>
      <c r="G18" s="248"/>
      <c r="O18" s="556"/>
      <c r="P18" s="247" t="s">
        <v>156</v>
      </c>
      <c r="Q18" s="275">
        <f t="shared" si="4"/>
        <v>0</v>
      </c>
      <c r="R18" s="247">
        <f>INDEX(深加工饲料厂库存!AF:AF,COUNTA(深加工饲料厂库存!A:A))</f>
        <v>25</v>
      </c>
      <c r="S18" s="247">
        <f>INDEX(深加工饲料厂库存!AF:AF,COUNTA(深加工饲料厂库存!A:A)-1)</f>
        <v>25</v>
      </c>
      <c r="T18" s="247"/>
    </row>
    <row r="19" spans="1:20">
      <c r="A19" s="248"/>
      <c r="B19" s="249"/>
      <c r="D19" s="248"/>
      <c r="E19" s="248"/>
      <c r="F19" s="248"/>
      <c r="G19" s="248"/>
      <c r="O19" s="556"/>
      <c r="P19" s="247" t="s">
        <v>145</v>
      </c>
      <c r="Q19" s="275">
        <f t="shared" si="4"/>
        <v>0</v>
      </c>
      <c r="R19" s="247">
        <f>INDEX(深加工饲料厂库存!AG:AG,COUNTA(深加工饲料厂库存!A:A))</f>
        <v>45</v>
      </c>
      <c r="S19" s="247">
        <f>INDEX(深加工饲料厂库存!AG:AG,COUNTA(深加工饲料厂库存!A:A)-1)</f>
        <v>45</v>
      </c>
      <c r="T19" s="247"/>
    </row>
    <row r="20" spans="1:20">
      <c r="A20" s="197">
        <f ca="1">TODAY()</f>
        <v>43556</v>
      </c>
      <c r="B20" s="250" t="s">
        <v>308</v>
      </c>
      <c r="C20" s="404" t="s">
        <v>258</v>
      </c>
      <c r="D20" s="404" t="s">
        <v>259</v>
      </c>
      <c r="E20" s="557" t="s">
        <v>329</v>
      </c>
      <c r="F20" s="557"/>
      <c r="G20" s="404" t="s">
        <v>258</v>
      </c>
      <c r="H20" s="404" t="s">
        <v>259</v>
      </c>
      <c r="I20" s="404" t="s">
        <v>323</v>
      </c>
      <c r="O20" s="556"/>
      <c r="P20" s="247" t="s">
        <v>157</v>
      </c>
      <c r="Q20" s="275">
        <f t="shared" si="4"/>
        <v>0</v>
      </c>
      <c r="R20" s="247">
        <f>INDEX(深加工饲料厂库存!AH:AH,COUNTA(深加工饲料厂库存!A:A))</f>
        <v>25</v>
      </c>
      <c r="S20" s="247">
        <f>INDEX(深加工饲料厂库存!AH:AH,COUNTA(深加工饲料厂库存!A:A)-1)</f>
        <v>25</v>
      </c>
      <c r="T20" s="247"/>
    </row>
    <row r="21" spans="1:20">
      <c r="A21" s="556" t="s">
        <v>307</v>
      </c>
      <c r="B21" s="326" t="s">
        <v>260</v>
      </c>
      <c r="C21" s="325">
        <f>LOOKUP(2,1/(价格!W:W&lt;&gt;0),价格!W:W)</f>
        <v>1620</v>
      </c>
      <c r="D21" s="342">
        <f>INDEX(价格!W:W,COUNTA(价格!$A:$A)+1)-INDEX(价格!W:W,COUNTA(价格!$A:$A)-4)</f>
        <v>0</v>
      </c>
      <c r="E21" s="556" t="s">
        <v>301</v>
      </c>
      <c r="F21" s="403" t="s">
        <v>292</v>
      </c>
      <c r="G21" s="403">
        <f>LOOKUP(2,1/(价格!B:B&lt;&gt;0),价格!B:B)</f>
        <v>1735</v>
      </c>
      <c r="H21" s="342">
        <f>INDEX(价格!B:B,COUNTA(价格!$A:$A)+1)-INDEX(价格!B:B,COUNTA(价格!$A:$A)-4)</f>
        <v>-15</v>
      </c>
      <c r="I21" s="556"/>
    </row>
    <row r="22" spans="1:20">
      <c r="A22" s="556"/>
      <c r="B22" s="326" t="s">
        <v>1408</v>
      </c>
      <c r="C22" s="325">
        <f>LOOKUP(2,1/(价格!V:V&lt;&gt;0),价格!V:V)</f>
        <v>1610</v>
      </c>
      <c r="D22" s="342">
        <f>INDEX(价格!V:V,COUNTA(价格!$A:$A)+1)-INDEX(价格!V:V,COUNTA(价格!$A:$A)-4)</f>
        <v>0</v>
      </c>
      <c r="E22" s="556"/>
      <c r="F22" s="403" t="s">
        <v>293</v>
      </c>
      <c r="G22" s="403">
        <f>LOOKUP(2,1/(价格!C:C&lt;&gt;0),价格!C:C)</f>
        <v>1820</v>
      </c>
      <c r="H22" s="342"/>
      <c r="I22" s="556"/>
    </row>
    <row r="23" spans="1:20">
      <c r="A23" s="556"/>
      <c r="B23" s="326" t="s">
        <v>261</v>
      </c>
      <c r="C23" s="325">
        <f>LOOKUP(2,1/(价格!$AB:$AB&lt;&gt;0),价格!$AB:$AB)</f>
        <v>1596</v>
      </c>
      <c r="D23" s="342">
        <f>INDEX(价格!AB:AB,COUNTA(价格!A:A)+1)-INDEX(价格!AB:AB,COUNTA(价格!A:A)-4)</f>
        <v>0</v>
      </c>
      <c r="E23" s="556"/>
      <c r="F23" s="403" t="s">
        <v>294</v>
      </c>
      <c r="G23" s="403">
        <f>LOOKUP(2,1/(价格!D:D&lt;&gt;0),价格!D:D)</f>
        <v>1730</v>
      </c>
      <c r="H23" s="342">
        <f>INDEX(价格!D:D,COUNTA(价格!$A:$A)+1)-INDEX(价格!D:D,COUNTA(价格!$A:$A)-4)</f>
        <v>-10</v>
      </c>
      <c r="I23" s="556"/>
      <c r="P23" s="248"/>
      <c r="Q23" s="204" t="s">
        <v>207</v>
      </c>
      <c r="R23" s="204" t="s">
        <v>208</v>
      </c>
      <c r="S23" s="204" t="s">
        <v>209</v>
      </c>
    </row>
    <row r="24" spans="1:20">
      <c r="A24" s="556"/>
      <c r="B24" s="326" t="s">
        <v>262</v>
      </c>
      <c r="C24" s="325">
        <f>LOOKUP(2,1/(价格!AC:AC&lt;&gt;0),价格!AC:AC)</f>
        <v>1560</v>
      </c>
      <c r="D24" s="342">
        <f>INDEX(价格!AC:AC,COUNTA(价格!A:A)+1)-INDEX(价格!AC:AC,COUNTA(价格!A:A)-4)</f>
        <v>0</v>
      </c>
      <c r="E24" s="556"/>
      <c r="F24" s="403" t="s">
        <v>295</v>
      </c>
      <c r="G24" s="403">
        <f>LOOKUP(2,1/(价格!E:E&lt;&gt;0),价格!E:E)</f>
        <v>1830</v>
      </c>
      <c r="H24" s="342"/>
      <c r="I24" s="556"/>
      <c r="P24" s="248" t="s">
        <v>210</v>
      </c>
      <c r="Q24" s="248">
        <v>1700</v>
      </c>
      <c r="R24" s="248">
        <v>1410</v>
      </c>
      <c r="S24" s="248">
        <v>1650</v>
      </c>
    </row>
    <row r="25" spans="1:20">
      <c r="A25" s="556"/>
      <c r="B25" s="326" t="s">
        <v>263</v>
      </c>
      <c r="C25" s="325">
        <f>LOOKUP(2,1/(价格!AD:AD&lt;&gt;0),价格!AD:AD)</f>
        <v>1580</v>
      </c>
      <c r="D25" s="342">
        <f>INDEX(价格!AD:AD,COUNTA(价格!A:A)+1)-INDEX(价格!AD:AD,COUNTA(价格!A:A)-4)</f>
        <v>0</v>
      </c>
      <c r="E25" s="556"/>
      <c r="F25" s="325" t="s">
        <v>296</v>
      </c>
      <c r="G25" s="403">
        <f>LOOKUP(2,1/(价格!H:H&lt;&gt;0),价格!H:H)</f>
        <v>1860</v>
      </c>
      <c r="H25" s="342">
        <f>INDEX(价格!H:H,COUNTA(价格!$A:$A)+1)-INDEX(价格!H:H,COUNTA(价格!$A:$A)-4)</f>
        <v>-20</v>
      </c>
      <c r="I25" s="403"/>
      <c r="K25" s="281" t="s">
        <v>358</v>
      </c>
      <c r="L25" s="281" t="s">
        <v>355</v>
      </c>
      <c r="M25" s="281" t="s">
        <v>356</v>
      </c>
      <c r="N25" s="281" t="s">
        <v>357</v>
      </c>
      <c r="P25" s="195" t="s">
        <v>211</v>
      </c>
      <c r="Q25" s="195">
        <v>1650</v>
      </c>
      <c r="R25" s="195">
        <v>1810</v>
      </c>
      <c r="S25" s="195">
        <v>1790</v>
      </c>
    </row>
    <row r="26" spans="1:20">
      <c r="A26" s="556"/>
      <c r="B26" s="326" t="s">
        <v>1409</v>
      </c>
      <c r="C26" s="325">
        <f>LOOKUP(2,1/(价格!AA:AA&lt;&gt;0),价格!AA:AA)</f>
        <v>1580</v>
      </c>
      <c r="D26" s="342">
        <f>INDEX(价格!AA:AA,COUNTA(价格!A:A)+1)-INDEX(价格!AA:AA,COUNTA(价格!A:A)-4)</f>
        <v>0</v>
      </c>
      <c r="E26" s="556"/>
      <c r="F26" s="403" t="s">
        <v>297</v>
      </c>
      <c r="G26" s="403">
        <f>LOOKUP(2,1/(价格!L:L&lt;&gt;0),价格!L:L)</f>
        <v>1870</v>
      </c>
      <c r="H26" s="342">
        <f>INDEX(价格!L:L,COUNTA(价格!$A:$A)+1)-INDEX(价格!L:L,COUNTA(价格!$A:$A)-4)</f>
        <v>0</v>
      </c>
      <c r="I26" s="403"/>
      <c r="K26" s="282" t="s">
        <v>348</v>
      </c>
      <c r="L26" s="282">
        <v>2994.94</v>
      </c>
      <c r="M26" s="548">
        <v>3101.41</v>
      </c>
      <c r="N26" s="353">
        <f>(L26-M26)/M26</f>
        <v>-3.4329546883514209E-2</v>
      </c>
      <c r="P26" s="195" t="s">
        <v>212</v>
      </c>
      <c r="Q26" s="195">
        <v>1810</v>
      </c>
      <c r="R26" s="195">
        <v>1750</v>
      </c>
      <c r="S26" s="195">
        <v>1950</v>
      </c>
    </row>
    <row r="27" spans="1:20">
      <c r="A27" s="556"/>
      <c r="B27" s="326" t="s">
        <v>360</v>
      </c>
      <c r="C27" s="325">
        <f>LOOKUP(2,1/(价格!$X:$X&lt;&gt;0),价格!$X:$X)</f>
        <v>1620</v>
      </c>
      <c r="D27" s="342">
        <f>INDEX(价格!X:X,COUNTA(价格!A:A)+1)-INDEX(价格!X:X,COUNTA(价格!A:A)-4)</f>
        <v>0</v>
      </c>
      <c r="E27" s="556"/>
      <c r="F27" s="403" t="s">
        <v>298</v>
      </c>
      <c r="G27" s="403">
        <f>LOOKUP(2,1/(价格!J:J&lt;&gt;0),价格!J:J)</f>
        <v>1870</v>
      </c>
      <c r="H27" s="342">
        <f>INDEX(价格!J:J,COUNTA(价格!$A:$A)+1)-INDEX(价格!J:J,COUNTA(价格!$A:$A)-4)</f>
        <v>-20</v>
      </c>
      <c r="I27" s="403"/>
      <c r="K27" s="282" t="s">
        <v>349</v>
      </c>
      <c r="L27" s="282">
        <v>2805.37</v>
      </c>
      <c r="M27" s="548">
        <v>2824.23</v>
      </c>
      <c r="N27" s="353">
        <f t="shared" ref="N27:N34" si="8">(L27-M27)/M27</f>
        <v>-6.6779263728521145E-3</v>
      </c>
    </row>
    <row r="28" spans="1:20">
      <c r="A28" s="556"/>
      <c r="B28" s="326" t="s">
        <v>382</v>
      </c>
      <c r="C28" s="325" t="str">
        <f>LOOKUP(2,1/(价格!AE:AE&lt;&gt;0),价格!AE:AE)</f>
        <v>停收</v>
      </c>
      <c r="D28" s="342">
        <f>INDEX(价格!AE:AE,COUNTA(价格!A:A)+1)-INDEX(价格!AE:AE,COUNTA(价格!A:A)-2)</f>
        <v>0</v>
      </c>
      <c r="E28" s="556"/>
      <c r="F28" s="403" t="s">
        <v>299</v>
      </c>
      <c r="G28" s="403">
        <f>LOOKUP(2,1/(价格!N:N&lt;&gt;0),价格!N:N)</f>
        <v>1850</v>
      </c>
      <c r="H28" s="342">
        <f>INDEX(价格!N:N,COUNTA(价格!$A:$A)+1)-INDEX(价格!N:N,COUNTA(价格!$A:$A)-4)</f>
        <v>-10</v>
      </c>
      <c r="I28" s="403"/>
      <c r="K28" s="282" t="s">
        <v>350</v>
      </c>
      <c r="L28" s="282">
        <v>1.1254999999999999</v>
      </c>
      <c r="M28" s="548">
        <v>1.1428</v>
      </c>
      <c r="N28" s="353">
        <f t="shared" si="8"/>
        <v>-1.5138256912845724E-2</v>
      </c>
    </row>
    <row r="29" spans="1:20">
      <c r="A29" s="556"/>
      <c r="B29" s="326" t="s">
        <v>277</v>
      </c>
      <c r="C29" s="325" t="str">
        <f>LOOKUP(2,1/(价格!$AH:$AH&lt;&gt;0),价格!$AH:$AH)</f>
        <v>停收</v>
      </c>
      <c r="D29" s="342">
        <f>INDEX(价格!AH:AH,COUNTA(价格!A:A)+1)-INDEX(价格!AH:AH,COUNTA(价格!A:A)-2)</f>
        <v>0</v>
      </c>
      <c r="E29" s="556" t="s">
        <v>1407</v>
      </c>
      <c r="F29" s="403" t="s">
        <v>326</v>
      </c>
      <c r="G29" s="403">
        <f>LOOKUP(2,1/(价格!BL:BL&lt;&gt;0),价格!BL:BL)</f>
        <v>1940</v>
      </c>
      <c r="H29" s="342">
        <f>INDEX(价格!BL:BL,COUNTA(价格!A:A)+1)-INDEX(价格!BL:BL,COUNTA(价格!A:A)-4)</f>
        <v>0</v>
      </c>
      <c r="I29" s="403"/>
      <c r="K29" s="282" t="s">
        <v>351</v>
      </c>
      <c r="L29" s="282">
        <v>1311.28</v>
      </c>
      <c r="M29" s="548">
        <v>1319.27</v>
      </c>
      <c r="N29" s="353">
        <f t="shared" si="8"/>
        <v>-6.0563796645114413E-3</v>
      </c>
    </row>
    <row r="30" spans="1:20">
      <c r="A30" s="556" t="s">
        <v>306</v>
      </c>
      <c r="B30" s="326" t="s">
        <v>280</v>
      </c>
      <c r="C30" s="325">
        <f>LOOKUP(2,1/(价格!AO:AO&lt;&gt;0),价格!AO:AO)</f>
        <v>1620</v>
      </c>
      <c r="D30" s="342">
        <f>INDEX(价格!AO:AO,COUNTA(价格!A:A)+1)-INDEX(价格!AO:AO,COUNTA(价格!A:A)-4)</f>
        <v>0</v>
      </c>
      <c r="E30" s="556"/>
      <c r="F30" s="403" t="s">
        <v>300</v>
      </c>
      <c r="G30" s="403">
        <f>LOOKUP(2,1/(价格!BJ:BJ&lt;&gt;0),价格!BJ:BJ)</f>
        <v>1920</v>
      </c>
      <c r="H30" s="342">
        <f>INDEX(价格!BJ:BJ,COUNTA(价格!A:A)+1)-INDEX(价格!BJ:BJ,COUNTA(价格!A:A)-4)</f>
        <v>0</v>
      </c>
      <c r="I30" s="403"/>
      <c r="K30" s="282" t="s">
        <v>352</v>
      </c>
      <c r="L30" s="282">
        <v>6.7317</v>
      </c>
      <c r="M30" s="548">
        <v>6.681</v>
      </c>
      <c r="N30" s="353">
        <f t="shared" si="8"/>
        <v>7.5886843286933044E-3</v>
      </c>
    </row>
    <row r="31" spans="1:20">
      <c r="A31" s="556"/>
      <c r="B31" s="325" t="s">
        <v>279</v>
      </c>
      <c r="C31" s="325">
        <f>LOOKUP(2,1/(价格!AP:AP&lt;&gt;0),价格!AP:AP)</f>
        <v>1700</v>
      </c>
      <c r="D31" s="342">
        <f>INDEX(价格!AP:AP,COUNTA(价格!A:A)+1)-INDEX(价格!AP:AP,COUNTA(价格!A:A)-4)</f>
        <v>0</v>
      </c>
      <c r="E31" s="556"/>
      <c r="F31" s="403" t="s">
        <v>327</v>
      </c>
      <c r="G31" s="403">
        <f>LOOKUP(2,1/(价格!BI:BI&lt;&gt;0),价格!BI:BI)</f>
        <v>2090</v>
      </c>
      <c r="H31" s="342">
        <f>INDEX(价格!BI:BI,COUNTA(价格!A:A)+1)-INDEX(价格!BI:BI,COUNTA(价格!A:A)-4)</f>
        <v>0</v>
      </c>
      <c r="I31" s="403"/>
      <c r="K31" s="282" t="s">
        <v>353</v>
      </c>
      <c r="L31" s="282">
        <v>67.02</v>
      </c>
      <c r="M31" s="548">
        <v>68.53</v>
      </c>
      <c r="N31" s="353">
        <f t="shared" si="8"/>
        <v>-2.2034145629651322E-2</v>
      </c>
    </row>
    <row r="32" spans="1:20">
      <c r="A32" s="556"/>
      <c r="B32" s="325" t="s">
        <v>282</v>
      </c>
      <c r="C32" s="325">
        <f>LOOKUP(2,1/(价格!$AK:$AK&lt;&gt;0),价格!$AK:$AK)</f>
        <v>1620</v>
      </c>
      <c r="D32" s="342">
        <f>INDEX(价格!AK:AK,COUNTA(价格!A:A)+1)-INDEX(价格!AK:AK,COUNTA(价格!A:A)-4)</f>
        <v>0</v>
      </c>
      <c r="E32" s="556"/>
      <c r="F32" s="403" t="s">
        <v>328</v>
      </c>
      <c r="G32" s="403">
        <f>LOOKUP(2,1/(价格!BK:BK&lt;&gt;0),价格!BK:BK)</f>
        <v>1920</v>
      </c>
      <c r="H32" s="342">
        <f>INDEX(价格!BK:BK,COUNTA(价格!A:A)+1)-INDEX(价格!BK:BK,COUNTA(价格!A:A)-4)</f>
        <v>0</v>
      </c>
      <c r="I32" s="403"/>
      <c r="K32" s="282" t="s">
        <v>354</v>
      </c>
      <c r="L32" s="282">
        <v>4088.9</v>
      </c>
      <c r="M32" s="548">
        <v>4129.6000000000004</v>
      </c>
      <c r="N32" s="353">
        <f t="shared" si="8"/>
        <v>-9.8556760945370664E-3</v>
      </c>
    </row>
    <row r="33" spans="1:14">
      <c r="A33" s="556"/>
      <c r="B33" s="403" t="s">
        <v>383</v>
      </c>
      <c r="C33" s="403">
        <f>LOOKUP(2,1/(价格!AQ:AQ&lt;&gt;0),价格!AQ:AQ)</f>
        <v>1630</v>
      </c>
      <c r="D33" s="342">
        <f>INDEX(价格!AQ:AQ,COUNTA(价格!A:A)+1)-INDEX(价格!AQ:AQ,COUNTA(价格!A:A)-4)</f>
        <v>0</v>
      </c>
      <c r="E33" s="404" t="s">
        <v>385</v>
      </c>
      <c r="F33" s="404" t="s">
        <v>316</v>
      </c>
      <c r="G33" s="404" t="s">
        <v>341</v>
      </c>
      <c r="H33" s="404" t="s">
        <v>342</v>
      </c>
      <c r="I33" s="404" t="s">
        <v>317</v>
      </c>
      <c r="K33" s="282" t="s">
        <v>1435</v>
      </c>
      <c r="L33" s="282">
        <v>372.4</v>
      </c>
      <c r="M33" s="548">
        <v>371.6</v>
      </c>
      <c r="N33" s="353">
        <f t="shared" si="8"/>
        <v>2.1528525296015998E-3</v>
      </c>
    </row>
    <row r="34" spans="1:14">
      <c r="A34" s="556"/>
      <c r="B34" s="403" t="s">
        <v>1411</v>
      </c>
      <c r="C34" s="403">
        <f>LOOKUP(2,1/(价格!AR:AR&lt;&gt;0),价格!AR:AR)</f>
        <v>1680</v>
      </c>
      <c r="D34" s="342">
        <f>INDEX(价格!AR:AR,COUNTA(价格!A:A)+1)-INDEX(价格!AR:AR,COUNTA(价格!A:A)-4)</f>
        <v>0</v>
      </c>
      <c r="E34" s="403" t="s">
        <v>309</v>
      </c>
      <c r="F34" s="403">
        <f>LOOKUP(2,1/(NSPort!B:B&lt;&gt;0),NSPort!B:B)</f>
        <v>209.00000000000003</v>
      </c>
      <c r="G34" s="403">
        <f>LOOKUP(2,1/(NSPort!C:C&lt;&gt;0),NSPort!C:C)</f>
        <v>21</v>
      </c>
      <c r="H34" s="403">
        <f>LOOKUP(2,1/(NSPort!D:D&lt;&gt;0),NSPort!D:D)</f>
        <v>19</v>
      </c>
      <c r="I34" s="403">
        <f>LOOKUP(2,1/(NSPort!E:E&lt;&gt;0),NSPort!E:E)</f>
        <v>211.00000000000003</v>
      </c>
      <c r="K34" s="282" t="s">
        <v>359</v>
      </c>
      <c r="L34" s="282">
        <v>1806</v>
      </c>
      <c r="M34" s="548">
        <v>1824</v>
      </c>
      <c r="N34" s="353">
        <f t="shared" si="8"/>
        <v>-9.8684210526315784E-3</v>
      </c>
    </row>
    <row r="35" spans="1:14">
      <c r="A35" s="556"/>
      <c r="B35" s="403" t="s">
        <v>281</v>
      </c>
      <c r="C35" s="403">
        <f>LOOKUP(2,1/(价格!AN:AN&lt;&gt;0),价格!AN:AN)</f>
        <v>1680</v>
      </c>
      <c r="D35" s="342">
        <f>INDEX(价格!AN:AN,COUNTA(价格!A:A)+1)-INDEX(价格!AN:AN,COUNTA(价格!A:A)-4)</f>
        <v>70</v>
      </c>
      <c r="E35" s="403" t="s">
        <v>310</v>
      </c>
      <c r="F35" s="403">
        <f>LOOKUP(2,1/(NSPort!G:G&lt;&gt;0),NSPort!G:G)</f>
        <v>149.99999999999997</v>
      </c>
      <c r="G35" s="403">
        <f>LOOKUP(2,1/(NSPort!H:H&lt;&gt;0),NSPort!H:H)</f>
        <v>21.1</v>
      </c>
      <c r="H35" s="403">
        <f>LOOKUP(2,1/(NSPort!I:I&lt;&gt;0),NSPort!I:I)</f>
        <v>21</v>
      </c>
      <c r="I35" s="403">
        <f>LOOKUP(2,1/(NSPort!J:J&lt;&gt;0),NSPort!J:J)</f>
        <v>150.09999999999997</v>
      </c>
    </row>
    <row r="36" spans="1:14">
      <c r="A36" s="556" t="s">
        <v>305</v>
      </c>
      <c r="B36" s="403" t="s">
        <v>284</v>
      </c>
      <c r="C36" s="403">
        <f>LOOKUP(2,1/(价格!AW:AW&lt;&gt;0),价格!AW:AW)</f>
        <v>1730</v>
      </c>
      <c r="D36" s="342">
        <f>INDEX(价格!AW:AW,COUNTA(价格!A:A)+1)-INDEX(价格!AW:AW,COUNTA(价格!A:A)-4)</f>
        <v>0</v>
      </c>
      <c r="E36" s="403" t="s">
        <v>311</v>
      </c>
      <c r="F36" s="403">
        <f>LOOKUP(2,1/(NSPort!K:K&lt;&gt;0),NSPort!K:K)</f>
        <v>72.500000000000014</v>
      </c>
      <c r="G36" s="403">
        <f>LOOKUP(2,1/(NSPort!L:L&lt;&gt;0),NSPort!L:L)</f>
        <v>8.4</v>
      </c>
      <c r="H36" s="403">
        <f>LOOKUP(2,1/(NSPort!M:M&lt;&gt;0),NSPort!M:M)</f>
        <v>8.6</v>
      </c>
      <c r="I36" s="403">
        <f>LOOKUP(2,1/(NSPort!N:N&lt;&gt;0),NSPort!N:N)</f>
        <v>72.300000000000026</v>
      </c>
    </row>
    <row r="37" spans="1:14">
      <c r="A37" s="556"/>
      <c r="B37" s="403" t="s">
        <v>285</v>
      </c>
      <c r="C37" s="403">
        <f>LOOKUP(2,1/(价格!AX:AX&lt;&gt;0),价格!AX:AX)</f>
        <v>1620</v>
      </c>
      <c r="D37" s="342">
        <f>INDEX(价格!AX:AX,COUNTA(价格!A:A)+1)-INDEX(价格!AX:AX,COUNTA(价格!A:A)-4)</f>
        <v>0</v>
      </c>
      <c r="E37" s="403" t="s">
        <v>312</v>
      </c>
      <c r="F37" s="403">
        <f>LOOKUP(2,1/(NSPort!O:O&lt;&gt;0),NSPort!O:O)</f>
        <v>26</v>
      </c>
      <c r="G37" s="403">
        <f>LOOKUP(2,1/(NSPort!P:P&lt;&gt;0),NSPort!P:P)</f>
        <v>2.2999999999999998</v>
      </c>
      <c r="H37" s="403">
        <f>LOOKUP(2,1/(NSPort!Q:Q&lt;&gt;0),NSPort!Q:Q)</f>
        <v>11.1</v>
      </c>
      <c r="I37" s="403">
        <f>LOOKUP(2,1/(NSPort!R:R&lt;&gt;0),NSPort!R:R)</f>
        <v>28.3</v>
      </c>
    </row>
    <row r="38" spans="1:14">
      <c r="A38" s="403" t="s">
        <v>304</v>
      </c>
      <c r="B38" s="403" t="s">
        <v>286</v>
      </c>
      <c r="C38" s="403">
        <f>LOOKUP(2,1/(价格!$AT:$AT&lt;&gt;0),价格!$AT:$AT)</f>
        <v>1710</v>
      </c>
      <c r="D38" s="342">
        <f>INDEX(价格!AT:AT,COUNTA(价格!A:A)+1)-INDEX(价格!AT:AT,COUNTA(价格!A:A)-4)</f>
        <v>0</v>
      </c>
      <c r="E38" s="403" t="s">
        <v>313</v>
      </c>
      <c r="F38" s="403">
        <f>LOOKUP(2,1/(NSPort!X:X&lt;&gt;0),NSPort!X:X)</f>
        <v>93.599999999999966</v>
      </c>
      <c r="G38" s="403">
        <f>LOOKUP(2,1/(NSPort!Y:Y&lt;&gt;0),NSPort!Y:Y)</f>
        <v>17.899999999999999</v>
      </c>
      <c r="H38" s="403">
        <f>LOOKUP(2,1/(NSPort!Z:Z&lt;&gt;0),NSPort!Z:Z)</f>
        <v>18.5</v>
      </c>
      <c r="I38" s="403">
        <f>LOOKUP(2,1/(NSPort!AA:AA&lt;&gt;0),NSPort!AA:AA)</f>
        <v>92.999999999999972</v>
      </c>
      <c r="J38" s="303"/>
    </row>
    <row r="39" spans="1:14">
      <c r="A39" s="556" t="s">
        <v>302</v>
      </c>
      <c r="B39" s="403" t="s">
        <v>291</v>
      </c>
      <c r="C39" s="403">
        <f>LOOKUP(2,1/(价格!$AY:$AY&lt;&gt;0),价格!$AY:$AY)</f>
        <v>1770</v>
      </c>
      <c r="D39" s="342">
        <f>INDEX(价格!AY:AY,COUNTA(价格!A:A)+1)-INDEX(价格!AY:AY,COUNTA(价格!A:A)-4)</f>
        <v>-20</v>
      </c>
      <c r="E39" s="403" t="s">
        <v>314</v>
      </c>
      <c r="F39" s="403">
        <f>LOOKUP(2,1/(NSPort!AN:AN&lt;&gt;0),NSPort!AN:AN)</f>
        <v>25.800000000000008</v>
      </c>
      <c r="G39" s="403">
        <f>LOOKUP(2,1/(NSPort!AO:AO&lt;&gt;0),NSPort!AO:AO)</f>
        <v>3.1</v>
      </c>
      <c r="H39" s="403">
        <f>LOOKUP(2,1/(NSPort!AP:AP&lt;&gt;0),NSPort!AP:AP)</f>
        <v>6.7</v>
      </c>
      <c r="I39" s="403">
        <f>LOOKUP(2,1/(NSPort!AQ:AQ&lt;&gt;0),NSPort!AQ:AQ)</f>
        <v>22.20000000000001</v>
      </c>
      <c r="J39" s="303"/>
    </row>
    <row r="40" spans="1:14">
      <c r="A40" s="556"/>
      <c r="B40" s="403" t="s">
        <v>1413</v>
      </c>
      <c r="C40" s="403">
        <f>LOOKUP(2,1/(价格!$AZ:$AZ&lt;&gt;0),价格!$AZ:$AZ)</f>
        <v>1800</v>
      </c>
      <c r="D40" s="342">
        <f>INDEX(价格!AZ:AZ,COUNTA(价格!A:A)+1)-INDEX(价格!AZ:AZ,COUNTA(价格!A:A)-4)</f>
        <v>-50</v>
      </c>
      <c r="E40" s="403" t="s">
        <v>315</v>
      </c>
      <c r="F40" s="403">
        <f>LOOKUP(2,1/(NSPort!AJ:AJ&lt;&gt;0),NSPort!AJ:AJ)</f>
        <v>5.699999999999986</v>
      </c>
      <c r="G40" s="403">
        <f>LOOKUP(2,1/(NSPort!AK:AK&lt;&gt;0),NSPort!AK:AK)</f>
        <v>10</v>
      </c>
      <c r="H40" s="403">
        <f>LOOKUP(2,1/(NSPort!AL:AL&lt;&gt;0),NSPort!AL:AL)</f>
        <v>3.3</v>
      </c>
      <c r="I40" s="403">
        <f>LOOKUP(2,1/(NSPort!AM:AM&lt;&gt;0),NSPort!AM:AM)</f>
        <v>12.399999999999984</v>
      </c>
    </row>
    <row r="41" spans="1:14">
      <c r="A41" s="556" t="s">
        <v>303</v>
      </c>
      <c r="B41" s="403" t="s">
        <v>287</v>
      </c>
      <c r="C41" s="403">
        <f>LOOKUP(2,1/(价格!$BC:$BC&lt;&gt;0),价格!$BC:$BC)</f>
        <v>1930</v>
      </c>
      <c r="D41" s="342">
        <f>INDEX(价格!BC:BC,COUNTA(价格!A:A)+1)-INDEX(价格!BC:BC,COUNTA(价格!A:A)-4)</f>
        <v>0</v>
      </c>
      <c r="E41" s="557" t="s">
        <v>377</v>
      </c>
      <c r="F41" s="557"/>
      <c r="G41" s="404" t="s">
        <v>378</v>
      </c>
      <c r="H41" s="404" t="s">
        <v>379</v>
      </c>
      <c r="I41" s="404" t="s">
        <v>380</v>
      </c>
    </row>
    <row r="42" spans="1:14">
      <c r="A42" s="556"/>
      <c r="B42" s="403" t="s">
        <v>288</v>
      </c>
      <c r="C42" s="403">
        <f>LOOKUP(2,1/(价格!$BD:$BD&lt;&gt;0),价格!$BD:$BD)</f>
        <v>1940</v>
      </c>
      <c r="D42" s="342">
        <f>INDEX(价格!BD:BD,COUNTA(价格!A:A)+1)-INDEX(价格!BD:BD,COUNTA(价格!A:A)-4)</f>
        <v>-10</v>
      </c>
      <c r="E42" s="556" t="s">
        <v>375</v>
      </c>
      <c r="F42" s="556"/>
      <c r="G42" s="403">
        <f>INDEX(NSPort!V:V, COUNTA(NSPort!A:A)+1)</f>
        <v>461.70000000000005</v>
      </c>
      <c r="H42" s="403">
        <f>INDEX(NSPort!V:V, COUNTA(NSPort!A:A)-50)</f>
        <v>267.39999999999998</v>
      </c>
      <c r="I42" s="304">
        <f>(G42-H42)/H42</f>
        <v>0.72662677636499662</v>
      </c>
    </row>
    <row r="43" spans="1:14">
      <c r="A43" s="556"/>
      <c r="B43" s="403" t="s">
        <v>289</v>
      </c>
      <c r="C43" s="403">
        <f>LOOKUP(2,1/(价格!$BE:$BE&lt;&gt;0),价格!$BE:$BE)</f>
        <v>1940</v>
      </c>
      <c r="D43" s="342">
        <f>INDEX(价格!BE:BE,COUNTA(价格!A:A)+1)-INDEX(价格!BE:BE,COUNTA(价格!A:A)-4)</f>
        <v>0</v>
      </c>
      <c r="E43" s="556" t="s">
        <v>376</v>
      </c>
      <c r="F43" s="556"/>
      <c r="G43" s="403">
        <f>INDEX(NSPort!AA:AA, COUNTA(NSPort!A:A)+1)+INDEX(NSPort!AM:AM, COUNTA(NSPort!A:A)+1)</f>
        <v>99.299999999999955</v>
      </c>
      <c r="H43" s="403">
        <f>INDEX(NSPort!AA:AA, COUNTA(NSPort!A:A)-50)+INDEX(NSPort!AM:AM, COUNTA(NSPort!A:A)-50)</f>
        <v>64.3</v>
      </c>
      <c r="I43" s="304">
        <f>(G43-H43)/H43</f>
        <v>0.54432348367029482</v>
      </c>
    </row>
    <row r="44" spans="1:14">
      <c r="A44" s="556"/>
      <c r="B44" s="403" t="s">
        <v>290</v>
      </c>
      <c r="C44" s="403">
        <f>LOOKUP(2,1/(价格!BF:BF&lt;&gt;0),价格!BF:BF)</f>
        <v>1904</v>
      </c>
      <c r="D44" s="342">
        <f>INDEX(价格!BF:BF,COUNTA(价格!A:A)+1)-INDEX(价格!BF:BF,COUNTA(价格!A:A)-4)</f>
        <v>0</v>
      </c>
      <c r="E44" s="404" t="s">
        <v>318</v>
      </c>
      <c r="F44" s="404" t="s">
        <v>414</v>
      </c>
      <c r="G44" s="404" t="s">
        <v>321</v>
      </c>
      <c r="H44" s="404" t="s">
        <v>322</v>
      </c>
      <c r="I44" s="404" t="s">
        <v>331</v>
      </c>
    </row>
    <row r="45" spans="1:14">
      <c r="A45" s="556"/>
      <c r="B45" s="403" t="s">
        <v>1415</v>
      </c>
      <c r="C45" s="403">
        <f>LOOKUP(2,1/(价格!BB:BB&lt;&gt;0),价格!BB:BB)</f>
        <v>1814</v>
      </c>
      <c r="D45" s="342">
        <f>INDEX(价格!BB:BB,COUNTA(价格!A:A)+1)-INDEX(价格!BB:BB,COUNTA(价格!A:A)-4)</f>
        <v>-26</v>
      </c>
      <c r="E45" s="325" t="s">
        <v>319</v>
      </c>
      <c r="F45" s="403">
        <f>LOOKUP(2,1/(价格!$H:$H&lt;&gt;0),价格!$H:$H)</f>
        <v>1860</v>
      </c>
      <c r="G45" s="403">
        <f>LOOKUP(2,1/(价格!$P:$P&lt;&gt;0),价格!$P:$P)</f>
        <v>40</v>
      </c>
      <c r="H45" s="273">
        <f>LOOKUP(2,1/(价格!$I:$I&lt;&gt;0),价格!$I:$I)</f>
        <v>-5</v>
      </c>
      <c r="I45" s="342">
        <f>INDEX(价格!I:I,COUNTA(价格!$A:$A)+1)-INDEX(价格!I:I,COUNTA(价格!$A:$A)-4)</f>
        <v>-5</v>
      </c>
    </row>
    <row r="46" spans="1:14">
      <c r="A46" s="556"/>
      <c r="B46" s="403" t="s">
        <v>1418</v>
      </c>
      <c r="C46" s="403">
        <f>LOOKUP(2,1/(价格!BA:BA&lt;&gt;0),价格!BA:BA)</f>
        <v>1840</v>
      </c>
      <c r="D46" s="342">
        <f>INDEX(价格!BA:BA,COUNTA(价格!A:A)+1)-INDEX(价格!BA:BA,COUNTA(价格!A:A)-4)</f>
        <v>-20</v>
      </c>
      <c r="E46" s="403" t="s">
        <v>320</v>
      </c>
      <c r="F46" s="403">
        <f>LOOKUP(2,1/(价格!$L:$L&lt;&gt;0),价格!$L:$L)</f>
        <v>1870</v>
      </c>
      <c r="G46" s="403">
        <f>LOOKUP(2,1/(价格!$Q:$Q&lt;&gt;0),价格!$Q:$Q)</f>
        <v>50</v>
      </c>
      <c r="H46" s="273">
        <f>LOOKUP(2,1/(价格!$M:$M&lt;&gt;0),价格!$M:$M)</f>
        <v>-5</v>
      </c>
      <c r="I46" s="342">
        <f>INDEX(价格!M:M,COUNTA(价格!$A:$A)+1)-INDEX(价格!M:M,COUNTA(价格!$A:$A)-4)</f>
        <v>15</v>
      </c>
    </row>
    <row r="47" spans="1:14">
      <c r="A47" s="556"/>
      <c r="B47" s="403" t="s">
        <v>1419</v>
      </c>
      <c r="C47" s="403">
        <f>LOOKUP(2,1/(价格!BG:BG&lt;&gt;0),价格!BG:BG)</f>
        <v>1860</v>
      </c>
      <c r="D47" s="342">
        <f>INDEX(价格!BG:BG,COUNTA(价格!A:A)+1)-INDEX(价格!BG:BG,COUNTA(价格!A:A)-4)</f>
        <v>-40</v>
      </c>
      <c r="E47" s="403" t="s">
        <v>324</v>
      </c>
      <c r="F47" s="403">
        <f>LOOKUP(2,1/(价格!$J:$J&lt;&gt;0),价格!$J:$J)</f>
        <v>1870</v>
      </c>
      <c r="G47" s="403">
        <f>LOOKUP(2,1/(价格!$R:$R&lt;&gt;0),价格!$R:$R)</f>
        <v>38</v>
      </c>
      <c r="H47" s="273">
        <f>LOOKUP(2,1/(价格!$K:$K&lt;&gt;0),价格!$K:$K)</f>
        <v>7</v>
      </c>
      <c r="I47" s="342">
        <f>INDEX(价格!K:K,COUNTA(价格!$A:$A)+1)-INDEX(价格!K:K,COUNTA(价格!$A:$A)-4)</f>
        <v>-5</v>
      </c>
    </row>
    <row r="48" spans="1:14">
      <c r="A48" s="556"/>
      <c r="B48" s="403" t="s">
        <v>1417</v>
      </c>
      <c r="C48" s="403">
        <f>LOOKUP(2,1/(价格!BH:BH&lt;&gt;0),价格!BH:BH)</f>
        <v>1920</v>
      </c>
      <c r="D48" s="342">
        <f>INDEX(价格!BH:BH,COUNTA(价格!A:A)+1)-INDEX(价格!BH:BH,COUNTA(价格!A:A)-4)</f>
        <v>-30</v>
      </c>
      <c r="E48" s="403" t="s">
        <v>325</v>
      </c>
      <c r="F48" s="403">
        <f>LOOKUP(2,1/(价格!$N:$N&lt;&gt;0),价格!$N:$N)</f>
        <v>1850</v>
      </c>
      <c r="G48" s="403">
        <f>LOOKUP(2,1/(价格!$S:$S&lt;&gt;0),价格!$S:$S)</f>
        <v>35</v>
      </c>
      <c r="H48" s="273">
        <f>LOOKUP(2,1/(价格!$O:$O&lt;&gt;0),价格!$O:$O)</f>
        <v>-10</v>
      </c>
      <c r="I48" s="342">
        <f>INDEX(价格!O:O,COUNTA(价格!$A:$A)+1)-INDEX(价格!O:O,COUNTA(价格!$A:$A)-4)</f>
        <v>5</v>
      </c>
    </row>
    <row r="49" spans="1:9">
      <c r="A49" s="248"/>
      <c r="B49" s="248"/>
      <c r="C49" s="248"/>
      <c r="D49" s="305"/>
    </row>
    <row r="50" spans="1:9">
      <c r="A50" s="248"/>
      <c r="B50" s="248"/>
      <c r="C50" s="248"/>
      <c r="D50" s="305"/>
    </row>
    <row r="51" spans="1:9">
      <c r="A51" s="248"/>
      <c r="B51" s="248"/>
      <c r="C51" s="248"/>
      <c r="D51" s="305"/>
    </row>
    <row r="52" spans="1:9">
      <c r="A52" s="248"/>
      <c r="B52" s="248"/>
      <c r="C52" s="248"/>
      <c r="D52" s="305"/>
    </row>
    <row r="53" spans="1:9">
      <c r="A53" s="248"/>
      <c r="B53" s="248"/>
      <c r="C53" s="248"/>
      <c r="D53" s="305"/>
    </row>
    <row r="54" spans="1:9">
      <c r="A54" s="248"/>
      <c r="B54" s="248"/>
      <c r="C54" s="248"/>
      <c r="D54" s="305"/>
    </row>
    <row r="55" spans="1:9">
      <c r="A55" s="248"/>
      <c r="B55" s="248"/>
      <c r="C55" s="248"/>
      <c r="D55" s="305"/>
    </row>
    <row r="56" spans="1:9">
      <c r="A56" s="248"/>
      <c r="B56" s="248"/>
      <c r="C56" s="248"/>
      <c r="D56" s="305"/>
    </row>
    <row r="57" spans="1:9">
      <c r="A57" s="248"/>
      <c r="B57" s="248"/>
      <c r="C57" s="248"/>
      <c r="D57" s="305"/>
    </row>
    <row r="58" spans="1:9">
      <c r="A58" s="248"/>
      <c r="B58" s="248"/>
      <c r="C58" s="248"/>
      <c r="D58" s="305"/>
    </row>
    <row r="59" spans="1:9">
      <c r="A59" s="195" t="s">
        <v>384</v>
      </c>
    </row>
    <row r="60" spans="1:9">
      <c r="A60" s="292" t="s">
        <v>362</v>
      </c>
      <c r="B60" s="197">
        <f>INDEX(salerate!BM:BM, COUNTA(salerate!BM:BM))</f>
        <v>43555</v>
      </c>
      <c r="C60" s="292" t="s">
        <v>363</v>
      </c>
      <c r="D60" s="292" t="s">
        <v>364</v>
      </c>
      <c r="H60" s="195" t="s">
        <v>373</v>
      </c>
      <c r="I60" s="195" t="s">
        <v>374</v>
      </c>
    </row>
    <row r="61" spans="1:9">
      <c r="A61" s="293" t="s">
        <v>365</v>
      </c>
      <c r="B61" s="294">
        <f>INDEX(salerate!BN:BN, COUNTA(salerate!$BM:$BM))</f>
        <v>0.9</v>
      </c>
      <c r="C61" s="294">
        <f>INDEX(salerate!BF:BF, COUNTA(salerate!$BM:$BM))</f>
        <v>0.9</v>
      </c>
      <c r="D61" s="295">
        <f>B61-C61</f>
        <v>0</v>
      </c>
    </row>
    <row r="62" spans="1:9">
      <c r="A62" s="293" t="s">
        <v>366</v>
      </c>
      <c r="B62" s="294">
        <f>INDEX(salerate!BO:BO, COUNTA(salerate!$BM:$BM))</f>
        <v>0.82</v>
      </c>
      <c r="C62" s="294">
        <f>INDEX(salerate!BG:BG, COUNTA(salerate!$BM:$BM))</f>
        <v>0.83</v>
      </c>
      <c r="D62" s="295">
        <f t="shared" ref="D62:D67" si="9">B62-C62</f>
        <v>-1.0000000000000009E-2</v>
      </c>
    </row>
    <row r="63" spans="1:9">
      <c r="A63" s="293" t="s">
        <v>367</v>
      </c>
      <c r="B63" s="294">
        <f>INDEX(salerate!BP:BP, COUNTA(salerate!$BM:$BM))</f>
        <v>0.92</v>
      </c>
      <c r="C63" s="294">
        <f>INDEX(salerate!BH:BH, COUNTA(salerate!$BM:$BM))</f>
        <v>0.94</v>
      </c>
      <c r="D63" s="295">
        <f t="shared" si="9"/>
        <v>-1.9999999999999907E-2</v>
      </c>
    </row>
    <row r="64" spans="1:9">
      <c r="A64" s="293" t="s">
        <v>368</v>
      </c>
      <c r="B64" s="294">
        <f>INDEX(salerate!BQ:BQ, COUNTA(salerate!$BM:$BM))</f>
        <v>0.87</v>
      </c>
      <c r="C64" s="294">
        <f>INDEX(salerate!BI:BI, COUNTA(salerate!$BM:$BM))</f>
        <v>0.82</v>
      </c>
      <c r="D64" s="295">
        <f t="shared" si="9"/>
        <v>5.0000000000000044E-2</v>
      </c>
    </row>
    <row r="65" spans="1:4">
      <c r="A65" s="293" t="s">
        <v>369</v>
      </c>
      <c r="B65" s="294">
        <f>INDEX(salerate!BR:BR, COUNTA(salerate!$BM:$BM))</f>
        <v>0.73</v>
      </c>
      <c r="C65" s="294">
        <f>INDEX(salerate!BJ:BJ, COUNTA(salerate!$BM:$BM))</f>
        <v>0.62</v>
      </c>
      <c r="D65" s="295">
        <f t="shared" si="9"/>
        <v>0.10999999999999999</v>
      </c>
    </row>
    <row r="66" spans="1:4">
      <c r="A66" s="293" t="s">
        <v>370</v>
      </c>
      <c r="B66" s="294">
        <f>INDEX(salerate!BS:BS, COUNTA(salerate!$BM:$BM))</f>
        <v>0.78</v>
      </c>
      <c r="C66" s="294">
        <f>INDEX(salerate!BK:BK, COUNTA(salerate!$BM:$BM))</f>
        <v>0.73</v>
      </c>
      <c r="D66" s="295">
        <f t="shared" si="9"/>
        <v>5.0000000000000044E-2</v>
      </c>
    </row>
    <row r="67" spans="1:4">
      <c r="A67" s="293" t="s">
        <v>371</v>
      </c>
      <c r="B67" s="294">
        <f>INDEX(salerate!BT:BT, COUNTA(salerate!$BM:$BM))</f>
        <v>0.76</v>
      </c>
      <c r="C67" s="294">
        <f>INDEX(salerate!BL:BL, COUNTA(salerate!$BM:$BM))</f>
        <v>0.7</v>
      </c>
      <c r="D67" s="295">
        <f t="shared" si="9"/>
        <v>6.0000000000000053E-2</v>
      </c>
    </row>
    <row r="1572" spans="40:40">
      <c r="AN1572" s="195">
        <f>AR1573</f>
        <v>0</v>
      </c>
    </row>
  </sheetData>
  <mergeCells count="21">
    <mergeCell ref="E20:F20"/>
    <mergeCell ref="E21:E28"/>
    <mergeCell ref="O2:O6"/>
    <mergeCell ref="O7:O9"/>
    <mergeCell ref="O14:O20"/>
    <mergeCell ref="O10:O13"/>
    <mergeCell ref="J2:J4"/>
    <mergeCell ref="J5:J7"/>
    <mergeCell ref="J9:J11"/>
    <mergeCell ref="J12:J16"/>
    <mergeCell ref="I21:I22"/>
    <mergeCell ref="I23:I24"/>
    <mergeCell ref="A36:A37"/>
    <mergeCell ref="E42:F42"/>
    <mergeCell ref="E43:F43"/>
    <mergeCell ref="E41:F41"/>
    <mergeCell ref="E29:E32"/>
    <mergeCell ref="A21:A29"/>
    <mergeCell ref="A30:A35"/>
    <mergeCell ref="A39:A40"/>
    <mergeCell ref="A41:A4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"/>
  <sheetViews>
    <sheetView zoomScaleNormal="100" workbookViewId="0">
      <selection activeCell="Y17" sqref="Y17"/>
    </sheetView>
  </sheetViews>
  <sheetFormatPr defaultRowHeight="13.5"/>
  <cols>
    <col min="1" max="1" width="11.5" bestFit="1" customWidth="1"/>
    <col min="2" max="2" width="9.25" bestFit="1" customWidth="1"/>
    <col min="3" max="3" width="10.5" bestFit="1" customWidth="1"/>
    <col min="4" max="4" width="9.5" bestFit="1" customWidth="1"/>
    <col min="5" max="5" width="7.375" bestFit="1" customWidth="1"/>
    <col min="6" max="6" width="9.25" bestFit="1" customWidth="1"/>
    <col min="7" max="7" width="7.375" bestFit="1" customWidth="1"/>
    <col min="8" max="8" width="13.25" bestFit="1" customWidth="1"/>
    <col min="9" max="9" width="7.375" bestFit="1" customWidth="1"/>
    <col min="10" max="10" width="9.25" bestFit="1" customWidth="1"/>
    <col min="11" max="11" width="13.25" bestFit="1" customWidth="1"/>
    <col min="12" max="12" width="9.25" bestFit="1" customWidth="1"/>
    <col min="13" max="13" width="10.875" customWidth="1"/>
    <col min="14" max="14" width="8.875" customWidth="1"/>
    <col min="15" max="16" width="9.25" bestFit="1" customWidth="1"/>
    <col min="17" max="19" width="13.25" bestFit="1" customWidth="1"/>
    <col min="20" max="21" width="11.25" bestFit="1" customWidth="1"/>
    <col min="22" max="22" width="7.375" bestFit="1" customWidth="1"/>
    <col min="23" max="24" width="11.25" bestFit="1" customWidth="1"/>
    <col min="25" max="26" width="13.25" bestFit="1" customWidth="1"/>
    <col min="27" max="27" width="9.25" bestFit="1" customWidth="1"/>
    <col min="28" max="28" width="11.375" bestFit="1" customWidth="1"/>
    <col min="32" max="32" width="13" bestFit="1" customWidth="1"/>
  </cols>
  <sheetData>
    <row r="1" spans="1:32">
      <c r="A1" s="316" t="s">
        <v>387</v>
      </c>
      <c r="B1" s="316" t="s">
        <v>432</v>
      </c>
      <c r="C1" s="316" t="s">
        <v>411</v>
      </c>
      <c r="D1" s="316" t="s">
        <v>412</v>
      </c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W1" s="317"/>
      <c r="X1" s="317"/>
      <c r="Y1" s="317"/>
      <c r="Z1" s="317"/>
      <c r="AA1" s="317"/>
      <c r="AB1" s="317"/>
      <c r="AC1" s="317"/>
      <c r="AD1" s="317"/>
      <c r="AE1" s="317"/>
      <c r="AF1" s="317"/>
    </row>
    <row r="2" spans="1:32">
      <c r="A2" s="316">
        <v>1870</v>
      </c>
      <c r="B2" s="316">
        <v>1872</v>
      </c>
      <c r="C2" s="318">
        <f ca="1">TODAY()</f>
        <v>43556</v>
      </c>
      <c r="D2" s="318">
        <v>43470</v>
      </c>
      <c r="E2" s="216"/>
      <c r="F2" s="216"/>
      <c r="G2" s="216"/>
      <c r="H2" s="317"/>
      <c r="I2" s="317"/>
      <c r="J2" s="317"/>
      <c r="K2" s="317"/>
      <c r="L2" s="317"/>
      <c r="M2" s="317"/>
      <c r="N2" s="317"/>
      <c r="O2" s="317"/>
      <c r="P2" s="317"/>
      <c r="Q2" s="317"/>
      <c r="R2" s="317"/>
      <c r="S2" s="317"/>
      <c r="T2" s="317"/>
      <c r="U2" s="317"/>
      <c r="V2" s="317"/>
      <c r="W2" s="317"/>
      <c r="X2" s="317"/>
      <c r="Y2" s="317"/>
      <c r="Z2" s="317"/>
      <c r="AA2" s="317"/>
      <c r="AB2" s="317"/>
      <c r="AC2" s="317"/>
      <c r="AD2" s="317"/>
      <c r="AE2" s="317"/>
      <c r="AF2" s="317"/>
    </row>
    <row r="3" spans="1:32" ht="16.5">
      <c r="A3" s="558">
        <f ca="1">TODAY()</f>
        <v>43556</v>
      </c>
      <c r="B3" s="559"/>
      <c r="C3" s="560"/>
      <c r="D3" s="566" t="s">
        <v>415</v>
      </c>
      <c r="E3" s="567"/>
      <c r="F3" s="567"/>
      <c r="G3" s="568"/>
      <c r="H3" s="569" t="s">
        <v>114</v>
      </c>
      <c r="I3" s="570"/>
      <c r="J3" s="570"/>
      <c r="K3" s="570"/>
      <c r="L3" s="571"/>
      <c r="M3" s="572" t="s">
        <v>413</v>
      </c>
      <c r="N3" s="573"/>
      <c r="O3" s="574" t="s">
        <v>398</v>
      </c>
      <c r="P3" s="575"/>
      <c r="Q3" s="575"/>
      <c r="R3" s="575"/>
      <c r="S3" s="576"/>
      <c r="T3" s="574" t="s">
        <v>404</v>
      </c>
      <c r="U3" s="575"/>
      <c r="V3" s="575"/>
      <c r="W3" s="575"/>
      <c r="X3" s="575"/>
      <c r="Y3" s="576"/>
      <c r="Z3" s="561" t="s">
        <v>437</v>
      </c>
      <c r="AA3" s="562"/>
      <c r="AB3" s="563"/>
      <c r="AC3" s="564" t="s">
        <v>419</v>
      </c>
      <c r="AD3" s="565"/>
      <c r="AE3" s="565"/>
      <c r="AF3" s="565"/>
    </row>
    <row r="4" spans="1:32" ht="21">
      <c r="A4" s="306"/>
      <c r="B4" s="199" t="s">
        <v>393</v>
      </c>
      <c r="C4" s="199" t="s">
        <v>394</v>
      </c>
      <c r="D4" s="313" t="s">
        <v>132</v>
      </c>
      <c r="E4" s="313" t="s">
        <v>394</v>
      </c>
      <c r="F4" s="313" t="s">
        <v>427</v>
      </c>
      <c r="G4" s="313" t="s">
        <v>428</v>
      </c>
      <c r="H4" s="199" t="s">
        <v>395</v>
      </c>
      <c r="I4" s="199" t="s">
        <v>396</v>
      </c>
      <c r="J4" s="199" t="s">
        <v>397</v>
      </c>
      <c r="K4" s="308" t="s">
        <v>418</v>
      </c>
      <c r="L4" s="309" t="s">
        <v>387</v>
      </c>
      <c r="M4" s="313" t="s">
        <v>132</v>
      </c>
      <c r="N4" s="313" t="s">
        <v>414</v>
      </c>
      <c r="O4" s="199" t="s">
        <v>399</v>
      </c>
      <c r="P4" s="199" t="s">
        <v>400</v>
      </c>
      <c r="Q4" s="199" t="s">
        <v>401</v>
      </c>
      <c r="R4" s="199" t="s">
        <v>402</v>
      </c>
      <c r="S4" s="199" t="s">
        <v>403</v>
      </c>
      <c r="T4" s="199" t="s">
        <v>405</v>
      </c>
      <c r="U4" s="199" t="s">
        <v>406</v>
      </c>
      <c r="V4" s="199" t="s">
        <v>407</v>
      </c>
      <c r="W4" s="199" t="s">
        <v>408</v>
      </c>
      <c r="X4" s="199" t="s">
        <v>409</v>
      </c>
      <c r="Y4" s="199" t="s">
        <v>410</v>
      </c>
      <c r="Z4" s="311" t="s">
        <v>430</v>
      </c>
      <c r="AA4" s="319" t="s">
        <v>388</v>
      </c>
      <c r="AB4" s="320" t="s">
        <v>431</v>
      </c>
      <c r="AC4" s="322" t="s">
        <v>387</v>
      </c>
      <c r="AD4" s="322" t="s">
        <v>199</v>
      </c>
      <c r="AE4" s="136" t="s">
        <v>420</v>
      </c>
      <c r="AF4" s="136" t="s">
        <v>421</v>
      </c>
    </row>
    <row r="5" spans="1:32" ht="21">
      <c r="A5" s="307" t="s">
        <v>389</v>
      </c>
      <c r="B5" s="199">
        <v>1420</v>
      </c>
      <c r="C5" s="199">
        <v>1730</v>
      </c>
      <c r="D5" s="313" t="s">
        <v>416</v>
      </c>
      <c r="E5" s="313">
        <f>LOOKUP(2,1/(价格!20:20&lt;&gt;0),价格!20:20)</f>
        <v>2440</v>
      </c>
      <c r="F5" s="313" t="s">
        <v>429</v>
      </c>
      <c r="G5" s="313" t="str">
        <f>LOOKUP(2,1/(价格!$AH:$AH&lt;&gt;0),价格!$AH:$AH)</f>
        <v>停收</v>
      </c>
      <c r="H5" s="199">
        <f>10+12</f>
        <v>22</v>
      </c>
      <c r="I5" s="199">
        <v>150</v>
      </c>
      <c r="J5" s="199">
        <v>15</v>
      </c>
      <c r="K5" s="308">
        <f>C5+H5+I5+J5</f>
        <v>1917</v>
      </c>
      <c r="L5" s="309">
        <f>$A$2</f>
        <v>1870</v>
      </c>
      <c r="M5" s="313" t="s">
        <v>433</v>
      </c>
      <c r="N5" s="313">
        <f>LOOKUP(2,1/(价格!$AY:$AY&lt;&gt;0),价格!$AY:$AY)</f>
        <v>1770</v>
      </c>
      <c r="O5" s="199">
        <v>4</v>
      </c>
      <c r="P5" s="199">
        <v>5</v>
      </c>
      <c r="Q5" s="310">
        <f ca="1">C5*0.1*($D$2-$C$2)/365</f>
        <v>-40.761643835616439</v>
      </c>
      <c r="R5" s="310">
        <f ca="1">AA5*0.2*0.1*($D$2-$C$2)/365</f>
        <v>-8.8214794520547954</v>
      </c>
      <c r="S5" s="310">
        <f ca="1">SUM(O5:R5)</f>
        <v>-40.583123287671235</v>
      </c>
      <c r="T5" s="199">
        <v>20</v>
      </c>
      <c r="U5" s="199">
        <v>5</v>
      </c>
      <c r="V5" s="199">
        <v>1</v>
      </c>
      <c r="W5" s="199">
        <v>1</v>
      </c>
      <c r="X5" s="199">
        <v>0.2</v>
      </c>
      <c r="Y5" s="199">
        <f>SUM(T5:X5)</f>
        <v>27.2</v>
      </c>
      <c r="Z5" s="312">
        <f ca="1">K5+S5+Y5</f>
        <v>1903.6168767123288</v>
      </c>
      <c r="AA5" s="319">
        <f>$B$2</f>
        <v>1872</v>
      </c>
      <c r="AB5" s="321">
        <f ca="1">AA5-Z5</f>
        <v>-31.616876712328803</v>
      </c>
      <c r="AC5" s="314"/>
      <c r="AD5" s="315"/>
      <c r="AE5" s="317"/>
      <c r="AF5" s="317"/>
    </row>
    <row r="6" spans="1:32" ht="21">
      <c r="A6" s="307" t="s">
        <v>390</v>
      </c>
      <c r="B6" s="199">
        <v>1476</v>
      </c>
      <c r="C6" s="199">
        <v>1810</v>
      </c>
      <c r="D6" s="313" t="s">
        <v>260</v>
      </c>
      <c r="E6" s="313">
        <f>LOOKUP(2,1/(价格!27:27&lt;&gt;0),价格!27:27)</f>
        <v>2440</v>
      </c>
      <c r="F6" s="313" t="s">
        <v>423</v>
      </c>
      <c r="G6" s="313">
        <f>LOOKUP(2,1/(价格!$X:$X&lt;&gt;0),价格!$X:$X)</f>
        <v>1620</v>
      </c>
      <c r="H6" s="199">
        <f>3.5+10+11</f>
        <v>24.5</v>
      </c>
      <c r="I6" s="199">
        <v>86</v>
      </c>
      <c r="J6" s="199">
        <v>15</v>
      </c>
      <c r="K6" s="308">
        <f>C6+H6+I6+J6</f>
        <v>1935.5</v>
      </c>
      <c r="L6" s="309">
        <f>$A$2</f>
        <v>1870</v>
      </c>
      <c r="M6" s="313" t="s">
        <v>434</v>
      </c>
      <c r="N6" s="313">
        <f>LOOKUP(2,1/(价格!$BC:$BC&lt;&gt;0),价格!$BC:$BC)</f>
        <v>1930</v>
      </c>
      <c r="O6" s="199">
        <v>4</v>
      </c>
      <c r="P6" s="199">
        <v>5</v>
      </c>
      <c r="Q6" s="310">
        <f ca="1">C6*0.1*($D$2-$C$2)/365</f>
        <v>-42.646575342465752</v>
      </c>
      <c r="R6" s="310">
        <f ca="1">AA6*0.2*0.1*($D$2-$C$2)/365</f>
        <v>-8.8214794520547954</v>
      </c>
      <c r="S6" s="310">
        <f ca="1">SUM(O6:R6)</f>
        <v>-42.468054794520548</v>
      </c>
      <c r="T6" s="199">
        <v>20</v>
      </c>
      <c r="U6" s="199">
        <v>5</v>
      </c>
      <c r="V6" s="199">
        <v>1</v>
      </c>
      <c r="W6" s="199">
        <v>1</v>
      </c>
      <c r="X6" s="199">
        <v>0.2</v>
      </c>
      <c r="Y6" s="199">
        <f>SUM(T6:X6)</f>
        <v>27.2</v>
      </c>
      <c r="Z6" s="312">
        <f ca="1">K6+S6+Y6</f>
        <v>1920.2319452054794</v>
      </c>
      <c r="AA6" s="319">
        <f>$B$2</f>
        <v>1872</v>
      </c>
      <c r="AB6" s="321">
        <f ca="1">AA6-Z6</f>
        <v>-48.231945205479406</v>
      </c>
      <c r="AC6" s="314"/>
      <c r="AD6" s="315"/>
      <c r="AE6" s="317"/>
      <c r="AF6" s="317"/>
    </row>
    <row r="7" spans="1:32" ht="21">
      <c r="A7" s="307" t="s">
        <v>391</v>
      </c>
      <c r="B7" s="199">
        <v>446</v>
      </c>
      <c r="C7" s="199">
        <v>1811</v>
      </c>
      <c r="D7" s="313" t="s">
        <v>119</v>
      </c>
      <c r="E7" s="313">
        <f>LOOKUP(2,1/(价格!$AB:$AB&lt;&gt;0),价格!$AB:$AB)</f>
        <v>1596</v>
      </c>
      <c r="F7" s="313" t="s">
        <v>424</v>
      </c>
      <c r="G7" s="313" t="str">
        <f>LOOKUP(2,1/(价格!$AE:$AE&lt;&gt;0),价格!$AE:$AE)</f>
        <v>停收</v>
      </c>
      <c r="H7" s="199">
        <f>20+10+50</f>
        <v>80</v>
      </c>
      <c r="I7" s="199">
        <v>133</v>
      </c>
      <c r="J7" s="199">
        <v>15</v>
      </c>
      <c r="K7" s="308">
        <f>C7+H7+I7+J7</f>
        <v>2039</v>
      </c>
      <c r="L7" s="309">
        <f>$A$2</f>
        <v>1870</v>
      </c>
      <c r="M7" s="313" t="s">
        <v>435</v>
      </c>
      <c r="N7" s="313"/>
      <c r="O7" s="199">
        <v>4</v>
      </c>
      <c r="P7" s="199">
        <v>5</v>
      </c>
      <c r="Q7" s="310">
        <f ca="1">C7*0.1*($D$2-$C$2)/365</f>
        <v>-42.670136986301372</v>
      </c>
      <c r="R7" s="310">
        <f ca="1">AA7*0.2*0.1*($D$2-$C$2)/365</f>
        <v>-8.8214794520547954</v>
      </c>
      <c r="S7" s="310">
        <f ca="1">SUM(O7:R7)</f>
        <v>-42.491616438356168</v>
      </c>
      <c r="T7" s="199">
        <v>20</v>
      </c>
      <c r="U7" s="199">
        <v>5</v>
      </c>
      <c r="V7" s="199">
        <v>1</v>
      </c>
      <c r="W7" s="199">
        <v>1</v>
      </c>
      <c r="X7" s="199">
        <v>0.2</v>
      </c>
      <c r="Y7" s="199">
        <f>SUM(T7:X7)</f>
        <v>27.2</v>
      </c>
      <c r="Z7" s="312">
        <f ca="1">K7+S7+Y7</f>
        <v>2023.7083835616438</v>
      </c>
      <c r="AA7" s="319">
        <f>$B$2</f>
        <v>1872</v>
      </c>
      <c r="AB7" s="321">
        <f ca="1">AA7-Z7</f>
        <v>-151.70838356164381</v>
      </c>
      <c r="AC7" s="314"/>
      <c r="AD7" s="315"/>
      <c r="AE7" s="317"/>
      <c r="AF7" s="317"/>
    </row>
    <row r="8" spans="1:32" ht="21">
      <c r="A8" s="307" t="s">
        <v>392</v>
      </c>
      <c r="B8" s="199">
        <v>1410</v>
      </c>
      <c r="C8" s="199">
        <v>1769</v>
      </c>
      <c r="D8" s="313"/>
      <c r="E8" s="313"/>
      <c r="F8" s="313" t="s">
        <v>425</v>
      </c>
      <c r="G8" s="313">
        <f>LOOKUP(2,1/(价格!$AW:$AW&lt;&gt;0),价格!$AW:$AW)</f>
        <v>1730</v>
      </c>
      <c r="H8" s="199">
        <f>50+6+15+8.4</f>
        <v>79.400000000000006</v>
      </c>
      <c r="I8" s="199">
        <v>85</v>
      </c>
      <c r="J8" s="199">
        <v>15</v>
      </c>
      <c r="K8" s="308">
        <f>C8+H8+I8+J8</f>
        <v>1948.4</v>
      </c>
      <c r="L8" s="309">
        <f>$A$2</f>
        <v>1870</v>
      </c>
      <c r="M8" s="313" t="s">
        <v>264</v>
      </c>
      <c r="N8" s="313">
        <f>LOOKUP(2,1/(价格!$BD:$BD&lt;&gt;0),价格!$BD:$BD)</f>
        <v>1940</v>
      </c>
      <c r="O8" s="199">
        <v>4</v>
      </c>
      <c r="P8" s="199">
        <v>5</v>
      </c>
      <c r="Q8" s="310">
        <f ca="1">C8*0.1*($D$2-$C$2)/365</f>
        <v>-41.680547945205475</v>
      </c>
      <c r="R8" s="310">
        <f ca="1">AA8*0.2*0.1*($D$2-$C$2)/365</f>
        <v>-8.8214794520547954</v>
      </c>
      <c r="S8" s="310">
        <f ca="1">SUM(O8:R8)</f>
        <v>-41.502027397260271</v>
      </c>
      <c r="T8" s="199">
        <v>20</v>
      </c>
      <c r="U8" s="199">
        <v>5</v>
      </c>
      <c r="V8" s="199">
        <v>1</v>
      </c>
      <c r="W8" s="199">
        <v>1</v>
      </c>
      <c r="X8" s="199">
        <v>0.2</v>
      </c>
      <c r="Y8" s="199">
        <f>SUM(T8:X8)</f>
        <v>27.2</v>
      </c>
      <c r="Z8" s="312">
        <f ca="1">K8+S8+Y8</f>
        <v>1934.0979726027399</v>
      </c>
      <c r="AA8" s="319">
        <f>$B$2</f>
        <v>1872</v>
      </c>
      <c r="AB8" s="321">
        <f ca="1">AA8-Z8</f>
        <v>-62.097972602739901</v>
      </c>
      <c r="AC8" s="314"/>
      <c r="AD8" s="315"/>
      <c r="AE8" s="317"/>
      <c r="AF8" s="317"/>
    </row>
    <row r="9" spans="1:32" ht="21">
      <c r="A9" s="307" t="s">
        <v>417</v>
      </c>
      <c r="B9" s="199">
        <v>1474</v>
      </c>
      <c r="C9" s="199">
        <v>1811</v>
      </c>
      <c r="D9" s="313" t="s">
        <v>127</v>
      </c>
      <c r="E9" s="313">
        <f>LOOKUP(2,1/(价格!$AK:$AK&lt;&gt;0),价格!$AK:$AK)</f>
        <v>1620</v>
      </c>
      <c r="F9" s="313" t="s">
        <v>426</v>
      </c>
      <c r="G9" s="313">
        <f>LOOKUP(2,1/(价格!$AT:$AT&lt;&gt;0),价格!$AT:$AT)</f>
        <v>1710</v>
      </c>
      <c r="H9" s="199">
        <f>3+20+8.4+50</f>
        <v>81.400000000000006</v>
      </c>
      <c r="I9" s="199">
        <v>75</v>
      </c>
      <c r="J9" s="199">
        <v>15</v>
      </c>
      <c r="K9" s="308">
        <f>C9+H9+I9+J9</f>
        <v>1982.4</v>
      </c>
      <c r="L9" s="309">
        <f>$A$2</f>
        <v>1870</v>
      </c>
      <c r="M9" s="313" t="s">
        <v>436</v>
      </c>
      <c r="N9" s="313">
        <f>LOOKUP(2,1/(价格!$BE:$BE&lt;&gt;0),价格!$BE:$BE)</f>
        <v>1940</v>
      </c>
      <c r="O9" s="199">
        <v>4</v>
      </c>
      <c r="P9" s="199">
        <v>5</v>
      </c>
      <c r="Q9" s="310">
        <f ca="1">C9*0.1*($D$2-$C$2)/365</f>
        <v>-42.670136986301372</v>
      </c>
      <c r="R9" s="310">
        <f ca="1">AA9*0.2*0.1*($D$2-$C$2)/365</f>
        <v>-8.8214794520547954</v>
      </c>
      <c r="S9" s="310">
        <f ca="1">SUM(O9:R9)</f>
        <v>-42.491616438356168</v>
      </c>
      <c r="T9" s="199">
        <v>20</v>
      </c>
      <c r="U9" s="199">
        <v>5</v>
      </c>
      <c r="V9" s="199">
        <v>1</v>
      </c>
      <c r="W9" s="199">
        <v>1</v>
      </c>
      <c r="X9" s="199">
        <v>0.2</v>
      </c>
      <c r="Y9" s="199">
        <f>SUM(T9:X9)</f>
        <v>27.2</v>
      </c>
      <c r="Z9" s="312">
        <f ca="1">K9+S9+Y9</f>
        <v>1967.1083835616439</v>
      </c>
      <c r="AA9" s="319">
        <f>$B$2</f>
        <v>1872</v>
      </c>
      <c r="AB9" s="321">
        <f ca="1">AA9-Z9</f>
        <v>-95.108383561643905</v>
      </c>
      <c r="AC9" s="314"/>
      <c r="AD9" s="315"/>
      <c r="AE9" s="317"/>
      <c r="AF9" s="317"/>
    </row>
    <row r="15" spans="1:32">
      <c r="A15" s="216">
        <f ca="1">A3</f>
        <v>43556</v>
      </c>
      <c r="B15" s="323">
        <f t="shared" ref="B15:G15" si="0">B3</f>
        <v>0</v>
      </c>
      <c r="C15" s="323">
        <f t="shared" si="0"/>
        <v>0</v>
      </c>
      <c r="D15" s="323" t="str">
        <f t="shared" si="0"/>
        <v>东北深加工</v>
      </c>
      <c r="E15" s="323">
        <f t="shared" si="0"/>
        <v>0</v>
      </c>
      <c r="F15" s="323">
        <f t="shared" si="0"/>
        <v>0</v>
      </c>
      <c r="G15" s="323">
        <f t="shared" si="0"/>
        <v>0</v>
      </c>
      <c r="H15" s="323" t="str">
        <f>H3</f>
        <v>到港成本</v>
      </c>
    </row>
    <row r="16" spans="1:32">
      <c r="A16" s="323">
        <f t="shared" ref="A16:G20" si="1">A4</f>
        <v>0</v>
      </c>
      <c r="B16" s="323" t="str">
        <f t="shared" si="1"/>
        <v>潮粮价</v>
      </c>
      <c r="C16" s="323" t="str">
        <f t="shared" si="1"/>
        <v>干粮价</v>
      </c>
      <c r="D16" s="323" t="str">
        <f t="shared" si="1"/>
        <v>企业</v>
      </c>
      <c r="E16" s="323" t="str">
        <f t="shared" si="1"/>
        <v>干粮价</v>
      </c>
      <c r="F16" s="323" t="str">
        <f t="shared" si="1"/>
        <v>企业</v>
      </c>
      <c r="G16" s="323" t="str">
        <f t="shared" si="1"/>
        <v>干粮价</v>
      </c>
      <c r="H16" s="323" t="str">
        <f>K4</f>
        <v>我司到港成本</v>
      </c>
      <c r="I16" s="323" t="str">
        <f>L4</f>
        <v>港口价格</v>
      </c>
    </row>
    <row r="17" spans="1:9">
      <c r="A17" s="323" t="str">
        <f t="shared" si="1"/>
        <v>克山天跃</v>
      </c>
      <c r="B17" s="323">
        <f t="shared" si="1"/>
        <v>1420</v>
      </c>
      <c r="C17" s="323">
        <f t="shared" si="1"/>
        <v>1730</v>
      </c>
      <c r="D17" s="323" t="str">
        <f t="shared" si="1"/>
        <v>依安鹏程</v>
      </c>
      <c r="E17" s="323">
        <f t="shared" si="1"/>
        <v>2440</v>
      </c>
      <c r="F17" s="323" t="str">
        <f t="shared" si="1"/>
        <v>富锦象屿</v>
      </c>
      <c r="G17" s="323" t="str">
        <f t="shared" si="1"/>
        <v>停收</v>
      </c>
      <c r="H17" s="323">
        <f t="shared" ref="H17:H21" si="2">K5</f>
        <v>1917</v>
      </c>
      <c r="I17" s="323">
        <f t="shared" ref="I17:I21" si="3">L5</f>
        <v>1870</v>
      </c>
    </row>
    <row r="18" spans="1:9">
      <c r="A18" s="323" t="str">
        <f t="shared" si="1"/>
        <v>镇赉益健</v>
      </c>
      <c r="B18" s="323">
        <f t="shared" si="1"/>
        <v>1476</v>
      </c>
      <c r="C18" s="323">
        <f t="shared" si="1"/>
        <v>1810</v>
      </c>
      <c r="D18" s="323" t="str">
        <f t="shared" si="1"/>
        <v>中粮龙江</v>
      </c>
      <c r="E18" s="323">
        <f t="shared" si="1"/>
        <v>2440</v>
      </c>
      <c r="F18" s="323" t="str">
        <f t="shared" si="1"/>
        <v>中粮肇东</v>
      </c>
      <c r="G18" s="323">
        <f t="shared" si="1"/>
        <v>1620</v>
      </c>
      <c r="H18" s="323">
        <f t="shared" si="2"/>
        <v>1935.5</v>
      </c>
      <c r="I18" s="323">
        <f t="shared" si="3"/>
        <v>1870</v>
      </c>
    </row>
    <row r="19" spans="1:9">
      <c r="A19" s="323" t="str">
        <f t="shared" si="1"/>
        <v>安达亿鼎</v>
      </c>
      <c r="B19" s="323">
        <f t="shared" si="1"/>
        <v>446</v>
      </c>
      <c r="C19" s="323">
        <f t="shared" si="1"/>
        <v>1811</v>
      </c>
      <c r="D19" s="323" t="str">
        <f t="shared" si="1"/>
        <v>青冈龙凤</v>
      </c>
      <c r="E19" s="323">
        <f t="shared" si="1"/>
        <v>1596</v>
      </c>
      <c r="F19" s="323" t="str">
        <f t="shared" si="1"/>
        <v>北安象屿</v>
      </c>
      <c r="G19" s="323" t="str">
        <f t="shared" si="1"/>
        <v>停收</v>
      </c>
      <c r="H19" s="323">
        <f t="shared" si="2"/>
        <v>2039</v>
      </c>
      <c r="I19" s="323">
        <f t="shared" si="3"/>
        <v>1870</v>
      </c>
    </row>
    <row r="20" spans="1:9">
      <c r="A20" s="323" t="str">
        <f t="shared" si="1"/>
        <v>兴安盟稷丰</v>
      </c>
      <c r="B20" s="323">
        <f t="shared" si="1"/>
        <v>1410</v>
      </c>
      <c r="C20" s="323">
        <f t="shared" si="1"/>
        <v>1769</v>
      </c>
      <c r="D20" s="323">
        <f t="shared" si="1"/>
        <v>0</v>
      </c>
      <c r="E20" s="323">
        <f t="shared" si="1"/>
        <v>0</v>
      </c>
      <c r="F20" s="323" t="str">
        <f t="shared" si="1"/>
        <v>通辽梅花</v>
      </c>
      <c r="G20" s="323">
        <f t="shared" si="1"/>
        <v>1730</v>
      </c>
      <c r="H20" s="323">
        <f t="shared" si="2"/>
        <v>1948.4</v>
      </c>
      <c r="I20" s="323">
        <f t="shared" si="3"/>
        <v>1870</v>
      </c>
    </row>
    <row r="21" spans="1:9">
      <c r="A21" s="323" t="str">
        <f>A9</f>
        <v>大安洵佶</v>
      </c>
      <c r="B21" s="323">
        <f t="shared" ref="B21:G21" si="4">B9</f>
        <v>1474</v>
      </c>
      <c r="C21" s="323">
        <f t="shared" si="4"/>
        <v>1811</v>
      </c>
      <c r="D21" s="323" t="str">
        <f t="shared" si="4"/>
        <v>松原嘉吉</v>
      </c>
      <c r="E21" s="323">
        <f t="shared" si="4"/>
        <v>1620</v>
      </c>
      <c r="F21" s="323" t="str">
        <f t="shared" si="4"/>
        <v>开原益海</v>
      </c>
      <c r="G21" s="323">
        <f t="shared" si="4"/>
        <v>1710</v>
      </c>
      <c r="H21" s="323">
        <f t="shared" si="2"/>
        <v>1982.4</v>
      </c>
      <c r="I21" s="323">
        <f t="shared" si="3"/>
        <v>1870</v>
      </c>
    </row>
  </sheetData>
  <mergeCells count="8">
    <mergeCell ref="A3:C3"/>
    <mergeCell ref="Z3:AB3"/>
    <mergeCell ref="AC3:AF3"/>
    <mergeCell ref="D3:G3"/>
    <mergeCell ref="H3:L3"/>
    <mergeCell ref="M3:N3"/>
    <mergeCell ref="O3:S3"/>
    <mergeCell ref="T3:Y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0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3.5"/>
  <cols>
    <col min="1" max="1" width="11.375" style="536" bestFit="1" customWidth="1"/>
    <col min="2" max="3" width="18.375" style="537" bestFit="1" customWidth="1"/>
    <col min="4" max="5" width="22.5" style="537" bestFit="1" customWidth="1"/>
  </cols>
  <sheetData>
    <row r="1" spans="1:5" s="535" customFormat="1">
      <c r="A1" s="536"/>
      <c r="B1" s="537" t="s">
        <v>1436</v>
      </c>
      <c r="C1" s="537" t="s">
        <v>1437</v>
      </c>
      <c r="D1" s="537" t="s">
        <v>1438</v>
      </c>
      <c r="E1" s="537" t="s">
        <v>1439</v>
      </c>
    </row>
    <row r="2" spans="1:5">
      <c r="A2" s="536">
        <v>42887</v>
      </c>
      <c r="B2" s="214">
        <v>-2E-3</v>
      </c>
      <c r="C2" s="537">
        <v>-3.2000000000000001E-2</v>
      </c>
      <c r="D2" s="537">
        <v>-5.0000000000000001E-3</v>
      </c>
      <c r="E2" s="537">
        <v>-2.4E-2</v>
      </c>
    </row>
    <row r="3" spans="1:5">
      <c r="A3" s="536">
        <v>42917</v>
      </c>
      <c r="B3" s="537">
        <v>-7.0000000000000001E-3</v>
      </c>
      <c r="C3" s="537">
        <v>-4.8000000000000001E-2</v>
      </c>
      <c r="D3" s="537">
        <v>-8.9999999999999993E-3</v>
      </c>
      <c r="E3" s="537">
        <v>-4.2000000000000003E-2</v>
      </c>
    </row>
    <row r="4" spans="1:5">
      <c r="A4" s="536">
        <v>42948</v>
      </c>
      <c r="B4" s="537">
        <v>-5.0000000000000001E-3</v>
      </c>
      <c r="C4" s="537">
        <v>-5.6000000000000001E-2</v>
      </c>
      <c r="D4" s="537">
        <v>-8.9999999999999993E-3</v>
      </c>
      <c r="E4" s="537">
        <v>-4.7E-2</v>
      </c>
    </row>
    <row r="5" spans="1:5">
      <c r="A5" s="536">
        <v>42979</v>
      </c>
      <c r="B5" s="537">
        <v>-2E-3</v>
      </c>
      <c r="C5" s="537">
        <v>-6.0999999999999999E-2</v>
      </c>
      <c r="D5" s="537">
        <v>-7.0000000000000001E-3</v>
      </c>
      <c r="E5" s="537">
        <v>-0.05</v>
      </c>
    </row>
    <row r="6" spans="1:5">
      <c r="A6" s="536">
        <v>43009</v>
      </c>
      <c r="B6" s="537">
        <v>-2E-3</v>
      </c>
      <c r="C6" s="537">
        <v>-6.6000000000000003E-2</v>
      </c>
      <c r="D6" s="537">
        <v>-3.0000000000000001E-3</v>
      </c>
      <c r="E6" s="537">
        <v>-5.2999999999999999E-2</v>
      </c>
    </row>
    <row r="7" spans="1:5">
      <c r="A7" s="536">
        <v>43040</v>
      </c>
    </row>
    <row r="8" spans="1:5">
      <c r="A8" s="536">
        <v>43070</v>
      </c>
      <c r="B8" s="537">
        <v>-2.1000000000000001E-2</v>
      </c>
      <c r="C8" s="537">
        <v>-6.8000000000000005E-2</v>
      </c>
      <c r="D8" s="537">
        <v>-1.2E-2</v>
      </c>
      <c r="E8" s="537">
        <v>-6.4000000000000001E-2</v>
      </c>
    </row>
    <row r="9" spans="1:5">
      <c r="A9" s="536">
        <v>43101</v>
      </c>
      <c r="C9" s="537">
        <v>-1E-3</v>
      </c>
      <c r="E9" s="537">
        <v>-1.2E-2</v>
      </c>
    </row>
    <row r="10" spans="1:5">
      <c r="A10" s="536">
        <v>43132</v>
      </c>
      <c r="B10" s="537">
        <v>-8.9999999999999993E-3</v>
      </c>
      <c r="C10" s="537">
        <v>-8.0000000000000002E-3</v>
      </c>
      <c r="D10" s="537">
        <v>0</v>
      </c>
      <c r="E10" s="537">
        <v>-8.0000000000000002E-3</v>
      </c>
    </row>
    <row r="11" spans="1:5">
      <c r="A11" s="536">
        <v>43160</v>
      </c>
      <c r="B11" s="537">
        <v>1.4E-2</v>
      </c>
      <c r="C11" s="537">
        <v>-3.0000000000000001E-3</v>
      </c>
      <c r="D11" s="537">
        <v>1E-3</v>
      </c>
      <c r="E11" s="537">
        <v>-8.0000000000000002E-3</v>
      </c>
    </row>
    <row r="12" spans="1:5">
      <c r="A12" s="536">
        <v>43191</v>
      </c>
      <c r="B12" s="537">
        <v>-8.0000000000000002E-3</v>
      </c>
      <c r="C12" s="537">
        <v>-1.4999999999999999E-2</v>
      </c>
      <c r="D12" s="537">
        <v>-1.4E-2</v>
      </c>
      <c r="E12" s="537">
        <v>-2.1000000000000001E-2</v>
      </c>
    </row>
    <row r="13" spans="1:5">
      <c r="A13" s="536">
        <v>43221</v>
      </c>
      <c r="B13" s="537">
        <v>-1.9E-2</v>
      </c>
      <c r="C13" s="537">
        <v>-0.02</v>
      </c>
      <c r="D13" s="537">
        <v>-2.5000000000000001E-2</v>
      </c>
      <c r="E13" s="537">
        <v>-3.9E-2</v>
      </c>
    </row>
    <row r="14" spans="1:5">
      <c r="A14" s="536">
        <v>43252</v>
      </c>
      <c r="B14" s="537">
        <v>-1.2E-2</v>
      </c>
      <c r="C14" s="537">
        <v>-1.7999999999999999E-2</v>
      </c>
      <c r="D14" s="537">
        <v>-1.2999999999999999E-2</v>
      </c>
      <c r="E14" s="537">
        <v>-2.9000000000000001E-2</v>
      </c>
    </row>
    <row r="15" spans="1:5">
      <c r="A15" s="536">
        <v>43282</v>
      </c>
      <c r="B15" s="537">
        <v>-8.0000000000000002E-3</v>
      </c>
      <c r="C15" s="537">
        <v>-0.02</v>
      </c>
      <c r="D15" s="537">
        <v>-1.9E-2</v>
      </c>
      <c r="E15" s="537">
        <v>-0.04</v>
      </c>
    </row>
    <row r="16" spans="1:5">
      <c r="A16" s="536">
        <v>43313</v>
      </c>
      <c r="B16" s="537">
        <v>-3.0000000000000001E-3</v>
      </c>
      <c r="C16" s="537">
        <v>-2.4E-2</v>
      </c>
      <c r="D16" s="537">
        <v>-1.0999999999999999E-2</v>
      </c>
      <c r="E16" s="537">
        <v>-4.8000000000000001E-2</v>
      </c>
    </row>
    <row r="17" spans="1:5">
      <c r="A17" s="536">
        <v>43344</v>
      </c>
      <c r="B17" s="537">
        <v>8.0000000000000002E-3</v>
      </c>
      <c r="C17" s="537">
        <v>-1.7999999999999999E-2</v>
      </c>
      <c r="D17" s="537">
        <v>-3.0000000000000001E-3</v>
      </c>
      <c r="E17" s="537">
        <v>-4.8000000000000001E-2</v>
      </c>
    </row>
    <row r="18" spans="1:5">
      <c r="A18" s="536">
        <v>43374</v>
      </c>
      <c r="B18" s="537">
        <v>1E-3</v>
      </c>
      <c r="C18" s="537">
        <v>-1.7999999999999999E-2</v>
      </c>
      <c r="D18" s="537">
        <v>-1.2E-2</v>
      </c>
      <c r="E18" s="537">
        <v>-5.8999999999999997E-2</v>
      </c>
    </row>
    <row r="19" spans="1:5">
      <c r="A19" s="536">
        <v>43405</v>
      </c>
      <c r="B19" s="537">
        <v>-7.0000000000000001E-3</v>
      </c>
      <c r="C19" s="537">
        <v>-2.9000000000000001E-2</v>
      </c>
      <c r="D19" s="537">
        <v>-1.2999999999999999E-2</v>
      </c>
      <c r="E19" s="537">
        <v>-6.9000000000000006E-2</v>
      </c>
    </row>
    <row r="20" spans="1:5">
      <c r="A20" s="536">
        <v>43435</v>
      </c>
      <c r="B20" s="537">
        <v>-3.6999999999999998E-2</v>
      </c>
      <c r="C20" s="537">
        <v>-4.8000000000000001E-2</v>
      </c>
      <c r="D20" s="537">
        <v>-2.3E-2</v>
      </c>
      <c r="E20" s="537">
        <v>-8.3000000000000004E-2</v>
      </c>
    </row>
    <row r="21" spans="1:5">
      <c r="A21" s="536">
        <v>43466</v>
      </c>
      <c r="B21" s="537">
        <v>-5.7000000000000002E-2</v>
      </c>
      <c r="C21" s="537">
        <v>-0.12620000000000001</v>
      </c>
      <c r="D21" s="537">
        <v>-3.56E-2</v>
      </c>
      <c r="E21" s="537">
        <v>-0.14749999999999999</v>
      </c>
    </row>
    <row r="22" spans="1:5">
      <c r="A22" s="536">
        <v>43497</v>
      </c>
      <c r="B22" s="537">
        <v>-5.3999999999999999E-2</v>
      </c>
      <c r="C22" s="537">
        <v>-0.16600000000000001</v>
      </c>
      <c r="D22" s="537">
        <v>-0.05</v>
      </c>
      <c r="E22" s="537">
        <v>-0.191</v>
      </c>
    </row>
    <row r="23" spans="1:5">
      <c r="A23" s="536">
        <v>43525</v>
      </c>
    </row>
    <row r="24" spans="1:5">
      <c r="A24" s="536">
        <v>43556</v>
      </c>
    </row>
    <row r="25" spans="1:5">
      <c r="A25" s="536">
        <v>43586</v>
      </c>
    </row>
    <row r="26" spans="1:5">
      <c r="A26" s="536">
        <v>43617</v>
      </c>
    </row>
    <row r="27" spans="1:5">
      <c r="A27" s="536">
        <v>43647</v>
      </c>
    </row>
    <row r="28" spans="1:5">
      <c r="A28" s="536">
        <v>43678</v>
      </c>
    </row>
    <row r="29" spans="1:5">
      <c r="A29" s="536">
        <v>43709</v>
      </c>
    </row>
    <row r="30" spans="1:5">
      <c r="A30" s="536">
        <v>43739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64"/>
  <sheetViews>
    <sheetView topLeftCell="A10" workbookViewId="0">
      <selection activeCell="E15" sqref="E15"/>
    </sheetView>
  </sheetViews>
  <sheetFormatPr defaultRowHeight="13.5"/>
  <cols>
    <col min="1" max="1" width="11.625" bestFit="1" customWidth="1"/>
  </cols>
  <sheetData>
    <row r="1" spans="1:3">
      <c r="B1" t="s">
        <v>1440</v>
      </c>
      <c r="C1" t="s">
        <v>1441</v>
      </c>
    </row>
    <row r="2" spans="1:3">
      <c r="A2" s="216">
        <v>42963</v>
      </c>
      <c r="B2">
        <v>34.909999999999997</v>
      </c>
    </row>
    <row r="3" spans="1:3">
      <c r="A3" s="216">
        <v>42970</v>
      </c>
      <c r="B3">
        <v>34.78</v>
      </c>
      <c r="C3" s="547"/>
    </row>
    <row r="4" spans="1:3">
      <c r="A4" s="216">
        <v>42977</v>
      </c>
      <c r="B4">
        <v>34.76</v>
      </c>
      <c r="C4" s="547"/>
    </row>
    <row r="5" spans="1:3">
      <c r="A5" s="216">
        <v>42984</v>
      </c>
      <c r="B5">
        <v>34.68</v>
      </c>
      <c r="C5" s="547"/>
    </row>
    <row r="6" spans="1:3">
      <c r="A6" s="216">
        <v>42991</v>
      </c>
      <c r="B6">
        <v>34.450000000000003</v>
      </c>
      <c r="C6" s="547"/>
    </row>
    <row r="7" spans="1:3">
      <c r="A7" s="216">
        <v>42998</v>
      </c>
      <c r="B7">
        <v>34.11</v>
      </c>
      <c r="C7" s="547"/>
    </row>
    <row r="8" spans="1:3">
      <c r="A8" s="216">
        <v>43005</v>
      </c>
      <c r="B8">
        <v>33.729999999999997</v>
      </c>
      <c r="C8" s="547"/>
    </row>
    <row r="9" spans="1:3">
      <c r="A9" s="216">
        <v>43017</v>
      </c>
      <c r="B9">
        <v>33.299999999999997</v>
      </c>
      <c r="C9" s="547"/>
    </row>
    <row r="10" spans="1:3">
      <c r="A10" s="216">
        <v>43019</v>
      </c>
      <c r="B10">
        <v>33.01</v>
      </c>
      <c r="C10" s="547"/>
    </row>
    <row r="11" spans="1:3">
      <c r="A11" s="216">
        <v>43026</v>
      </c>
      <c r="B11">
        <v>32.47</v>
      </c>
      <c r="C11" s="547"/>
    </row>
    <row r="12" spans="1:3">
      <c r="A12" s="216">
        <v>43033</v>
      </c>
      <c r="B12">
        <v>32.03</v>
      </c>
      <c r="C12" s="547"/>
    </row>
    <row r="13" spans="1:3">
      <c r="A13" s="216">
        <v>43040</v>
      </c>
      <c r="B13">
        <v>31.55</v>
      </c>
      <c r="C13" s="547"/>
    </row>
    <row r="14" spans="1:3">
      <c r="A14" s="216">
        <v>43047</v>
      </c>
      <c r="B14">
        <v>31.13</v>
      </c>
      <c r="C14" s="547"/>
    </row>
    <row r="15" spans="1:3">
      <c r="A15" s="216">
        <v>43054</v>
      </c>
      <c r="B15">
        <v>30.55</v>
      </c>
      <c r="C15" s="547"/>
    </row>
    <row r="16" spans="1:3">
      <c r="A16" s="216">
        <v>43061</v>
      </c>
      <c r="B16">
        <v>30.58</v>
      </c>
      <c r="C16" s="547"/>
    </row>
    <row r="17" spans="1:3">
      <c r="A17" s="216">
        <v>43096</v>
      </c>
      <c r="B17">
        <v>30.55</v>
      </c>
      <c r="C17" s="547"/>
    </row>
    <row r="18" spans="1:3">
      <c r="A18" s="216">
        <v>43103</v>
      </c>
      <c r="B18">
        <v>30.54</v>
      </c>
      <c r="C18" s="547"/>
    </row>
    <row r="19" spans="1:3">
      <c r="A19" s="216">
        <v>43110</v>
      </c>
      <c r="B19">
        <v>30.6</v>
      </c>
      <c r="C19" s="547"/>
    </row>
    <row r="20" spans="1:3">
      <c r="A20" s="216">
        <v>43117</v>
      </c>
      <c r="C20" s="547"/>
    </row>
    <row r="21" spans="1:3">
      <c r="A21" s="216">
        <v>43124</v>
      </c>
      <c r="B21">
        <v>30.7</v>
      </c>
      <c r="C21" s="547"/>
    </row>
    <row r="22" spans="1:3">
      <c r="A22" s="216">
        <v>43131</v>
      </c>
      <c r="B22">
        <v>30.56</v>
      </c>
      <c r="C22" s="547"/>
    </row>
    <row r="23" spans="1:3">
      <c r="A23" s="216">
        <v>43138</v>
      </c>
      <c r="B23">
        <v>30.22</v>
      </c>
      <c r="C23" s="547"/>
    </row>
    <row r="24" spans="1:3">
      <c r="A24" s="216">
        <v>43145</v>
      </c>
      <c r="C24" s="547"/>
    </row>
    <row r="25" spans="1:3">
      <c r="A25" s="216">
        <v>43152</v>
      </c>
      <c r="B25">
        <v>29.87</v>
      </c>
      <c r="C25" s="547"/>
    </row>
    <row r="26" spans="1:3">
      <c r="A26" s="216">
        <v>43159</v>
      </c>
      <c r="B26">
        <v>29.27</v>
      </c>
      <c r="C26" s="547"/>
    </row>
    <row r="27" spans="1:3">
      <c r="A27" s="216">
        <v>43166</v>
      </c>
      <c r="C27" s="547"/>
    </row>
    <row r="28" spans="1:3">
      <c r="A28" s="216">
        <v>43173</v>
      </c>
      <c r="B28">
        <v>28</v>
      </c>
      <c r="C28" s="547"/>
    </row>
    <row r="29" spans="1:3">
      <c r="A29" s="216">
        <v>43180</v>
      </c>
      <c r="B29">
        <v>27.32</v>
      </c>
      <c r="C29" s="547"/>
    </row>
    <row r="30" spans="1:3">
      <c r="A30" s="216">
        <v>43187</v>
      </c>
      <c r="B30">
        <v>26.68</v>
      </c>
      <c r="C30" s="547"/>
    </row>
    <row r="31" spans="1:3">
      <c r="A31" s="216">
        <v>43194</v>
      </c>
      <c r="B31">
        <v>26.44</v>
      </c>
      <c r="C31" s="547"/>
    </row>
    <row r="32" spans="1:3">
      <c r="A32" s="216">
        <v>43201</v>
      </c>
      <c r="B32">
        <v>26.07</v>
      </c>
      <c r="C32" s="547"/>
    </row>
    <row r="33" spans="1:3">
      <c r="A33" s="216">
        <v>43208</v>
      </c>
      <c r="B33">
        <v>25.77</v>
      </c>
      <c r="C33" s="547"/>
    </row>
    <row r="34" spans="1:3">
      <c r="A34" s="216">
        <v>43215</v>
      </c>
      <c r="B34">
        <v>25.39</v>
      </c>
      <c r="C34" s="547"/>
    </row>
    <row r="35" spans="1:3">
      <c r="A35" s="216">
        <v>43222</v>
      </c>
      <c r="B35">
        <v>25</v>
      </c>
      <c r="C35" s="547"/>
    </row>
    <row r="36" spans="1:3">
      <c r="A36" s="216">
        <v>43234</v>
      </c>
      <c r="B36">
        <v>24.4</v>
      </c>
      <c r="C36" s="547"/>
    </row>
    <row r="37" spans="1:3">
      <c r="A37" s="216">
        <v>43236</v>
      </c>
      <c r="B37">
        <v>23.74</v>
      </c>
      <c r="C37" s="547"/>
    </row>
    <row r="38" spans="1:3">
      <c r="A38" s="216">
        <v>43243</v>
      </c>
      <c r="B38">
        <v>23.52</v>
      </c>
      <c r="C38" s="547"/>
    </row>
    <row r="39" spans="1:3">
      <c r="A39" s="216">
        <v>43250</v>
      </c>
      <c r="B39">
        <v>23.73</v>
      </c>
      <c r="C39" s="547"/>
    </row>
    <row r="40" spans="1:3">
      <c r="A40" s="216">
        <v>43257</v>
      </c>
      <c r="B40">
        <v>23.89</v>
      </c>
      <c r="C40" s="547"/>
    </row>
    <row r="41" spans="1:3">
      <c r="A41" s="216">
        <v>43264</v>
      </c>
      <c r="B41">
        <v>24.01</v>
      </c>
      <c r="C41" s="547"/>
    </row>
    <row r="42" spans="1:3">
      <c r="A42" s="216">
        <v>43271</v>
      </c>
      <c r="B42">
        <v>24.05</v>
      </c>
      <c r="C42" s="547"/>
    </row>
    <row r="43" spans="1:3">
      <c r="A43" s="216">
        <v>43278</v>
      </c>
      <c r="B43">
        <v>24.06</v>
      </c>
      <c r="C43" s="547"/>
    </row>
    <row r="44" spans="1:3">
      <c r="A44" s="216">
        <v>43285</v>
      </c>
      <c r="B44">
        <v>23.97</v>
      </c>
      <c r="C44" s="547"/>
    </row>
    <row r="45" spans="1:3">
      <c r="A45" s="216">
        <v>43292</v>
      </c>
      <c r="B45">
        <v>24.26</v>
      </c>
      <c r="C45" s="547"/>
    </row>
    <row r="46" spans="1:3">
      <c r="A46" s="216">
        <v>43299</v>
      </c>
      <c r="B46">
        <v>24.26</v>
      </c>
      <c r="C46" s="547"/>
    </row>
    <row r="47" spans="1:3">
      <c r="A47" s="216">
        <v>43306</v>
      </c>
      <c r="B47">
        <v>24.59</v>
      </c>
      <c r="C47" s="547"/>
    </row>
    <row r="48" spans="1:3">
      <c r="A48" s="216">
        <v>43313</v>
      </c>
      <c r="B48">
        <v>24.82</v>
      </c>
      <c r="C48" s="547"/>
    </row>
    <row r="49" spans="1:3">
      <c r="A49" s="216">
        <v>43320</v>
      </c>
      <c r="B49">
        <v>25.2</v>
      </c>
      <c r="C49" s="547"/>
    </row>
    <row r="50" spans="1:3">
      <c r="A50" s="216">
        <v>43327</v>
      </c>
      <c r="B50">
        <v>25.5</v>
      </c>
      <c r="C50" s="547"/>
    </row>
    <row r="51" spans="1:3">
      <c r="A51" s="216">
        <v>43334</v>
      </c>
      <c r="C51" s="547"/>
    </row>
    <row r="52" spans="1:3">
      <c r="A52" s="216">
        <v>43341</v>
      </c>
      <c r="B52">
        <v>25.66</v>
      </c>
      <c r="C52" s="547"/>
    </row>
    <row r="53" spans="1:3">
      <c r="A53" s="216">
        <v>43348</v>
      </c>
      <c r="B53">
        <v>25.74</v>
      </c>
      <c r="C53" s="547"/>
    </row>
    <row r="54" spans="1:3">
      <c r="A54" s="216">
        <v>43355</v>
      </c>
      <c r="B54">
        <v>25.72</v>
      </c>
      <c r="C54" s="547"/>
    </row>
    <row r="55" spans="1:3">
      <c r="A55" s="216">
        <v>43362</v>
      </c>
      <c r="B55">
        <v>25.54</v>
      </c>
      <c r="C55" s="547"/>
    </row>
    <row r="56" spans="1:3">
      <c r="A56" s="216">
        <v>43369</v>
      </c>
      <c r="C56" s="547"/>
    </row>
    <row r="57" spans="1:3">
      <c r="A57" s="216">
        <v>43376</v>
      </c>
      <c r="B57">
        <v>25.3</v>
      </c>
      <c r="C57" s="547"/>
    </row>
    <row r="58" spans="1:3">
      <c r="A58" s="216">
        <v>43383</v>
      </c>
      <c r="B58">
        <v>25.06</v>
      </c>
      <c r="C58" s="547"/>
    </row>
    <row r="59" spans="1:3">
      <c r="A59" s="216">
        <v>43390</v>
      </c>
      <c r="B59">
        <v>24.69</v>
      </c>
      <c r="C59" s="547"/>
    </row>
    <row r="60" spans="1:3">
      <c r="A60" s="216">
        <v>43397</v>
      </c>
      <c r="B60">
        <v>24.28</v>
      </c>
      <c r="C60" s="547"/>
    </row>
    <row r="61" spans="1:3">
      <c r="A61" s="216">
        <v>43404</v>
      </c>
      <c r="B61">
        <v>24.07</v>
      </c>
      <c r="C61" s="547"/>
    </row>
    <row r="62" spans="1:3">
      <c r="A62" s="216">
        <v>43411</v>
      </c>
      <c r="B62">
        <v>23.83</v>
      </c>
      <c r="C62" s="547"/>
    </row>
    <row r="63" spans="1:3">
      <c r="A63" s="216">
        <v>43418</v>
      </c>
      <c r="B63">
        <v>23.58</v>
      </c>
      <c r="C63" s="547">
        <f>VLOOKUP(A63,价格!A:G,7,FALSE)</f>
        <v>2055</v>
      </c>
    </row>
    <row r="64" spans="1:3">
      <c r="A64" s="216">
        <v>43425</v>
      </c>
      <c r="B64">
        <v>23.2</v>
      </c>
      <c r="C64" s="547">
        <f>VLOOKUP(A64,价格!A:G,7,FALSE)</f>
        <v>2060</v>
      </c>
    </row>
    <row r="65" spans="1:3">
      <c r="A65" s="216">
        <v>43432</v>
      </c>
      <c r="B65">
        <v>22.82</v>
      </c>
      <c r="C65" s="547">
        <f>VLOOKUP(A65,价格!A:G,7,FALSE)</f>
        <v>2060</v>
      </c>
    </row>
    <row r="66" spans="1:3">
      <c r="A66" s="216">
        <v>43439</v>
      </c>
      <c r="B66">
        <v>22.8</v>
      </c>
      <c r="C66" s="547">
        <f>VLOOKUP(A66,价格!A:G,7,FALSE)</f>
        <v>2050</v>
      </c>
    </row>
    <row r="67" spans="1:3">
      <c r="A67" s="216">
        <v>43446</v>
      </c>
      <c r="B67">
        <v>22.63</v>
      </c>
      <c r="C67" s="547">
        <f>VLOOKUP(A67,价格!A:G,7,FALSE)</f>
        <v>2030</v>
      </c>
    </row>
    <row r="68" spans="1:3">
      <c r="A68" s="216">
        <v>43453</v>
      </c>
      <c r="B68">
        <v>22.59</v>
      </c>
      <c r="C68" s="547">
        <f>VLOOKUP(A68,价格!A:G,7,FALSE)</f>
        <v>2020</v>
      </c>
    </row>
    <row r="69" spans="1:3">
      <c r="A69" s="216">
        <v>43460</v>
      </c>
      <c r="B69">
        <v>22.48</v>
      </c>
      <c r="C69" s="547">
        <f>VLOOKUP(A69,价格!A:G,7,FALSE)</f>
        <v>1970</v>
      </c>
    </row>
    <row r="70" spans="1:3">
      <c r="A70" s="216">
        <v>43467</v>
      </c>
      <c r="B70">
        <v>22.44</v>
      </c>
      <c r="C70" s="547">
        <f>VLOOKUP(A70,价格!A:G,7,FALSE)</f>
        <v>1985</v>
      </c>
    </row>
    <row r="71" spans="1:3">
      <c r="A71" s="216">
        <v>43474</v>
      </c>
      <c r="B71">
        <v>22.22</v>
      </c>
      <c r="C71" s="547">
        <f>VLOOKUP(A71,价格!A:G,7,FALSE)</f>
        <v>1990</v>
      </c>
    </row>
    <row r="72" spans="1:3">
      <c r="A72" s="216">
        <v>43481</v>
      </c>
      <c r="B72">
        <v>22.02</v>
      </c>
      <c r="C72" s="547">
        <f>VLOOKUP(A72,价格!A:G,7,FALSE)</f>
        <v>1970</v>
      </c>
    </row>
    <row r="73" spans="1:3">
      <c r="A73" s="216">
        <v>43488</v>
      </c>
      <c r="B73">
        <v>21.74</v>
      </c>
      <c r="C73" s="547">
        <f>VLOOKUP(A73,价格!A:G,7,FALSE)</f>
        <v>1970</v>
      </c>
    </row>
    <row r="74" spans="1:3">
      <c r="A74" s="216">
        <v>43495</v>
      </c>
      <c r="C74" s="547">
        <f>VLOOKUP(A74,价格!A:G,7,FALSE)</f>
        <v>1970</v>
      </c>
    </row>
    <row r="75" spans="1:3">
      <c r="A75" s="216">
        <v>43502</v>
      </c>
      <c r="B75">
        <v>21.59</v>
      </c>
      <c r="C75" s="547" t="e">
        <f>VLOOKUP(A75,价格!A:G,7,FALSE)</f>
        <v>#N/A</v>
      </c>
    </row>
    <row r="76" spans="1:3">
      <c r="A76" s="216">
        <v>43509</v>
      </c>
      <c r="B76">
        <v>22.37</v>
      </c>
      <c r="C76" s="547">
        <f>VLOOKUP(A76,价格!A:G,7,FALSE)</f>
        <v>1970</v>
      </c>
    </row>
    <row r="77" spans="1:3">
      <c r="A77" s="216">
        <v>43516</v>
      </c>
      <c r="B77">
        <v>23.57</v>
      </c>
      <c r="C77" s="547">
        <f>VLOOKUP(A77,价格!A:G,7,FALSE)</f>
        <v>1930</v>
      </c>
    </row>
    <row r="78" spans="1:3">
      <c r="A78" s="216">
        <v>43523</v>
      </c>
      <c r="B78">
        <v>24.61</v>
      </c>
      <c r="C78" s="547">
        <f>VLOOKUP(A78,价格!A:G,7,FALSE)</f>
        <v>1870</v>
      </c>
    </row>
    <row r="79" spans="1:3">
      <c r="A79" s="216">
        <v>43530</v>
      </c>
      <c r="B79">
        <v>25.84</v>
      </c>
      <c r="C79" s="547">
        <f>VLOOKUP(A79,价格!A:G,7,FALSE)</f>
        <v>1880</v>
      </c>
    </row>
    <row r="80" spans="1:3">
      <c r="A80" s="216">
        <v>43537</v>
      </c>
      <c r="B80">
        <v>29.49</v>
      </c>
      <c r="C80" s="547">
        <f>VLOOKUP(A80,价格!A:G,7,FALSE)</f>
        <v>1870</v>
      </c>
    </row>
    <row r="81" spans="1:3">
      <c r="A81" s="216">
        <v>43544</v>
      </c>
      <c r="C81" s="547">
        <f>VLOOKUP(A81,价格!A:G,7,FALSE)</f>
        <v>1890</v>
      </c>
    </row>
    <row r="82" spans="1:3">
      <c r="A82" s="216">
        <v>43551</v>
      </c>
      <c r="C82" s="547">
        <f>VLOOKUP(A82,价格!A:G,7,FALSE)</f>
        <v>1870</v>
      </c>
    </row>
    <row r="83" spans="1:3">
      <c r="A83" s="216">
        <v>43558</v>
      </c>
      <c r="C83" s="547"/>
    </row>
    <row r="84" spans="1:3">
      <c r="A84" s="216">
        <v>43565</v>
      </c>
      <c r="C84" s="547"/>
    </row>
    <row r="85" spans="1:3">
      <c r="A85" s="216">
        <v>43572</v>
      </c>
      <c r="C85" s="547"/>
    </row>
    <row r="86" spans="1:3">
      <c r="A86" s="216"/>
      <c r="C86" s="547"/>
    </row>
    <row r="87" spans="1:3">
      <c r="A87" s="216"/>
      <c r="C87" s="547"/>
    </row>
    <row r="88" spans="1:3">
      <c r="A88" s="216"/>
      <c r="C88" s="547"/>
    </row>
    <row r="89" spans="1:3">
      <c r="A89" s="216"/>
      <c r="C89" s="547"/>
    </row>
    <row r="90" spans="1:3">
      <c r="A90" s="216"/>
      <c r="C90" s="547"/>
    </row>
    <row r="91" spans="1:3">
      <c r="A91" s="216"/>
      <c r="C91" s="547"/>
    </row>
    <row r="92" spans="1:3">
      <c r="A92" s="216"/>
      <c r="C92" s="547"/>
    </row>
    <row r="93" spans="1:3">
      <c r="A93" s="216"/>
      <c r="C93" s="547"/>
    </row>
    <row r="94" spans="1:3">
      <c r="A94" s="216"/>
      <c r="C94" s="547"/>
    </row>
    <row r="95" spans="1:3">
      <c r="A95" s="216"/>
      <c r="C95" s="547"/>
    </row>
    <row r="96" spans="1:3">
      <c r="A96" s="216"/>
      <c r="C96" s="547"/>
    </row>
    <row r="97" spans="1:3">
      <c r="A97" s="216"/>
      <c r="C97" s="547"/>
    </row>
    <row r="98" spans="1:3">
      <c r="A98" s="216"/>
      <c r="C98" s="547"/>
    </row>
    <row r="99" spans="1:3">
      <c r="A99" s="216"/>
      <c r="C99" s="547"/>
    </row>
    <row r="100" spans="1:3">
      <c r="A100" s="216"/>
      <c r="C100" s="547"/>
    </row>
    <row r="101" spans="1:3">
      <c r="A101" s="216"/>
      <c r="C101" s="547"/>
    </row>
    <row r="102" spans="1:3">
      <c r="A102" s="216"/>
      <c r="C102" s="547"/>
    </row>
    <row r="103" spans="1:3">
      <c r="A103" s="216"/>
      <c r="C103" s="547"/>
    </row>
    <row r="104" spans="1:3">
      <c r="A104" s="216"/>
      <c r="C104" s="547"/>
    </row>
    <row r="105" spans="1:3">
      <c r="A105" s="216"/>
      <c r="C105" s="547"/>
    </row>
    <row r="106" spans="1:3">
      <c r="A106" s="216"/>
      <c r="C106" s="547"/>
    </row>
    <row r="107" spans="1:3">
      <c r="A107" s="216"/>
      <c r="C107" s="547"/>
    </row>
    <row r="108" spans="1:3">
      <c r="A108" s="216"/>
      <c r="C108" s="547"/>
    </row>
    <row r="109" spans="1:3">
      <c r="A109" s="216"/>
      <c r="C109" s="547"/>
    </row>
    <row r="110" spans="1:3">
      <c r="A110" s="216"/>
      <c r="C110" s="547"/>
    </row>
    <row r="111" spans="1:3">
      <c r="A111" s="216"/>
      <c r="C111" s="547"/>
    </row>
    <row r="112" spans="1:3">
      <c r="A112" s="216"/>
      <c r="C112" s="547"/>
    </row>
    <row r="113" spans="1:3">
      <c r="A113" s="216"/>
      <c r="C113" s="547"/>
    </row>
    <row r="114" spans="1:3">
      <c r="A114" s="216"/>
      <c r="C114" s="547"/>
    </row>
    <row r="115" spans="1:3">
      <c r="A115" s="216"/>
      <c r="C115" s="547"/>
    </row>
    <row r="116" spans="1:3">
      <c r="A116" s="216"/>
      <c r="C116" s="547"/>
    </row>
    <row r="117" spans="1:3">
      <c r="A117" s="216"/>
      <c r="C117" s="547"/>
    </row>
    <row r="118" spans="1:3">
      <c r="A118" s="216"/>
      <c r="C118" s="547"/>
    </row>
    <row r="119" spans="1:3">
      <c r="A119" s="216"/>
      <c r="C119" s="547"/>
    </row>
    <row r="120" spans="1:3">
      <c r="A120" s="216"/>
      <c r="C120" s="547"/>
    </row>
    <row r="121" spans="1:3">
      <c r="A121" s="216"/>
      <c r="C121" s="547"/>
    </row>
    <row r="122" spans="1:3">
      <c r="A122" s="216"/>
    </row>
    <row r="123" spans="1:3">
      <c r="A123" s="216"/>
    </row>
    <row r="124" spans="1:3">
      <c r="A124" s="216"/>
    </row>
    <row r="125" spans="1:3">
      <c r="A125" s="216"/>
    </row>
    <row r="126" spans="1:3">
      <c r="A126" s="216"/>
    </row>
    <row r="127" spans="1:3">
      <c r="A127" s="216"/>
    </row>
    <row r="128" spans="1:3">
      <c r="A128" s="216"/>
    </row>
    <row r="129" spans="1:1">
      <c r="A129" s="216"/>
    </row>
    <row r="130" spans="1:1">
      <c r="A130" s="216"/>
    </row>
    <row r="131" spans="1:1">
      <c r="A131" s="216"/>
    </row>
    <row r="132" spans="1:1">
      <c r="A132" s="216"/>
    </row>
    <row r="133" spans="1:1">
      <c r="A133" s="216"/>
    </row>
    <row r="134" spans="1:1">
      <c r="A134" s="216"/>
    </row>
    <row r="135" spans="1:1">
      <c r="A135" s="216"/>
    </row>
    <row r="136" spans="1:1">
      <c r="A136" s="216"/>
    </row>
    <row r="137" spans="1:1">
      <c r="A137" s="216"/>
    </row>
    <row r="138" spans="1:1">
      <c r="A138" s="216"/>
    </row>
    <row r="139" spans="1:1">
      <c r="A139" s="216"/>
    </row>
    <row r="140" spans="1:1">
      <c r="A140" s="216"/>
    </row>
    <row r="141" spans="1:1">
      <c r="A141" s="216"/>
    </row>
    <row r="142" spans="1:1">
      <c r="A142" s="216"/>
    </row>
    <row r="143" spans="1:1">
      <c r="A143" s="216"/>
    </row>
    <row r="144" spans="1:1">
      <c r="A144" s="216"/>
    </row>
    <row r="145" spans="1:1">
      <c r="A145" s="216"/>
    </row>
    <row r="146" spans="1:1">
      <c r="A146" s="216"/>
    </row>
    <row r="147" spans="1:1">
      <c r="A147" s="216"/>
    </row>
    <row r="148" spans="1:1">
      <c r="A148" s="216"/>
    </row>
    <row r="149" spans="1:1">
      <c r="A149" s="216"/>
    </row>
    <row r="150" spans="1:1">
      <c r="A150" s="216"/>
    </row>
    <row r="151" spans="1:1">
      <c r="A151" s="216"/>
    </row>
    <row r="152" spans="1:1">
      <c r="A152" s="216"/>
    </row>
    <row r="153" spans="1:1">
      <c r="A153" s="216"/>
    </row>
    <row r="154" spans="1:1">
      <c r="A154" s="216"/>
    </row>
    <row r="155" spans="1:1">
      <c r="A155" s="216"/>
    </row>
    <row r="156" spans="1:1">
      <c r="A156" s="216"/>
    </row>
    <row r="157" spans="1:1">
      <c r="A157" s="216"/>
    </row>
    <row r="158" spans="1:1">
      <c r="A158" s="216"/>
    </row>
    <row r="159" spans="1:1">
      <c r="A159" s="216"/>
    </row>
    <row r="160" spans="1:1">
      <c r="A160" s="216"/>
    </row>
    <row r="161" spans="1:1">
      <c r="A161" s="216"/>
    </row>
    <row r="162" spans="1:1">
      <c r="A162" s="216"/>
    </row>
    <row r="163" spans="1:1">
      <c r="A163" s="216"/>
    </row>
    <row r="164" spans="1:1">
      <c r="A164" s="216"/>
    </row>
  </sheetData>
  <phoneticPr fontId="1" type="noConversion"/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opLeftCell="J10" zoomScaleNormal="100" workbookViewId="0">
      <selection activeCell="L26" sqref="L1:R30"/>
    </sheetView>
  </sheetViews>
  <sheetFormatPr defaultColWidth="9.125" defaultRowHeight="13.5"/>
  <cols>
    <col min="1" max="1" width="13" bestFit="1" customWidth="1"/>
    <col min="2" max="2" width="11.625" bestFit="1" customWidth="1"/>
    <col min="3" max="3" width="12.75" bestFit="1" customWidth="1"/>
    <col min="4" max="4" width="13.25" bestFit="1" customWidth="1"/>
    <col min="5" max="5" width="11.25" bestFit="1" customWidth="1"/>
    <col min="6" max="6" width="11.25" style="427" customWidth="1"/>
    <col min="7" max="8" width="9.375" bestFit="1" customWidth="1"/>
    <col min="9" max="9" width="11.25" bestFit="1" customWidth="1"/>
    <col min="10" max="10" width="9.375" bestFit="1" customWidth="1"/>
    <col min="12" max="12" width="12" bestFit="1" customWidth="1"/>
    <col min="13" max="13" width="12.5" customWidth="1"/>
    <col min="14" max="14" width="9.75" customWidth="1"/>
    <col min="16" max="16" width="10.5" customWidth="1"/>
    <col min="18" max="18" width="9.875" customWidth="1"/>
    <col min="20" max="20" width="11.625" bestFit="1" customWidth="1"/>
    <col min="21" max="24" width="9" bestFit="1" customWidth="1"/>
    <col min="25" max="25" width="11" bestFit="1" customWidth="1"/>
  </cols>
  <sheetData>
    <row r="1" spans="1:27" ht="16.5">
      <c r="A1" s="316" t="s">
        <v>387</v>
      </c>
      <c r="B1" s="316">
        <f>INDEX(价格!$B:$B, COUNTA(价格!$A:$A)+1)</f>
        <v>1735</v>
      </c>
      <c r="C1" s="580">
        <f ca="1">TODAY()</f>
        <v>43556</v>
      </c>
      <c r="D1" s="306"/>
      <c r="E1" s="307" t="s">
        <v>389</v>
      </c>
      <c r="F1" s="307" t="s">
        <v>1421</v>
      </c>
      <c r="G1" s="307" t="s">
        <v>390</v>
      </c>
      <c r="H1" s="307" t="s">
        <v>391</v>
      </c>
      <c r="I1" s="307" t="s">
        <v>392</v>
      </c>
      <c r="J1" s="307" t="s">
        <v>417</v>
      </c>
      <c r="L1" s="580">
        <f ca="1">C1</f>
        <v>43556</v>
      </c>
      <c r="M1" s="329"/>
      <c r="N1" s="478" t="str">
        <f>I1</f>
        <v>兴安盟稷丰</v>
      </c>
      <c r="O1" s="478" t="str">
        <f>E1</f>
        <v>克山天跃</v>
      </c>
      <c r="P1" s="478" t="str">
        <f t="shared" ref="P1:P3" si="0">J1</f>
        <v>大安洵佶</v>
      </c>
      <c r="Q1" s="478" t="str">
        <f t="shared" ref="Q1:R3" si="1">G1</f>
        <v>镇赉益健</v>
      </c>
      <c r="R1" s="478" t="str">
        <f t="shared" si="1"/>
        <v>安达亿鼎</v>
      </c>
      <c r="T1" t="s">
        <v>446</v>
      </c>
      <c r="U1" t="s">
        <v>389</v>
      </c>
      <c r="V1" t="s">
        <v>390</v>
      </c>
      <c r="W1" t="s">
        <v>391</v>
      </c>
      <c r="X1" t="s">
        <v>447</v>
      </c>
      <c r="Y1" t="s">
        <v>392</v>
      </c>
      <c r="Z1" t="s">
        <v>449</v>
      </c>
      <c r="AA1" t="s">
        <v>1422</v>
      </c>
    </row>
    <row r="2" spans="1:27" ht="16.5">
      <c r="A2" s="316" t="s">
        <v>1423</v>
      </c>
      <c r="B2" s="316">
        <v>1819</v>
      </c>
      <c r="C2" s="580"/>
      <c r="D2" s="199" t="s">
        <v>393</v>
      </c>
      <c r="E2" s="199"/>
      <c r="F2" s="425"/>
      <c r="G2" s="199"/>
      <c r="H2" s="397"/>
      <c r="I2" s="397"/>
      <c r="J2" s="199"/>
      <c r="L2" s="580"/>
      <c r="M2" s="330" t="str">
        <f t="shared" ref="M2:M4" si="2">D2</f>
        <v>潮粮价</v>
      </c>
      <c r="N2" s="479">
        <f>I2</f>
        <v>0</v>
      </c>
      <c r="O2" s="479">
        <f>E2</f>
        <v>0</v>
      </c>
      <c r="P2" s="479">
        <f t="shared" si="0"/>
        <v>0</v>
      </c>
      <c r="Q2" s="479">
        <f t="shared" si="1"/>
        <v>0</v>
      </c>
      <c r="R2" s="479">
        <f t="shared" si="1"/>
        <v>0</v>
      </c>
      <c r="T2" s="216">
        <v>43438</v>
      </c>
      <c r="U2">
        <v>1766</v>
      </c>
      <c r="V2">
        <v>1762</v>
      </c>
      <c r="W2">
        <v>1811</v>
      </c>
      <c r="X2">
        <v>1811</v>
      </c>
      <c r="Y2">
        <v>1769</v>
      </c>
    </row>
    <row r="3" spans="1:27" ht="16.5">
      <c r="A3" s="316" t="s">
        <v>411</v>
      </c>
      <c r="B3" s="318">
        <f ca="1">TODAY()</f>
        <v>43556</v>
      </c>
      <c r="C3" s="580"/>
      <c r="D3" s="199" t="s">
        <v>394</v>
      </c>
      <c r="E3" s="199">
        <v>1650</v>
      </c>
      <c r="F3" s="425">
        <f>LOOKUP(2,1/(AA:AA&lt;&gt;0),AA:AA)</f>
        <v>1661</v>
      </c>
      <c r="G3" s="339">
        <v>1843</v>
      </c>
      <c r="H3" s="397">
        <v>1790</v>
      </c>
      <c r="I3" s="397">
        <v>1745</v>
      </c>
      <c r="J3" s="339">
        <v>1828</v>
      </c>
      <c r="L3" s="580"/>
      <c r="M3" s="330" t="str">
        <f t="shared" si="2"/>
        <v>干粮价</v>
      </c>
      <c r="N3" s="480">
        <f>I3</f>
        <v>1745</v>
      </c>
      <c r="O3" s="480">
        <f>E3</f>
        <v>1650</v>
      </c>
      <c r="P3" s="480">
        <f t="shared" si="0"/>
        <v>1828</v>
      </c>
      <c r="Q3" s="480">
        <f t="shared" si="1"/>
        <v>1843</v>
      </c>
      <c r="R3" s="480">
        <f t="shared" si="1"/>
        <v>1790</v>
      </c>
      <c r="T3" s="216">
        <v>43439</v>
      </c>
      <c r="U3">
        <v>1753</v>
      </c>
      <c r="V3">
        <v>1762</v>
      </c>
      <c r="Y3">
        <v>1769</v>
      </c>
    </row>
    <row r="4" spans="1:27" ht="16.5">
      <c r="A4" s="316" t="s">
        <v>412</v>
      </c>
      <c r="B4" s="318">
        <v>43590</v>
      </c>
      <c r="C4" s="580"/>
      <c r="D4" s="199" t="s">
        <v>439</v>
      </c>
      <c r="E4" s="199">
        <f>E3-INDEX(U:U,COUNTA(U:U))</f>
        <v>-16</v>
      </c>
      <c r="F4" s="425">
        <f>F3-LOOKUP(2,1/(AA:AA&lt;&gt;0),AA:AA)</f>
        <v>0</v>
      </c>
      <c r="G4" s="339"/>
      <c r="H4" s="397"/>
      <c r="I4" s="397">
        <f>I3-INDEX(Y:Y,COUNTA(Y:Y)-1)</f>
        <v>35</v>
      </c>
      <c r="J4" s="339"/>
      <c r="L4" s="580"/>
      <c r="M4" s="330" t="str">
        <f t="shared" si="2"/>
        <v>较昨日变化</v>
      </c>
      <c r="N4" s="593" t="s">
        <v>1424</v>
      </c>
      <c r="O4" s="594"/>
      <c r="P4" s="594"/>
      <c r="Q4" s="594"/>
      <c r="R4" s="595"/>
      <c r="S4" s="434"/>
      <c r="T4" s="216">
        <v>43440</v>
      </c>
      <c r="U4">
        <v>1728</v>
      </c>
      <c r="V4">
        <v>1762</v>
      </c>
      <c r="Y4">
        <v>1769</v>
      </c>
    </row>
    <row r="5" spans="1:27" ht="16.5">
      <c r="A5" s="341" t="s">
        <v>441</v>
      </c>
      <c r="B5" s="323">
        <v>1819</v>
      </c>
      <c r="C5" s="581" t="s">
        <v>415</v>
      </c>
      <c r="D5" s="313" t="s">
        <v>132</v>
      </c>
      <c r="E5" s="313" t="s">
        <v>416</v>
      </c>
      <c r="F5" s="426"/>
      <c r="G5" s="313" t="s">
        <v>260</v>
      </c>
      <c r="H5" s="313" t="s">
        <v>119</v>
      </c>
      <c r="I5" s="313"/>
      <c r="J5" s="313" t="s">
        <v>127</v>
      </c>
      <c r="L5" s="588" t="str">
        <f>C11</f>
        <v>到港成本</v>
      </c>
      <c r="M5" s="331" t="str">
        <f t="shared" ref="M5:N7" si="3">D14</f>
        <v>我司到港成本</v>
      </c>
      <c r="N5" s="481">
        <f>I14</f>
        <v>1924.4</v>
      </c>
      <c r="O5" s="481">
        <f>E14</f>
        <v>1887</v>
      </c>
      <c r="P5" s="481">
        <f>J14</f>
        <v>1999.4</v>
      </c>
      <c r="Q5" s="481">
        <f>G14</f>
        <v>1944</v>
      </c>
      <c r="R5" s="481">
        <f>H14</f>
        <v>2018</v>
      </c>
      <c r="T5" s="216">
        <v>43441</v>
      </c>
      <c r="U5">
        <v>1716</v>
      </c>
      <c r="V5">
        <v>1762</v>
      </c>
      <c r="Y5">
        <v>1769</v>
      </c>
    </row>
    <row r="6" spans="1:27" ht="16.5">
      <c r="A6" s="317"/>
      <c r="B6" s="216"/>
      <c r="C6" s="581"/>
      <c r="D6" s="313" t="s">
        <v>394</v>
      </c>
      <c r="E6" s="313">
        <f>LOOKUP(2,1/(价格!V:V&lt;&gt;0),价格!V:V)</f>
        <v>1610</v>
      </c>
      <c r="F6" s="426"/>
      <c r="G6" s="313">
        <f>LOOKUP(2,1/(价格!W:W&lt;&gt;0),价格!W:W)</f>
        <v>1620</v>
      </c>
      <c r="H6" s="313">
        <f>LOOKUP(2,1/(价格!$AB:$AB&lt;&gt;0),价格!$AB:$AB)</f>
        <v>1596</v>
      </c>
      <c r="I6" s="313"/>
      <c r="J6" s="313">
        <f>LOOKUP(2,1/(价格!$AK:$AK&lt;&gt;0),价格!$AK:$AK)</f>
        <v>1620</v>
      </c>
      <c r="L6" s="588"/>
      <c r="M6" s="343" t="str">
        <f t="shared" si="3"/>
        <v>锦州港价格</v>
      </c>
      <c r="N6" s="584">
        <f t="shared" si="3"/>
        <v>1735</v>
      </c>
      <c r="O6" s="584"/>
      <c r="P6" s="584"/>
      <c r="Q6" s="584"/>
      <c r="R6" s="584"/>
      <c r="T6" s="216">
        <v>43442</v>
      </c>
      <c r="U6">
        <v>1716</v>
      </c>
      <c r="V6">
        <v>1762</v>
      </c>
      <c r="Y6">
        <v>1749</v>
      </c>
    </row>
    <row r="7" spans="1:27" s="324" customFormat="1" ht="16.5">
      <c r="B7" s="216"/>
      <c r="C7" s="581"/>
      <c r="D7" s="313" t="s">
        <v>438</v>
      </c>
      <c r="E7" s="313">
        <f>INDEX(价格!$V:$V, COUNTA(价格!$A:$A)+1)-INDEX(价格!$V:$V, COUNTA(价格!$A:$A))</f>
        <v>0</v>
      </c>
      <c r="F7" s="426"/>
      <c r="G7" s="340">
        <f>INDEX(价格!$W:$W, COUNTA(价格!$A:$A)+1)-INDEX(价格!$W:$W, COUNTA(价格!$A:$A))</f>
        <v>0</v>
      </c>
      <c r="H7" s="340">
        <f>INDEX(价格!$AB:$AB, COUNTA(价格!$A:$A)+1)-INDEX(价格!$AB:$AB, COUNTA(价格!$A:$A))</f>
        <v>0</v>
      </c>
      <c r="I7" s="340"/>
      <c r="J7" s="340">
        <f>INDEX(价格!$AK:$AK, COUNTA(价格!$A:$A)+1)-INDEX(价格!$AK:$AK, COUNTA(价格!$A:$A))</f>
        <v>0</v>
      </c>
      <c r="L7" s="588"/>
      <c r="M7" s="345" t="str">
        <f t="shared" si="3"/>
        <v>较昨日变化</v>
      </c>
      <c r="N7" s="585">
        <f t="shared" si="3"/>
        <v>-10</v>
      </c>
      <c r="O7" s="585"/>
      <c r="P7" s="585"/>
      <c r="Q7" s="585"/>
      <c r="R7" s="585"/>
      <c r="T7" s="216">
        <v>43443</v>
      </c>
      <c r="U7" s="324">
        <v>1730</v>
      </c>
      <c r="V7" s="324">
        <v>1762</v>
      </c>
      <c r="Y7" s="324">
        <v>1749</v>
      </c>
    </row>
    <row r="8" spans="1:27" ht="16.5">
      <c r="A8" s="317"/>
      <c r="B8" s="216"/>
      <c r="C8" s="581"/>
      <c r="D8" s="313" t="s">
        <v>427</v>
      </c>
      <c r="E8" s="313" t="s">
        <v>429</v>
      </c>
      <c r="F8" s="426"/>
      <c r="G8" s="313" t="s">
        <v>423</v>
      </c>
      <c r="H8" s="313" t="s">
        <v>424</v>
      </c>
      <c r="I8" s="313" t="s">
        <v>425</v>
      </c>
      <c r="J8" s="313" t="s">
        <v>426</v>
      </c>
      <c r="L8" s="589" t="str">
        <f>C31</f>
        <v>期货1905</v>
      </c>
      <c r="M8" s="338" t="str">
        <f>D31</f>
        <v>我司交割成本</v>
      </c>
      <c r="N8" s="482">
        <f ca="1">I31</f>
        <v>1980.2436164383564</v>
      </c>
      <c r="O8" s="399">
        <f ca="1">E31</f>
        <v>1941.9586849315069</v>
      </c>
      <c r="P8" s="399">
        <f ca="1">J31</f>
        <v>2056.0167671232875</v>
      </c>
      <c r="Q8" s="399">
        <f ca="1">G31</f>
        <v>2000.7564931506849</v>
      </c>
      <c r="R8" s="399">
        <f ca="1">H31</f>
        <v>2074.2627945205477</v>
      </c>
      <c r="T8" s="216">
        <v>43444</v>
      </c>
      <c r="U8">
        <v>1730</v>
      </c>
      <c r="V8">
        <v>1739</v>
      </c>
      <c r="Y8">
        <v>1749</v>
      </c>
    </row>
    <row r="9" spans="1:27" ht="16.5">
      <c r="A9" s="317"/>
      <c r="B9" s="317"/>
      <c r="C9" s="581"/>
      <c r="D9" s="313" t="s">
        <v>428</v>
      </c>
      <c r="E9" s="313" t="str">
        <f>LOOKUP(2,1/(价格!$AH:$AH&lt;&gt;0),价格!$AH:$AH)</f>
        <v>停收</v>
      </c>
      <c r="F9" s="426"/>
      <c r="G9" s="313">
        <f>LOOKUP(2,1/(价格!$X:$X&lt;&gt;0),价格!$X:$X)</f>
        <v>1620</v>
      </c>
      <c r="H9" s="313" t="str">
        <f>LOOKUP(2,1/(价格!$AE:$AE&lt;&gt;0),价格!$AE:$AE)</f>
        <v>停收</v>
      </c>
      <c r="I9" s="313">
        <f>LOOKUP(2,1/(价格!$AW:$AW&lt;&gt;0),价格!$AW:$AW)</f>
        <v>1730</v>
      </c>
      <c r="J9" s="313">
        <f>LOOKUP(2,1/(价格!$AT:$AT&lt;&gt;0),价格!$AT:$AT)</f>
        <v>1710</v>
      </c>
      <c r="L9" s="589"/>
      <c r="M9" s="350" t="str">
        <f t="shared" ref="M9:N11" si="4">D32</f>
        <v>期货价格</v>
      </c>
      <c r="N9" s="586">
        <f t="shared" si="4"/>
        <v>1819</v>
      </c>
      <c r="O9" s="586"/>
      <c r="P9" s="586"/>
      <c r="Q9" s="586"/>
      <c r="R9" s="586"/>
      <c r="T9" s="216">
        <v>43445</v>
      </c>
      <c r="U9" s="362">
        <v>1730</v>
      </c>
      <c r="V9" s="362">
        <v>1739</v>
      </c>
      <c r="Y9">
        <v>1710</v>
      </c>
      <c r="Z9" s="363">
        <v>1710</v>
      </c>
    </row>
    <row r="10" spans="1:27" s="324" customFormat="1" ht="16.5">
      <c r="C10" s="581"/>
      <c r="D10" s="313" t="s">
        <v>438</v>
      </c>
      <c r="E10" s="313">
        <f>INDEX(价格!$AH:$AH, COUNTA(价格!$A:$A)+1)-INDEX(价格!$AH:$AH, COUNTA(价格!$A:$A))</f>
        <v>0</v>
      </c>
      <c r="F10" s="426"/>
      <c r="G10" s="313">
        <f>INDEX(价格!$X:$X, COUNTA(价格!$A:$A)+1)-INDEX(价格!$X:$X, COUNTA(价格!$A:$A))</f>
        <v>0</v>
      </c>
      <c r="H10" s="313">
        <f>INDEX(价格!$AE:$AE, COUNTA(价格!$A:$A)+1)-INDEX(价格!$AE:$AE, COUNTA(价格!$A:$A))</f>
        <v>0</v>
      </c>
      <c r="I10" s="313">
        <f>INDEX(价格!$AW:$AW, COUNTA(价格!$A:$A)+1)-INDEX(价格!$AW:$AW, COUNTA(价格!$A:$A))</f>
        <v>0</v>
      </c>
      <c r="J10" s="313">
        <f>INDEX(价格!$AT:$AT, COUNTA(价格!$A:$A)+1)-INDEX(价格!$AT:$AT, COUNTA(价格!$A:$A))</f>
        <v>0</v>
      </c>
      <c r="L10" s="589"/>
      <c r="M10" s="349" t="str">
        <f t="shared" si="4"/>
        <v>较昨日变化</v>
      </c>
      <c r="N10" s="585">
        <f t="shared" si="4"/>
        <v>0</v>
      </c>
      <c r="O10" s="585"/>
      <c r="P10" s="585"/>
      <c r="Q10" s="585"/>
      <c r="R10" s="585"/>
      <c r="T10" s="216">
        <v>43446</v>
      </c>
      <c r="U10" s="324">
        <v>1730</v>
      </c>
      <c r="V10" s="324">
        <v>1739</v>
      </c>
      <c r="Y10" s="324">
        <v>1710</v>
      </c>
      <c r="Z10" s="363">
        <v>1710</v>
      </c>
    </row>
    <row r="11" spans="1:27" ht="16.5">
      <c r="A11" s="317"/>
      <c r="B11" s="317"/>
      <c r="C11" s="582" t="s">
        <v>114</v>
      </c>
      <c r="D11" s="199" t="s">
        <v>395</v>
      </c>
      <c r="E11" s="199">
        <f>10+12+50</f>
        <v>72</v>
      </c>
      <c r="F11" s="425">
        <f>3+10+15+50</f>
        <v>78</v>
      </c>
      <c r="G11" s="199">
        <v>0</v>
      </c>
      <c r="H11" s="400">
        <f>20+10+50</f>
        <v>80</v>
      </c>
      <c r="I11" s="400">
        <f>50+6+15+8.4</f>
        <v>79.400000000000006</v>
      </c>
      <c r="J11" s="400">
        <f>3+20+8.4+50</f>
        <v>81.400000000000006</v>
      </c>
      <c r="L11" s="589"/>
      <c r="M11" s="351" t="str">
        <f t="shared" si="4"/>
        <v>交割价差</v>
      </c>
      <c r="N11" s="348">
        <f ca="1">I34</f>
        <v>-161.24361643835641</v>
      </c>
      <c r="O11" s="348">
        <f ca="1">E34</f>
        <v>-122.95868493150692</v>
      </c>
      <c r="P11" s="348">
        <f ca="1">J34</f>
        <v>-237.01676712328754</v>
      </c>
      <c r="Q11" s="348">
        <f ca="1">G34</f>
        <v>-181.75649315068495</v>
      </c>
      <c r="R11" s="348">
        <f ca="1">H34</f>
        <v>-255.26279452054769</v>
      </c>
      <c r="T11" s="216">
        <v>43447</v>
      </c>
      <c r="U11" s="396">
        <v>1730</v>
      </c>
      <c r="V11" s="396">
        <v>1716</v>
      </c>
      <c r="Y11" s="396">
        <v>1710</v>
      </c>
      <c r="Z11" s="396">
        <v>1710</v>
      </c>
    </row>
    <row r="12" spans="1:27" ht="16.5">
      <c r="A12" s="317"/>
      <c r="B12" s="317"/>
      <c r="C12" s="582"/>
      <c r="D12" s="199" t="s">
        <v>396</v>
      </c>
      <c r="E12" s="199">
        <v>150</v>
      </c>
      <c r="F12" s="425">
        <v>140</v>
      </c>
      <c r="G12" s="199">
        <v>86</v>
      </c>
      <c r="H12" s="199">
        <v>133</v>
      </c>
      <c r="I12" s="199">
        <v>85</v>
      </c>
      <c r="J12" s="199">
        <v>75</v>
      </c>
      <c r="L12" s="587" t="str">
        <f t="shared" ref="L12" si="5">C5</f>
        <v>东北深加工</v>
      </c>
      <c r="M12" s="337" t="str">
        <f t="shared" ref="M12:N14" si="6">D5</f>
        <v>企业</v>
      </c>
      <c r="N12" s="337" t="str">
        <f t="shared" si="6"/>
        <v>依安鹏程</v>
      </c>
      <c r="O12" s="337" t="str">
        <f t="shared" ref="O12:P14" si="7">G5</f>
        <v>中粮龙江</v>
      </c>
      <c r="P12" s="337" t="str">
        <f t="shared" si="7"/>
        <v>青冈龙凤</v>
      </c>
      <c r="Q12" s="337" t="str">
        <f>J5</f>
        <v>松原嘉吉</v>
      </c>
      <c r="R12" s="590" t="s">
        <v>1443</v>
      </c>
      <c r="T12" s="216">
        <v>43448</v>
      </c>
      <c r="U12" s="398">
        <v>1730</v>
      </c>
      <c r="V12" s="398">
        <v>1716</v>
      </c>
      <c r="Y12" s="398">
        <v>1710</v>
      </c>
      <c r="Z12" s="398">
        <v>1710</v>
      </c>
    </row>
    <row r="13" spans="1:27" ht="16.5">
      <c r="A13" s="317"/>
      <c r="B13" s="317"/>
      <c r="C13" s="582"/>
      <c r="D13" s="199" t="s">
        <v>397</v>
      </c>
      <c r="E13" s="199">
        <v>15</v>
      </c>
      <c r="F13" s="425">
        <v>15</v>
      </c>
      <c r="G13" s="199">
        <v>15</v>
      </c>
      <c r="H13" s="199">
        <v>15</v>
      </c>
      <c r="I13" s="199">
        <v>15</v>
      </c>
      <c r="J13" s="199">
        <v>15</v>
      </c>
      <c r="L13" s="587"/>
      <c r="M13" s="343" t="str">
        <f t="shared" si="6"/>
        <v>干粮价</v>
      </c>
      <c r="N13" s="343">
        <f t="shared" si="6"/>
        <v>1610</v>
      </c>
      <c r="O13" s="343">
        <f t="shared" si="7"/>
        <v>1620</v>
      </c>
      <c r="P13" s="343">
        <f t="shared" si="7"/>
        <v>1596</v>
      </c>
      <c r="Q13" s="343">
        <f>J6</f>
        <v>1620</v>
      </c>
      <c r="R13" s="591"/>
      <c r="T13" s="216">
        <v>43451</v>
      </c>
      <c r="U13" s="401">
        <v>1730</v>
      </c>
      <c r="V13" s="401">
        <v>1716</v>
      </c>
      <c r="Y13" s="401">
        <v>1710</v>
      </c>
      <c r="Z13" s="401">
        <v>1710</v>
      </c>
    </row>
    <row r="14" spans="1:27" ht="15" customHeight="1">
      <c r="A14" s="317"/>
      <c r="B14" s="317"/>
      <c r="C14" s="582"/>
      <c r="D14" s="308" t="s">
        <v>418</v>
      </c>
      <c r="E14" s="332">
        <f t="shared" ref="E14:J14" si="8">E3+E11+E12+E13</f>
        <v>1887</v>
      </c>
      <c r="F14" s="332">
        <f t="shared" si="8"/>
        <v>1894</v>
      </c>
      <c r="G14" s="332">
        <f t="shared" si="8"/>
        <v>1944</v>
      </c>
      <c r="H14" s="332">
        <f t="shared" si="8"/>
        <v>2018</v>
      </c>
      <c r="I14" s="332">
        <f t="shared" si="8"/>
        <v>1924.4</v>
      </c>
      <c r="J14" s="332">
        <f t="shared" si="8"/>
        <v>1999.4</v>
      </c>
      <c r="L14" s="587"/>
      <c r="M14" s="343" t="str">
        <f t="shared" si="6"/>
        <v>较昨日变化</v>
      </c>
      <c r="N14" s="344">
        <f t="shared" si="6"/>
        <v>0</v>
      </c>
      <c r="O14" s="344">
        <f t="shared" si="7"/>
        <v>0</v>
      </c>
      <c r="P14" s="344">
        <f t="shared" si="7"/>
        <v>0</v>
      </c>
      <c r="Q14" s="344">
        <f>J7</f>
        <v>0</v>
      </c>
      <c r="R14" s="591"/>
      <c r="T14" s="216">
        <v>43452</v>
      </c>
      <c r="U14" s="402">
        <v>1730</v>
      </c>
      <c r="V14" s="402">
        <v>1716</v>
      </c>
      <c r="Y14" s="402">
        <v>1710</v>
      </c>
      <c r="Z14" s="402">
        <v>1710</v>
      </c>
    </row>
    <row r="15" spans="1:27" ht="16.5">
      <c r="A15" s="317"/>
      <c r="B15" s="317"/>
      <c r="C15" s="582"/>
      <c r="D15" s="309" t="s">
        <v>440</v>
      </c>
      <c r="E15" s="600">
        <f>INDEX(价格!$B:$B, COUNTA(价格!$A:$A)+1)</f>
        <v>1735</v>
      </c>
      <c r="F15" s="601"/>
      <c r="G15" s="601"/>
      <c r="H15" s="601"/>
      <c r="I15" s="601"/>
      <c r="J15" s="602"/>
      <c r="L15" s="587"/>
      <c r="M15" s="337" t="str">
        <f>D8</f>
        <v>企业</v>
      </c>
      <c r="N15" s="337" t="str">
        <f t="shared" ref="N15:O17" si="9">G8</f>
        <v>中粮肇东</v>
      </c>
      <c r="O15" s="337" t="str">
        <f t="shared" si="9"/>
        <v>北安象屿</v>
      </c>
      <c r="P15" s="337" t="str">
        <f>J8</f>
        <v>开原益海</v>
      </c>
      <c r="Q15" s="337" t="str">
        <f>I8</f>
        <v>通辽梅花</v>
      </c>
      <c r="R15" s="591"/>
      <c r="T15" s="216">
        <v>43453</v>
      </c>
      <c r="U15" s="405">
        <v>1730</v>
      </c>
      <c r="V15" s="405">
        <v>1716</v>
      </c>
      <c r="Y15" s="405">
        <v>1710</v>
      </c>
      <c r="Z15" s="405">
        <v>1710</v>
      </c>
    </row>
    <row r="16" spans="1:27" s="324" customFormat="1" ht="16.5">
      <c r="C16" s="582"/>
      <c r="D16" s="309" t="s">
        <v>438</v>
      </c>
      <c r="E16" s="600">
        <f>E15-INDEX(价格!$B:$B, COUNTA(价格!$A:$A))</f>
        <v>-10</v>
      </c>
      <c r="F16" s="601"/>
      <c r="G16" s="601"/>
      <c r="H16" s="601"/>
      <c r="I16" s="601"/>
      <c r="J16" s="602"/>
      <c r="L16" s="587"/>
      <c r="M16" s="343" t="str">
        <f>D9</f>
        <v>干粮价</v>
      </c>
      <c r="N16" s="343">
        <f t="shared" si="9"/>
        <v>1620</v>
      </c>
      <c r="O16" s="343" t="str">
        <f t="shared" si="9"/>
        <v>停收</v>
      </c>
      <c r="P16" s="343">
        <f>J9</f>
        <v>1710</v>
      </c>
      <c r="Q16" s="343">
        <f>I9</f>
        <v>1730</v>
      </c>
      <c r="R16" s="591"/>
      <c r="T16" s="216">
        <v>43454</v>
      </c>
      <c r="U16" s="415">
        <v>1730</v>
      </c>
      <c r="V16" s="415">
        <v>1716</v>
      </c>
      <c r="Y16" s="415">
        <v>1710</v>
      </c>
      <c r="Z16" s="415">
        <v>1710</v>
      </c>
    </row>
    <row r="17" spans="1:27" ht="16.5">
      <c r="A17" s="317"/>
      <c r="B17" s="317"/>
      <c r="C17" s="583" t="s">
        <v>413</v>
      </c>
      <c r="D17" s="313" t="s">
        <v>132</v>
      </c>
      <c r="E17" s="313" t="s">
        <v>433</v>
      </c>
      <c r="F17" s="426"/>
      <c r="G17" s="313" t="s">
        <v>434</v>
      </c>
      <c r="H17" s="313" t="s">
        <v>435</v>
      </c>
      <c r="I17" s="313" t="s">
        <v>264</v>
      </c>
      <c r="J17" s="313" t="s">
        <v>436</v>
      </c>
      <c r="L17" s="587"/>
      <c r="M17" s="345" t="str">
        <f>D10</f>
        <v>较昨日变化</v>
      </c>
      <c r="N17" s="347">
        <f t="shared" si="9"/>
        <v>0</v>
      </c>
      <c r="O17" s="347">
        <f t="shared" si="9"/>
        <v>0</v>
      </c>
      <c r="P17" s="347">
        <f>J10</f>
        <v>0</v>
      </c>
      <c r="Q17" s="347">
        <f>I10</f>
        <v>0</v>
      </c>
      <c r="R17" s="592"/>
      <c r="T17" s="216">
        <v>43455</v>
      </c>
      <c r="U17" s="416">
        <v>1730</v>
      </c>
      <c r="V17" s="416">
        <v>1716</v>
      </c>
      <c r="Y17" s="416">
        <v>1710</v>
      </c>
      <c r="Z17" s="416">
        <v>1710</v>
      </c>
    </row>
    <row r="18" spans="1:27" ht="16.5">
      <c r="A18" s="317"/>
      <c r="B18" s="317"/>
      <c r="C18" s="583"/>
      <c r="D18" s="313" t="s">
        <v>414</v>
      </c>
      <c r="E18" s="313">
        <f>LOOKUP(2,1/(价格!$AY:$AY&lt;&gt;0),价格!$AY:$AY)</f>
        <v>1770</v>
      </c>
      <c r="F18" s="426"/>
      <c r="G18" s="313">
        <f>LOOKUP(2,1/(价格!$BC:$BC&lt;&gt;0),价格!$BC:$BC)</f>
        <v>1930</v>
      </c>
      <c r="H18" s="313">
        <f>LOOKUP(2,1/(价格!$BA:$BA&lt;&gt;0),价格!$BA:$BA)</f>
        <v>1840</v>
      </c>
      <c r="I18" s="313">
        <f>LOOKUP(2,1/(价格!$BD:$BD&lt;&gt;0),价格!$BD:$BD)</f>
        <v>1940</v>
      </c>
      <c r="J18" s="313">
        <f>LOOKUP(2,1/(价格!$BE:$BE&lt;&gt;0),价格!$BE:$BE)</f>
        <v>1940</v>
      </c>
      <c r="L18" s="583" t="str">
        <f>C17</f>
        <v>华北深加工</v>
      </c>
      <c r="M18" s="340" t="str">
        <f>D17</f>
        <v>企业</v>
      </c>
      <c r="N18" s="340" t="str">
        <f>E17</f>
        <v>秦皇岛骊骅</v>
      </c>
      <c r="O18" s="340" t="str">
        <f>G17</f>
        <v>诸城兴贸</v>
      </c>
      <c r="P18" s="340" t="str">
        <f>H17</f>
        <v>寿光金</v>
      </c>
      <c r="Q18" s="340" t="str">
        <f>J17</f>
        <v>滨州西王</v>
      </c>
      <c r="R18" s="340" t="str">
        <f>I17</f>
        <v>英轩酒精</v>
      </c>
      <c r="T18" s="216">
        <v>43458</v>
      </c>
      <c r="U18">
        <v>1691</v>
      </c>
      <c r="Y18" s="427">
        <v>1710</v>
      </c>
      <c r="Z18" s="427">
        <v>1710</v>
      </c>
      <c r="AA18">
        <v>1661</v>
      </c>
    </row>
    <row r="19" spans="1:27" s="324" customFormat="1" ht="16.5">
      <c r="C19" s="583"/>
      <c r="D19" s="313" t="s">
        <v>438</v>
      </c>
      <c r="E19" s="313">
        <f>E18-INDEX(价格!$AY:$AY, COUNTA(价格!$A:$A))</f>
        <v>-20</v>
      </c>
      <c r="F19" s="426"/>
      <c r="G19" s="340">
        <f>G18-INDEX(价格!$BC:$BC, COUNTA(价格!$A:$A))</f>
        <v>0</v>
      </c>
      <c r="H19" s="340">
        <f>H18-INDEX(价格!$BA:$BA, COUNTA(价格!$A:$A))</f>
        <v>-4</v>
      </c>
      <c r="I19" s="340">
        <f>I18-INDEX(价格!$BD:$BD, COUNTA(价格!$A:$A))</f>
        <v>20</v>
      </c>
      <c r="J19" s="340">
        <f>J18-INDEX(价格!$BE:$BE, COUNTA(价格!$A:$A))</f>
        <v>0</v>
      </c>
      <c r="L19" s="583"/>
      <c r="M19" s="346" t="str">
        <f>D18</f>
        <v>价格</v>
      </c>
      <c r="N19" s="346">
        <f>E18</f>
        <v>1770</v>
      </c>
      <c r="O19" s="346">
        <f t="shared" ref="O19:P20" si="10">G18</f>
        <v>1930</v>
      </c>
      <c r="P19" s="346">
        <f t="shared" si="10"/>
        <v>1840</v>
      </c>
      <c r="Q19" s="346">
        <f>J18</f>
        <v>1940</v>
      </c>
      <c r="R19" s="346">
        <f>I18</f>
        <v>1940</v>
      </c>
      <c r="T19" s="216">
        <v>43459</v>
      </c>
      <c r="U19" s="324">
        <v>1666</v>
      </c>
      <c r="Y19" s="428">
        <v>1710</v>
      </c>
      <c r="Z19" s="428">
        <v>1710</v>
      </c>
      <c r="AA19" s="428">
        <v>1661</v>
      </c>
    </row>
    <row r="20" spans="1:27" ht="16.5">
      <c r="A20" s="317"/>
      <c r="B20" s="317"/>
      <c r="C20" s="579" t="s">
        <v>398</v>
      </c>
      <c r="D20" s="199" t="s">
        <v>399</v>
      </c>
      <c r="E20" s="199">
        <v>4</v>
      </c>
      <c r="F20" s="425">
        <v>4</v>
      </c>
      <c r="G20" s="199">
        <v>4</v>
      </c>
      <c r="H20" s="199">
        <v>4</v>
      </c>
      <c r="I20" s="199">
        <v>4</v>
      </c>
      <c r="J20" s="199">
        <v>4</v>
      </c>
      <c r="L20" s="583"/>
      <c r="M20" s="349" t="str">
        <f>D19</f>
        <v>较昨日变化</v>
      </c>
      <c r="N20" s="347">
        <f>E19</f>
        <v>-20</v>
      </c>
      <c r="O20" s="347">
        <f t="shared" si="10"/>
        <v>0</v>
      </c>
      <c r="P20" s="347">
        <f t="shared" si="10"/>
        <v>-4</v>
      </c>
      <c r="Q20" s="347">
        <f>J19</f>
        <v>0</v>
      </c>
      <c r="R20" s="347">
        <f>I19</f>
        <v>20</v>
      </c>
      <c r="T20" s="216">
        <v>43460</v>
      </c>
      <c r="U20" s="431"/>
      <c r="Y20" s="431">
        <v>1710</v>
      </c>
      <c r="Z20" s="431">
        <v>1710</v>
      </c>
      <c r="AA20" s="431">
        <v>1661</v>
      </c>
    </row>
    <row r="21" spans="1:27" ht="16.5">
      <c r="A21" s="317"/>
      <c r="B21" s="317"/>
      <c r="C21" s="579"/>
      <c r="D21" s="199" t="s">
        <v>400</v>
      </c>
      <c r="E21" s="199">
        <v>5</v>
      </c>
      <c r="F21" s="425">
        <v>5</v>
      </c>
      <c r="G21" s="199">
        <v>5</v>
      </c>
      <c r="H21" s="199">
        <v>5</v>
      </c>
      <c r="I21" s="199">
        <v>5</v>
      </c>
      <c r="J21" s="199">
        <v>5</v>
      </c>
      <c r="L21" s="577" t="str">
        <f>C35</f>
        <v>南港</v>
      </c>
      <c r="M21" s="336" t="str">
        <f>D35</f>
        <v>港口</v>
      </c>
      <c r="N21" s="336" t="str">
        <f>E35</f>
        <v>蛇口</v>
      </c>
      <c r="O21" s="336" t="str">
        <f t="shared" ref="O21:Q21" si="11">G35</f>
        <v>钦州</v>
      </c>
      <c r="P21" s="336" t="str">
        <f t="shared" si="11"/>
        <v>漳州</v>
      </c>
      <c r="Q21" s="336" t="str">
        <f t="shared" si="11"/>
        <v>南通</v>
      </c>
      <c r="R21" s="599" t="s">
        <v>1444</v>
      </c>
      <c r="T21" s="216">
        <v>43461</v>
      </c>
      <c r="Y21" s="434">
        <v>1710</v>
      </c>
      <c r="Z21" s="434">
        <v>1710</v>
      </c>
      <c r="AA21" s="434">
        <v>1661</v>
      </c>
    </row>
    <row r="22" spans="1:27" ht="16.5">
      <c r="A22" s="317"/>
      <c r="B22" s="317"/>
      <c r="C22" s="579"/>
      <c r="D22" s="199" t="s">
        <v>401</v>
      </c>
      <c r="E22" s="310">
        <f t="shared" ref="E22:J22" ca="1" si="12">E3*0.1*($B$4-$B$3)/365</f>
        <v>15.36986301369863</v>
      </c>
      <c r="F22" s="310">
        <f t="shared" ca="1" si="12"/>
        <v>15.472328767123289</v>
      </c>
      <c r="G22" s="310">
        <f t="shared" ca="1" si="12"/>
        <v>17.167671232876714</v>
      </c>
      <c r="H22" s="310">
        <f t="shared" ca="1" si="12"/>
        <v>16.673972602739727</v>
      </c>
      <c r="I22" s="310">
        <f t="shared" ca="1" si="12"/>
        <v>16.254794520547946</v>
      </c>
      <c r="J22" s="310">
        <f t="shared" ca="1" si="12"/>
        <v>17.027945205479455</v>
      </c>
      <c r="L22" s="577"/>
      <c r="M22" s="346" t="str">
        <f t="shared" ref="M22:N25" si="13">D36</f>
        <v>散船运费</v>
      </c>
      <c r="N22" s="346">
        <f t="shared" si="13"/>
        <v>40</v>
      </c>
      <c r="O22" s="346">
        <f t="shared" ref="O22:Q25" si="14">G36</f>
        <v>50</v>
      </c>
      <c r="P22" s="346">
        <f t="shared" si="14"/>
        <v>38</v>
      </c>
      <c r="Q22" s="346">
        <f t="shared" si="14"/>
        <v>35</v>
      </c>
      <c r="R22" s="599"/>
      <c r="T22" s="216">
        <v>43462</v>
      </c>
      <c r="Y22" s="435">
        <v>1710</v>
      </c>
      <c r="Z22" s="435">
        <v>1710</v>
      </c>
      <c r="AA22" s="435">
        <v>1661</v>
      </c>
    </row>
    <row r="23" spans="1:27" ht="16.5">
      <c r="A23" s="317"/>
      <c r="B23" s="317"/>
      <c r="C23" s="579"/>
      <c r="D23" s="199" t="s">
        <v>402</v>
      </c>
      <c r="E23" s="310">
        <f ca="1">$E$32*0.2*0.1*($B$4-$B$3)/365</f>
        <v>3.3888219178082193</v>
      </c>
      <c r="F23" s="310">
        <f ca="1">$E$32*0.2*0.1*($B$4-$B$3)/365</f>
        <v>3.3888219178082193</v>
      </c>
      <c r="G23" s="310">
        <f t="shared" ref="G23:J23" ca="1" si="15">$E$32*0.2*0.1*($B$4-$B$3)/365</f>
        <v>3.3888219178082193</v>
      </c>
      <c r="H23" s="310">
        <f t="shared" ca="1" si="15"/>
        <v>3.3888219178082193</v>
      </c>
      <c r="I23" s="310">
        <f t="shared" ca="1" si="15"/>
        <v>3.3888219178082193</v>
      </c>
      <c r="J23" s="310">
        <f t="shared" ca="1" si="15"/>
        <v>3.3888219178082193</v>
      </c>
      <c r="L23" s="577"/>
      <c r="M23" s="346" t="str">
        <f t="shared" si="13"/>
        <v>价格</v>
      </c>
      <c r="N23" s="346">
        <f t="shared" si="13"/>
        <v>1860</v>
      </c>
      <c r="O23" s="346">
        <f t="shared" si="14"/>
        <v>1870</v>
      </c>
      <c r="P23" s="346">
        <f t="shared" si="14"/>
        <v>1870</v>
      </c>
      <c r="Q23" s="346">
        <f t="shared" si="14"/>
        <v>1850</v>
      </c>
      <c r="R23" s="599"/>
      <c r="S23" s="352"/>
      <c r="T23" s="216">
        <v>43486</v>
      </c>
      <c r="Y23" s="459">
        <v>1710</v>
      </c>
      <c r="Z23" s="459">
        <v>1710</v>
      </c>
    </row>
    <row r="24" spans="1:27" ht="16.5">
      <c r="A24" s="317"/>
      <c r="B24" s="317"/>
      <c r="C24" s="579"/>
      <c r="D24" s="199" t="s">
        <v>403</v>
      </c>
      <c r="E24" s="310">
        <f t="shared" ref="E24:J24" ca="1" si="16">SUM(E20:E23)</f>
        <v>27.758684931506849</v>
      </c>
      <c r="F24" s="310">
        <f t="shared" ca="1" si="16"/>
        <v>27.861150684931506</v>
      </c>
      <c r="G24" s="310">
        <f t="shared" ca="1" si="16"/>
        <v>29.556493150684933</v>
      </c>
      <c r="H24" s="310">
        <f t="shared" ca="1" si="16"/>
        <v>29.062794520547946</v>
      </c>
      <c r="I24" s="310">
        <f t="shared" ca="1" si="16"/>
        <v>28.643616438356165</v>
      </c>
      <c r="J24" s="310">
        <f t="shared" ca="1" si="16"/>
        <v>29.416767123287674</v>
      </c>
      <c r="L24" s="577"/>
      <c r="M24" s="349" t="str">
        <f t="shared" si="13"/>
        <v>较昨日变化</v>
      </c>
      <c r="N24" s="347">
        <f t="shared" si="13"/>
        <v>0</v>
      </c>
      <c r="O24" s="347">
        <f t="shared" si="14"/>
        <v>0</v>
      </c>
      <c r="P24" s="347">
        <f t="shared" si="14"/>
        <v>0</v>
      </c>
      <c r="Q24" s="347">
        <f t="shared" si="14"/>
        <v>-10</v>
      </c>
      <c r="R24" s="599"/>
      <c r="T24" s="216">
        <v>43487</v>
      </c>
      <c r="Y24" s="468">
        <v>1710</v>
      </c>
      <c r="Z24" s="468">
        <v>1710</v>
      </c>
    </row>
    <row r="25" spans="1:27" ht="17.25">
      <c r="A25" s="317"/>
      <c r="B25" s="317"/>
      <c r="C25" s="579" t="s">
        <v>404</v>
      </c>
      <c r="D25" s="199" t="s">
        <v>405</v>
      </c>
      <c r="E25" s="199">
        <v>20</v>
      </c>
      <c r="F25" s="425">
        <v>20</v>
      </c>
      <c r="G25" s="199">
        <v>20</v>
      </c>
      <c r="H25" s="199">
        <v>20</v>
      </c>
      <c r="I25" s="199">
        <v>20</v>
      </c>
      <c r="J25" s="199">
        <v>20</v>
      </c>
      <c r="L25" s="577"/>
      <c r="M25" s="346" t="str">
        <f t="shared" si="13"/>
        <v>南北发运利润</v>
      </c>
      <c r="N25" s="273">
        <f t="shared" si="13"/>
        <v>-5</v>
      </c>
      <c r="O25" s="273">
        <f t="shared" si="14"/>
        <v>-5</v>
      </c>
      <c r="P25" s="273">
        <f t="shared" si="14"/>
        <v>7</v>
      </c>
      <c r="Q25" s="273">
        <f t="shared" si="14"/>
        <v>-10</v>
      </c>
      <c r="R25" s="599"/>
      <c r="T25" s="216">
        <v>43488</v>
      </c>
      <c r="Y25" s="468">
        <v>1710</v>
      </c>
      <c r="Z25" s="468">
        <v>1710</v>
      </c>
    </row>
    <row r="26" spans="1:27" ht="16.5" customHeight="1">
      <c r="A26" s="317"/>
      <c r="B26" s="317"/>
      <c r="C26" s="579"/>
      <c r="D26" s="199" t="s">
        <v>406</v>
      </c>
      <c r="E26" s="199">
        <v>5</v>
      </c>
      <c r="F26" s="425">
        <v>5</v>
      </c>
      <c r="G26" s="199">
        <v>5</v>
      </c>
      <c r="H26" s="199">
        <v>5</v>
      </c>
      <c r="I26" s="199">
        <v>5</v>
      </c>
      <c r="J26" s="199">
        <v>5</v>
      </c>
      <c r="L26" s="603" t="s">
        <v>1445</v>
      </c>
      <c r="M26" s="603"/>
      <c r="N26" s="603"/>
      <c r="O26" s="603"/>
      <c r="P26" s="603"/>
      <c r="Q26" s="603"/>
      <c r="R26" s="603"/>
      <c r="T26" s="216">
        <v>43489</v>
      </c>
      <c r="Y26" s="468">
        <v>1710</v>
      </c>
      <c r="Z26" s="468">
        <v>1710</v>
      </c>
    </row>
    <row r="27" spans="1:27" ht="16.5">
      <c r="A27" s="317"/>
      <c r="B27" s="317"/>
      <c r="C27" s="579"/>
      <c r="D27" s="199" t="s">
        <v>407</v>
      </c>
      <c r="E27" s="199">
        <v>1</v>
      </c>
      <c r="F27" s="425">
        <v>1</v>
      </c>
      <c r="G27" s="199">
        <v>1</v>
      </c>
      <c r="H27" s="199">
        <v>1</v>
      </c>
      <c r="I27" s="199">
        <v>1</v>
      </c>
      <c r="J27" s="199">
        <v>1</v>
      </c>
      <c r="L27" s="603"/>
      <c r="M27" s="603"/>
      <c r="N27" s="603"/>
      <c r="O27" s="603"/>
      <c r="P27" s="603"/>
      <c r="Q27" s="603"/>
      <c r="R27" s="603"/>
    </row>
    <row r="28" spans="1:27" ht="16.5">
      <c r="A28" s="317"/>
      <c r="B28" s="317"/>
      <c r="C28" s="579"/>
      <c r="D28" s="199" t="s">
        <v>408</v>
      </c>
      <c r="E28" s="199">
        <v>1</v>
      </c>
      <c r="F28" s="425">
        <v>1</v>
      </c>
      <c r="G28" s="199">
        <v>1</v>
      </c>
      <c r="H28" s="199">
        <v>1</v>
      </c>
      <c r="I28" s="199">
        <v>1</v>
      </c>
      <c r="J28" s="199">
        <v>1</v>
      </c>
      <c r="L28" s="603"/>
      <c r="M28" s="603"/>
      <c r="N28" s="603"/>
      <c r="O28" s="603"/>
      <c r="P28" s="603"/>
      <c r="Q28" s="603"/>
      <c r="R28" s="603"/>
    </row>
    <row r="29" spans="1:27" ht="16.5">
      <c r="A29" s="317"/>
      <c r="B29" s="317"/>
      <c r="C29" s="579"/>
      <c r="D29" s="199" t="s">
        <v>409</v>
      </c>
      <c r="E29" s="199">
        <v>0.2</v>
      </c>
      <c r="F29" s="425">
        <v>0.2</v>
      </c>
      <c r="G29" s="199">
        <v>0.2</v>
      </c>
      <c r="H29" s="199">
        <v>0.2</v>
      </c>
      <c r="I29" s="199">
        <v>0.2</v>
      </c>
      <c r="J29" s="199">
        <v>0.2</v>
      </c>
      <c r="L29" s="603"/>
      <c r="M29" s="603"/>
      <c r="N29" s="603"/>
      <c r="O29" s="603"/>
      <c r="P29" s="603"/>
      <c r="Q29" s="603"/>
      <c r="R29" s="603"/>
    </row>
    <row r="30" spans="1:27" ht="16.5">
      <c r="A30" s="317"/>
      <c r="B30" s="317"/>
      <c r="C30" s="579"/>
      <c r="D30" s="199" t="s">
        <v>410</v>
      </c>
      <c r="E30" s="199">
        <f t="shared" ref="E30:J30" si="17">SUM(E25:E29)</f>
        <v>27.2</v>
      </c>
      <c r="F30" s="425">
        <f t="shared" si="17"/>
        <v>27.2</v>
      </c>
      <c r="G30" s="199">
        <f t="shared" si="17"/>
        <v>27.2</v>
      </c>
      <c r="H30" s="199">
        <f t="shared" si="17"/>
        <v>27.2</v>
      </c>
      <c r="I30" s="199">
        <f t="shared" si="17"/>
        <v>27.2</v>
      </c>
      <c r="J30" s="199">
        <f t="shared" si="17"/>
        <v>27.2</v>
      </c>
      <c r="L30" s="603"/>
      <c r="M30" s="603"/>
      <c r="N30" s="603"/>
      <c r="O30" s="603"/>
      <c r="P30" s="603"/>
      <c r="Q30" s="603"/>
      <c r="R30" s="603"/>
    </row>
    <row r="31" spans="1:27" ht="15">
      <c r="A31" s="317"/>
      <c r="B31" s="317"/>
      <c r="C31" s="577" t="str">
        <f>A2</f>
        <v>期货1905</v>
      </c>
      <c r="D31" s="311" t="s">
        <v>430</v>
      </c>
      <c r="E31" s="312">
        <f t="shared" ref="E31:J31" ca="1" si="18">E14+E24+E30</f>
        <v>1941.9586849315069</v>
      </c>
      <c r="F31" s="312">
        <f t="shared" ca="1" si="18"/>
        <v>1949.0611506849316</v>
      </c>
      <c r="G31" s="312">
        <f t="shared" ca="1" si="18"/>
        <v>2000.7564931506849</v>
      </c>
      <c r="H31" s="312">
        <f t="shared" ca="1" si="18"/>
        <v>2074.2627945205477</v>
      </c>
      <c r="I31" s="312">
        <f t="shared" ca="1" si="18"/>
        <v>1980.2436164383564</v>
      </c>
      <c r="J31" s="312">
        <f t="shared" ca="1" si="18"/>
        <v>2056.0167671232875</v>
      </c>
    </row>
    <row r="32" spans="1:27" ht="16.5">
      <c r="A32" s="317"/>
      <c r="B32" s="317"/>
      <c r="C32" s="577"/>
      <c r="D32" s="319" t="s">
        <v>388</v>
      </c>
      <c r="E32" s="596">
        <f>$B$2</f>
        <v>1819</v>
      </c>
      <c r="F32" s="597"/>
      <c r="G32" s="597"/>
      <c r="H32" s="597"/>
      <c r="I32" s="597"/>
      <c r="J32" s="598"/>
    </row>
    <row r="33" spans="1:18" s="324" customFormat="1" ht="16.5">
      <c r="C33" s="577"/>
      <c r="D33" s="319" t="s">
        <v>438</v>
      </c>
      <c r="E33" s="596">
        <f>B2-B5</f>
        <v>0</v>
      </c>
      <c r="F33" s="597"/>
      <c r="G33" s="597"/>
      <c r="H33" s="597"/>
      <c r="I33" s="597"/>
      <c r="J33" s="598"/>
      <c r="L33"/>
      <c r="M33"/>
      <c r="N33"/>
      <c r="O33"/>
      <c r="P33"/>
      <c r="Q33"/>
      <c r="R33"/>
    </row>
    <row r="34" spans="1:18" ht="21">
      <c r="A34" s="317"/>
      <c r="B34" s="317"/>
      <c r="C34" s="577"/>
      <c r="D34" s="320" t="s">
        <v>431</v>
      </c>
      <c r="E34" s="321">
        <f ca="1">$E$32-E31</f>
        <v>-122.95868493150692</v>
      </c>
      <c r="F34" s="321">
        <f ca="1">$E$32-F31</f>
        <v>-130.06115068493159</v>
      </c>
      <c r="G34" s="321">
        <f t="shared" ref="G34:I34" ca="1" si="19">$E$32-G31</f>
        <v>-181.75649315068495</v>
      </c>
      <c r="H34" s="321">
        <f t="shared" ca="1" si="19"/>
        <v>-255.26279452054769</v>
      </c>
      <c r="I34" s="321">
        <f t="shared" ca="1" si="19"/>
        <v>-161.24361643835641</v>
      </c>
      <c r="J34" s="321">
        <f ca="1">$E$32-J31</f>
        <v>-237.01676712328754</v>
      </c>
    </row>
    <row r="35" spans="1:18">
      <c r="A35" s="317"/>
      <c r="B35" s="317"/>
      <c r="C35" s="578" t="s">
        <v>419</v>
      </c>
      <c r="D35" s="132" t="s">
        <v>301</v>
      </c>
      <c r="E35" s="327" t="s">
        <v>442</v>
      </c>
      <c r="F35" s="327"/>
      <c r="G35" s="327" t="s">
        <v>443</v>
      </c>
      <c r="H35" s="327" t="s">
        <v>444</v>
      </c>
      <c r="I35" s="327" t="s">
        <v>445</v>
      </c>
      <c r="J35" s="327"/>
    </row>
    <row r="36" spans="1:18" ht="17.25">
      <c r="A36" s="317"/>
      <c r="B36" s="317"/>
      <c r="C36" s="578"/>
      <c r="D36" s="132" t="s">
        <v>199</v>
      </c>
      <c r="E36" s="335">
        <f>LOOKUP(2,1/(价格!$P:$P&lt;&gt;0),价格!$P:$P)</f>
        <v>40</v>
      </c>
      <c r="F36" s="424"/>
      <c r="G36" s="335">
        <f>LOOKUP(2,1/(价格!$Q:$Q&lt;&gt;0),价格!$Q:$Q)</f>
        <v>50</v>
      </c>
      <c r="H36" s="335">
        <f>LOOKUP(2,1/(价格!$R:$R&lt;&gt;0),价格!$R:$R)</f>
        <v>38</v>
      </c>
      <c r="I36" s="335">
        <f>LOOKUP(2,1/(价格!$S:$S&lt;&gt;0),价格!$S:$S)</f>
        <v>35</v>
      </c>
      <c r="J36" s="327"/>
    </row>
    <row r="37" spans="1:18" ht="17.25">
      <c r="A37" s="317"/>
      <c r="B37" s="317"/>
      <c r="C37" s="578"/>
      <c r="D37" s="132" t="s">
        <v>414</v>
      </c>
      <c r="E37" s="335">
        <f>LOOKUP(2,1/(价格!$H:$H&lt;&gt;0),价格!$H:$H)</f>
        <v>1860</v>
      </c>
      <c r="F37" s="424"/>
      <c r="G37" s="335">
        <f>LOOKUP(2,1/(价格!$L:$L&lt;&gt;0),价格!$L:$L)</f>
        <v>1870</v>
      </c>
      <c r="H37" s="335">
        <f>LOOKUP(2,1/(价格!$J:$J&lt;&gt;0),价格!$J:$J)</f>
        <v>1870</v>
      </c>
      <c r="I37" s="335">
        <f>LOOKUP(2,1/(价格!$N:$N&lt;&gt;0),价格!$N:$N)</f>
        <v>1850</v>
      </c>
      <c r="J37" s="328"/>
    </row>
    <row r="38" spans="1:18" s="324" customFormat="1">
      <c r="C38" s="578"/>
      <c r="D38" s="132" t="s">
        <v>438</v>
      </c>
      <c r="E38" s="328">
        <f>E37-INDEX(价格!H:H, COUNTA(价格!$A:$A))</f>
        <v>0</v>
      </c>
      <c r="F38" s="328"/>
      <c r="G38" s="328">
        <f>G37-INDEX(价格!L:L, COUNTA(价格!$A:$A))</f>
        <v>0</v>
      </c>
      <c r="H38" s="328">
        <f>H37-INDEX(价格!J:J, COUNTA(价格!$A:$A))</f>
        <v>0</v>
      </c>
      <c r="I38" s="328">
        <f>I37-INDEX(价格!N:N, COUNTA(价格!$A:$A))</f>
        <v>-10</v>
      </c>
      <c r="J38" s="328"/>
      <c r="L38"/>
      <c r="M38"/>
      <c r="N38"/>
      <c r="O38"/>
      <c r="P38"/>
      <c r="Q38"/>
      <c r="R38"/>
    </row>
    <row r="39" spans="1:18" ht="17.25">
      <c r="C39" s="578"/>
      <c r="D39" s="132" t="s">
        <v>421</v>
      </c>
      <c r="E39" s="273">
        <f>INDEX(价格!I:I, COUNTA(价格!$A:$A)+1)</f>
        <v>-5</v>
      </c>
      <c r="F39" s="273"/>
      <c r="G39" s="273">
        <f>INDEX(价格!M:M, COUNTA(价格!$A:$A)+1)</f>
        <v>-5</v>
      </c>
      <c r="H39" s="273">
        <f>INDEX(价格!K:K, COUNTA(价格!$A:$A)+1)</f>
        <v>7</v>
      </c>
      <c r="I39" s="273">
        <f>INDEX(价格!O:O, COUNTA(价格!$A:$A)+1)</f>
        <v>-10</v>
      </c>
      <c r="J39" s="328"/>
    </row>
    <row r="40" spans="1:18">
      <c r="L40" s="324"/>
      <c r="M40" s="324"/>
      <c r="N40" s="324"/>
      <c r="O40" s="324"/>
      <c r="P40" s="324"/>
      <c r="Q40" s="324"/>
      <c r="R40" s="324"/>
    </row>
    <row r="45" spans="1:18">
      <c r="L45" s="324"/>
      <c r="M45" s="324"/>
      <c r="N45" s="324"/>
      <c r="O45" s="324"/>
      <c r="P45" s="324"/>
      <c r="Q45" s="324"/>
      <c r="R45" s="324"/>
    </row>
  </sheetData>
  <mergeCells count="26">
    <mergeCell ref="E32:J32"/>
    <mergeCell ref="E33:J33"/>
    <mergeCell ref="L21:L25"/>
    <mergeCell ref="R21:R25"/>
    <mergeCell ref="E15:J15"/>
    <mergeCell ref="E16:J16"/>
    <mergeCell ref="L18:L20"/>
    <mergeCell ref="L26:R30"/>
    <mergeCell ref="N6:R6"/>
    <mergeCell ref="N7:R7"/>
    <mergeCell ref="N9:R9"/>
    <mergeCell ref="L1:L4"/>
    <mergeCell ref="L12:L17"/>
    <mergeCell ref="L5:L7"/>
    <mergeCell ref="L8:L11"/>
    <mergeCell ref="R12:R17"/>
    <mergeCell ref="N10:R10"/>
    <mergeCell ref="N4:R4"/>
    <mergeCell ref="C31:C34"/>
    <mergeCell ref="C35:C39"/>
    <mergeCell ref="C20:C24"/>
    <mergeCell ref="C25:C30"/>
    <mergeCell ref="C1:C4"/>
    <mergeCell ref="C5:C10"/>
    <mergeCell ref="C11:C16"/>
    <mergeCell ref="C17:C19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C8" sqref="C8"/>
    </sheetView>
  </sheetViews>
  <sheetFormatPr defaultRowHeight="13.5"/>
  <cols>
    <col min="1" max="1" width="9.5" style="136" bestFit="1" customWidth="1"/>
    <col min="2" max="2" width="9" style="147" customWidth="1"/>
    <col min="3" max="3" width="9" style="147"/>
    <col min="4" max="5" width="9" style="148"/>
    <col min="6" max="7" width="9" style="149"/>
    <col min="8" max="9" width="9" style="151"/>
    <col min="10" max="11" width="9" style="150"/>
    <col min="12" max="12" width="9" style="152"/>
    <col min="13" max="13" width="9" style="153"/>
    <col min="14" max="18" width="9" style="154"/>
    <col min="19" max="16384" width="9" style="136"/>
  </cols>
  <sheetData>
    <row r="1" spans="1:18">
      <c r="B1" s="605" t="s">
        <v>176</v>
      </c>
      <c r="C1" s="605"/>
      <c r="D1" s="606" t="s">
        <v>177</v>
      </c>
      <c r="E1" s="606"/>
      <c r="F1" s="607" t="s">
        <v>178</v>
      </c>
      <c r="G1" s="607"/>
      <c r="H1" s="608" t="s">
        <v>179</v>
      </c>
      <c r="I1" s="608"/>
      <c r="J1" s="609" t="s">
        <v>180</v>
      </c>
      <c r="K1" s="609"/>
      <c r="L1" s="610" t="s">
        <v>181</v>
      </c>
      <c r="M1" s="610"/>
      <c r="N1" s="604" t="s">
        <v>183</v>
      </c>
      <c r="O1" s="604"/>
      <c r="P1" s="604"/>
      <c r="Q1" s="604"/>
      <c r="R1" s="604"/>
    </row>
    <row r="2" spans="1:18">
      <c r="A2" s="136" t="s">
        <v>182</v>
      </c>
      <c r="B2" s="147" t="s">
        <v>5</v>
      </c>
      <c r="C2" s="147" t="s">
        <v>6</v>
      </c>
      <c r="D2" s="148" t="s">
        <v>183</v>
      </c>
      <c r="E2" s="148" t="s">
        <v>6</v>
      </c>
      <c r="F2" s="149" t="s">
        <v>5</v>
      </c>
      <c r="G2" s="149" t="s">
        <v>6</v>
      </c>
      <c r="H2" s="151" t="s">
        <v>5</v>
      </c>
      <c r="I2" s="151" t="s">
        <v>6</v>
      </c>
      <c r="J2" s="150" t="s">
        <v>184</v>
      </c>
      <c r="K2" s="150" t="s">
        <v>6</v>
      </c>
      <c r="L2" s="152" t="s">
        <v>183</v>
      </c>
      <c r="M2" s="153" t="s">
        <v>185</v>
      </c>
      <c r="N2" s="154" t="s">
        <v>186</v>
      </c>
      <c r="O2" s="154" t="s">
        <v>187</v>
      </c>
      <c r="P2" s="154" t="s">
        <v>188</v>
      </c>
      <c r="Q2" s="154" t="s">
        <v>189</v>
      </c>
      <c r="R2" s="154" t="s">
        <v>190</v>
      </c>
    </row>
    <row r="3" spans="1:18">
      <c r="A3" s="133">
        <v>43349</v>
      </c>
      <c r="B3" s="147">
        <v>110</v>
      </c>
      <c r="C3" s="147">
        <v>100</v>
      </c>
      <c r="D3" s="148">
        <v>125</v>
      </c>
      <c r="E3" s="148">
        <v>120</v>
      </c>
      <c r="F3" s="149">
        <v>130</v>
      </c>
      <c r="G3" s="149">
        <v>110</v>
      </c>
      <c r="H3" s="151">
        <v>135</v>
      </c>
      <c r="I3" s="151">
        <v>125</v>
      </c>
      <c r="J3" s="150">
        <v>160</v>
      </c>
      <c r="K3" s="150">
        <v>170</v>
      </c>
      <c r="L3" s="152">
        <v>160</v>
      </c>
      <c r="M3" s="153">
        <v>170</v>
      </c>
      <c r="N3" s="154">
        <v>59</v>
      </c>
      <c r="O3" s="154">
        <v>61</v>
      </c>
      <c r="P3" s="154">
        <v>71</v>
      </c>
      <c r="Q3" s="154">
        <v>71</v>
      </c>
      <c r="R3" s="154">
        <v>54</v>
      </c>
    </row>
  </sheetData>
  <mergeCells count="7">
    <mergeCell ref="N1:R1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42"/>
  <sheetViews>
    <sheetView workbookViewId="0">
      <pane xSplit="8" ySplit="2" topLeftCell="BE6" activePane="bottomRight" state="frozen"/>
      <selection pane="topRight" activeCell="J1" sqref="J1"/>
      <selection pane="bottomLeft" activeCell="A3" sqref="A3"/>
      <selection pane="bottomRight" activeCell="B25" sqref="B25"/>
    </sheetView>
  </sheetViews>
  <sheetFormatPr defaultRowHeight="13.5"/>
  <cols>
    <col min="1" max="1" width="13.75" style="216" customWidth="1"/>
    <col min="2" max="2" width="8.5" style="215" bestFit="1" customWidth="1"/>
    <col min="3" max="7" width="4.5" style="215" bestFit="1" customWidth="1"/>
    <col min="8" max="8" width="4.5" style="80" bestFit="1" customWidth="1"/>
    <col min="9" max="9" width="3.375" style="205" bestFit="1" customWidth="1"/>
    <col min="10" max="10" width="3.375" style="206" customWidth="1"/>
    <col min="11" max="15" width="3.375" style="215" bestFit="1" customWidth="1"/>
    <col min="16" max="16" width="3.375" style="80" bestFit="1" customWidth="1"/>
    <col min="17" max="17" width="3.375" style="205" bestFit="1" customWidth="1"/>
    <col min="18" max="18" width="3.375" style="206" customWidth="1"/>
    <col min="19" max="23" width="3.375" style="215" bestFit="1" customWidth="1"/>
    <col min="24" max="24" width="3.375" style="80" bestFit="1" customWidth="1"/>
    <col min="25" max="25" width="11.625" style="212" bestFit="1" customWidth="1"/>
    <col min="26" max="26" width="4.5" style="206" bestFit="1" customWidth="1"/>
    <col min="27" max="31" width="4.5" style="206" customWidth="1"/>
    <col min="32" max="32" width="4.5" style="80" customWidth="1"/>
    <col min="33" max="33" width="11.625" style="212" bestFit="1" customWidth="1"/>
    <col min="34" max="34" width="4.5" style="206" customWidth="1"/>
    <col min="35" max="39" width="4.5" style="215" customWidth="1"/>
    <col min="40" max="40" width="4.5" style="80" customWidth="1"/>
    <col min="41" max="41" width="11.625" style="212" bestFit="1" customWidth="1"/>
    <col min="42" max="42" width="4.5" style="206" customWidth="1"/>
    <col min="43" max="47" width="4.5" style="215" customWidth="1"/>
    <col min="48" max="48" width="4.5" style="80" customWidth="1"/>
    <col min="49" max="49" width="11.625" style="212" bestFit="1" customWidth="1"/>
    <col min="50" max="50" width="4.5" style="206" customWidth="1"/>
    <col min="51" max="55" width="4.5" style="215" customWidth="1"/>
    <col min="56" max="56" width="4.5" style="80" customWidth="1"/>
    <col min="57" max="57" width="11.625" style="212" bestFit="1" customWidth="1"/>
    <col min="58" max="58" width="4.5" style="206" bestFit="1" customWidth="1"/>
    <col min="59" max="63" width="4.5" style="215" bestFit="1" customWidth="1"/>
    <col min="64" max="64" width="4.5" style="80" bestFit="1" customWidth="1"/>
    <col min="65" max="65" width="11.625" style="205" bestFit="1" customWidth="1"/>
    <col min="66" max="66" width="4.5" style="206" bestFit="1" customWidth="1"/>
    <col min="67" max="71" width="4.5" style="215" bestFit="1" customWidth="1"/>
    <col min="72" max="72" width="6.5" style="208" bestFit="1" customWidth="1"/>
    <col min="73" max="73" width="9" style="205"/>
    <col min="74" max="16384" width="9" style="215"/>
  </cols>
  <sheetData>
    <row r="1" spans="1:135">
      <c r="B1" s="611" t="s">
        <v>219</v>
      </c>
      <c r="C1" s="611"/>
      <c r="D1" s="611"/>
      <c r="E1" s="611"/>
      <c r="F1" s="611"/>
      <c r="G1" s="611"/>
      <c r="H1" s="611"/>
      <c r="I1" s="612" t="s">
        <v>213</v>
      </c>
      <c r="J1" s="612"/>
      <c r="K1" s="612"/>
      <c r="L1" s="612"/>
      <c r="M1" s="612"/>
      <c r="N1" s="612"/>
      <c r="O1" s="612"/>
      <c r="P1" s="612"/>
      <c r="Q1" s="611" t="s">
        <v>214</v>
      </c>
      <c r="R1" s="611"/>
      <c r="S1" s="611"/>
      <c r="T1" s="611"/>
      <c r="U1" s="611"/>
      <c r="V1" s="611"/>
      <c r="W1" s="611"/>
      <c r="X1" s="611"/>
      <c r="Y1" s="613" t="s">
        <v>215</v>
      </c>
      <c r="Z1" s="614"/>
      <c r="AA1" s="614"/>
      <c r="AB1" s="614"/>
      <c r="AC1" s="614"/>
      <c r="AD1" s="614"/>
      <c r="AE1" s="614"/>
      <c r="AF1" s="614"/>
      <c r="AG1" s="611" t="s">
        <v>221</v>
      </c>
      <c r="AH1" s="611"/>
      <c r="AI1" s="611"/>
      <c r="AJ1" s="611"/>
      <c r="AK1" s="611"/>
      <c r="AL1" s="611"/>
      <c r="AM1" s="611"/>
      <c r="AN1" s="611"/>
      <c r="AO1" s="611" t="s">
        <v>216</v>
      </c>
      <c r="AP1" s="611"/>
      <c r="AQ1" s="611"/>
      <c r="AR1" s="611"/>
      <c r="AS1" s="611"/>
      <c r="AT1" s="611"/>
      <c r="AU1" s="611"/>
      <c r="AV1" s="611"/>
      <c r="AW1" s="611" t="s">
        <v>217</v>
      </c>
      <c r="AX1" s="611"/>
      <c r="AY1" s="611"/>
      <c r="AZ1" s="611"/>
      <c r="BA1" s="611"/>
      <c r="BB1" s="611"/>
      <c r="BC1" s="611"/>
      <c r="BD1" s="611"/>
      <c r="BE1" s="611" t="s">
        <v>218</v>
      </c>
      <c r="BF1" s="611"/>
      <c r="BG1" s="611"/>
      <c r="BH1" s="611"/>
      <c r="BI1" s="611"/>
      <c r="BJ1" s="611"/>
      <c r="BK1" s="611"/>
      <c r="BL1" s="611"/>
      <c r="BM1" s="611" t="s">
        <v>222</v>
      </c>
      <c r="BN1" s="611"/>
      <c r="BO1" s="611"/>
      <c r="BP1" s="611"/>
      <c r="BQ1" s="611"/>
      <c r="BR1" s="611"/>
      <c r="BS1" s="611"/>
      <c r="BT1" s="611"/>
    </row>
    <row r="2" spans="1:135">
      <c r="A2" s="216" t="s">
        <v>223</v>
      </c>
      <c r="B2" s="215" t="s">
        <v>220</v>
      </c>
      <c r="C2" s="215" t="s">
        <v>224</v>
      </c>
      <c r="D2" s="215" t="s">
        <v>225</v>
      </c>
      <c r="E2" s="215" t="s">
        <v>226</v>
      </c>
      <c r="F2" s="215" t="s">
        <v>227</v>
      </c>
      <c r="G2" s="215" t="s">
        <v>228</v>
      </c>
      <c r="H2" s="80" t="s">
        <v>229</v>
      </c>
      <c r="J2" s="211" t="s">
        <v>230</v>
      </c>
      <c r="K2" s="215" t="s">
        <v>224</v>
      </c>
      <c r="L2" s="215" t="s">
        <v>231</v>
      </c>
      <c r="M2" s="215" t="s">
        <v>232</v>
      </c>
      <c r="N2" s="215" t="s">
        <v>227</v>
      </c>
      <c r="O2" s="215" t="s">
        <v>228</v>
      </c>
      <c r="P2" s="80" t="s">
        <v>229</v>
      </c>
      <c r="R2" s="211" t="s">
        <v>230</v>
      </c>
      <c r="S2" s="215" t="s">
        <v>224</v>
      </c>
      <c r="T2" s="215" t="s">
        <v>231</v>
      </c>
      <c r="U2" s="215" t="s">
        <v>232</v>
      </c>
      <c r="V2" s="215" t="s">
        <v>233</v>
      </c>
      <c r="W2" s="215" t="s">
        <v>234</v>
      </c>
      <c r="X2" s="80" t="s">
        <v>229</v>
      </c>
      <c r="Z2" s="211" t="s">
        <v>230</v>
      </c>
      <c r="AA2" s="215" t="s">
        <v>235</v>
      </c>
      <c r="AB2" s="215" t="s">
        <v>231</v>
      </c>
      <c r="AC2" s="215" t="s">
        <v>236</v>
      </c>
      <c r="AD2" s="215" t="s">
        <v>233</v>
      </c>
      <c r="AE2" s="215" t="s">
        <v>234</v>
      </c>
      <c r="AF2" s="80" t="s">
        <v>229</v>
      </c>
      <c r="AH2" s="211" t="s">
        <v>237</v>
      </c>
      <c r="AI2" s="215" t="s">
        <v>224</v>
      </c>
      <c r="AJ2" s="215" t="s">
        <v>231</v>
      </c>
      <c r="AK2" s="215" t="s">
        <v>232</v>
      </c>
      <c r="AL2" s="215" t="s">
        <v>238</v>
      </c>
      <c r="AM2" s="215" t="s">
        <v>234</v>
      </c>
      <c r="AN2" s="80" t="s">
        <v>229</v>
      </c>
      <c r="AP2" s="211" t="s">
        <v>230</v>
      </c>
      <c r="AQ2" s="215" t="s">
        <v>239</v>
      </c>
      <c r="AR2" s="215" t="s">
        <v>231</v>
      </c>
      <c r="AS2" s="215" t="s">
        <v>232</v>
      </c>
      <c r="AT2" s="215" t="s">
        <v>238</v>
      </c>
      <c r="AU2" s="215" t="s">
        <v>234</v>
      </c>
      <c r="AV2" s="80" t="s">
        <v>240</v>
      </c>
      <c r="AX2" s="211" t="s">
        <v>230</v>
      </c>
      <c r="AY2" s="215" t="s">
        <v>239</v>
      </c>
      <c r="AZ2" s="215" t="s">
        <v>231</v>
      </c>
      <c r="BA2" s="215" t="s">
        <v>226</v>
      </c>
      <c r="BB2" s="215" t="s">
        <v>238</v>
      </c>
      <c r="BC2" s="215" t="s">
        <v>234</v>
      </c>
      <c r="BD2" s="80" t="s">
        <v>229</v>
      </c>
      <c r="BF2" s="211" t="s">
        <v>230</v>
      </c>
      <c r="BG2" s="215" t="s">
        <v>239</v>
      </c>
      <c r="BH2" s="215" t="s">
        <v>231</v>
      </c>
      <c r="BI2" s="215" t="s">
        <v>232</v>
      </c>
      <c r="BJ2" s="215" t="s">
        <v>238</v>
      </c>
      <c r="BK2" s="215" t="s">
        <v>234</v>
      </c>
      <c r="BL2" s="80" t="s">
        <v>229</v>
      </c>
      <c r="BM2" s="205" t="s">
        <v>381</v>
      </c>
      <c r="BN2" s="211" t="s">
        <v>230</v>
      </c>
      <c r="BO2" s="215" t="s">
        <v>239</v>
      </c>
      <c r="BP2" s="215" t="s">
        <v>225</v>
      </c>
      <c r="BQ2" s="215" t="s">
        <v>232</v>
      </c>
      <c r="BR2" s="215" t="s">
        <v>238</v>
      </c>
      <c r="BS2" s="215" t="s">
        <v>234</v>
      </c>
      <c r="BT2" s="208" t="s">
        <v>229</v>
      </c>
    </row>
    <row r="3" spans="1:135">
      <c r="A3" s="216">
        <v>43419</v>
      </c>
      <c r="B3" s="207"/>
      <c r="C3" s="207"/>
      <c r="D3" s="207"/>
      <c r="E3" s="207"/>
      <c r="F3" s="207"/>
      <c r="G3" s="207"/>
      <c r="H3" s="207"/>
      <c r="J3" s="211"/>
      <c r="R3" s="211"/>
      <c r="Z3" s="211"/>
      <c r="AA3" s="215"/>
      <c r="AB3" s="215"/>
      <c r="AC3" s="215"/>
      <c r="AD3" s="215"/>
      <c r="AE3" s="215"/>
      <c r="AH3" s="211"/>
      <c r="AP3" s="211"/>
      <c r="AX3" s="211"/>
      <c r="BE3" s="213">
        <v>43051</v>
      </c>
      <c r="BF3" s="210">
        <v>0.14000000000000001</v>
      </c>
      <c r="BG3" s="207">
        <v>0.09</v>
      </c>
      <c r="BH3" s="207">
        <v>0.14000000000000001</v>
      </c>
      <c r="BI3" s="207">
        <v>0.1</v>
      </c>
      <c r="BJ3" s="207">
        <v>0.1</v>
      </c>
      <c r="BK3" s="207">
        <v>0.17</v>
      </c>
      <c r="BL3" s="208">
        <v>0.17</v>
      </c>
      <c r="BM3" s="212">
        <v>43415</v>
      </c>
      <c r="BN3" s="269">
        <v>0.13</v>
      </c>
      <c r="BO3" s="269">
        <v>0.06</v>
      </c>
      <c r="BP3" s="269">
        <v>0.12</v>
      </c>
      <c r="BQ3" s="269">
        <v>0.08</v>
      </c>
      <c r="BR3" s="269">
        <v>0.14000000000000001</v>
      </c>
      <c r="BS3" s="269">
        <v>0.2</v>
      </c>
      <c r="BT3" s="208">
        <v>0.25</v>
      </c>
    </row>
    <row r="4" spans="1:135">
      <c r="A4" s="216">
        <v>43426</v>
      </c>
      <c r="B4" s="207">
        <f t="shared" ref="B4:H18" si="0">AVERAGE(Z4,AH4,AP4,AX4,BF4)</f>
        <v>0.18</v>
      </c>
      <c r="C4" s="207">
        <f t="shared" si="0"/>
        <v>0.11200000000000002</v>
      </c>
      <c r="D4" s="207">
        <f t="shared" si="0"/>
        <v>0.20800000000000002</v>
      </c>
      <c r="E4" s="207">
        <f t="shared" si="0"/>
        <v>0.17199999999999999</v>
      </c>
      <c r="F4" s="207">
        <f t="shared" si="0"/>
        <v>0.122</v>
      </c>
      <c r="G4" s="207">
        <f t="shared" si="0"/>
        <v>0.22799999999999998</v>
      </c>
      <c r="H4" s="207">
        <f t="shared" si="0"/>
        <v>0.248</v>
      </c>
      <c r="I4" s="209"/>
      <c r="J4" s="210"/>
      <c r="K4" s="207"/>
      <c r="L4" s="207"/>
      <c r="M4" s="207"/>
      <c r="N4" s="207"/>
      <c r="O4" s="207"/>
      <c r="P4" s="208"/>
      <c r="Q4" s="209"/>
      <c r="R4" s="210"/>
      <c r="S4" s="207"/>
      <c r="T4" s="207"/>
      <c r="U4" s="207"/>
      <c r="V4" s="207"/>
      <c r="W4" s="207"/>
      <c r="X4" s="208"/>
      <c r="Y4" s="213">
        <v>41600</v>
      </c>
      <c r="Z4" s="210">
        <v>0.15</v>
      </c>
      <c r="AA4" s="210">
        <v>0.09</v>
      </c>
      <c r="AB4" s="210">
        <v>0.22</v>
      </c>
      <c r="AC4" s="210">
        <v>0.23</v>
      </c>
      <c r="AD4" s="210">
        <v>0.12</v>
      </c>
      <c r="AE4" s="210">
        <v>0.18</v>
      </c>
      <c r="AF4" s="208">
        <v>0.22</v>
      </c>
      <c r="AG4" s="213">
        <v>41965</v>
      </c>
      <c r="AH4" s="210">
        <v>0.18</v>
      </c>
      <c r="AI4" s="207">
        <v>0.13</v>
      </c>
      <c r="AJ4" s="207">
        <v>0.25</v>
      </c>
      <c r="AK4" s="207">
        <v>0.21</v>
      </c>
      <c r="AL4" s="207">
        <v>0.15</v>
      </c>
      <c r="AM4" s="207">
        <v>0.25</v>
      </c>
      <c r="AN4" s="208">
        <v>0.27</v>
      </c>
      <c r="AO4" s="213">
        <v>42330</v>
      </c>
      <c r="AP4" s="210">
        <v>0.21</v>
      </c>
      <c r="AQ4" s="207">
        <v>0.11</v>
      </c>
      <c r="AR4" s="207">
        <v>0.19</v>
      </c>
      <c r="AS4" s="207">
        <v>0.15</v>
      </c>
      <c r="AT4" s="207">
        <v>0.11</v>
      </c>
      <c r="AU4" s="207">
        <v>0.28000000000000003</v>
      </c>
      <c r="AV4" s="208">
        <v>0.28999999999999998</v>
      </c>
      <c r="AW4" s="213">
        <v>42694</v>
      </c>
      <c r="AX4" s="210">
        <v>0.14000000000000001</v>
      </c>
      <c r="AY4" s="207">
        <v>0.09</v>
      </c>
      <c r="AZ4" s="207">
        <v>0.17</v>
      </c>
      <c r="BA4" s="207">
        <v>0.11</v>
      </c>
      <c r="BB4" s="207">
        <v>0.11</v>
      </c>
      <c r="BC4" s="207">
        <v>0.21</v>
      </c>
      <c r="BD4" s="208">
        <v>0.23</v>
      </c>
      <c r="BE4" s="213">
        <v>43058</v>
      </c>
      <c r="BF4" s="210">
        <v>0.22</v>
      </c>
      <c r="BG4" s="207">
        <v>0.14000000000000001</v>
      </c>
      <c r="BH4" s="207">
        <v>0.21</v>
      </c>
      <c r="BI4" s="207">
        <v>0.16</v>
      </c>
      <c r="BJ4" s="207">
        <v>0.12</v>
      </c>
      <c r="BK4" s="207">
        <v>0.22</v>
      </c>
      <c r="BL4" s="208">
        <v>0.23</v>
      </c>
      <c r="BM4" s="212">
        <v>43422</v>
      </c>
      <c r="BN4" s="210">
        <v>0.16</v>
      </c>
      <c r="BO4" s="207">
        <v>0.08</v>
      </c>
      <c r="BP4" s="207">
        <v>0.15</v>
      </c>
      <c r="BQ4" s="207">
        <v>0.14000000000000001</v>
      </c>
      <c r="BR4" s="207">
        <v>0.16</v>
      </c>
      <c r="BS4" s="207">
        <v>0.26</v>
      </c>
      <c r="BT4" s="208">
        <v>0.3</v>
      </c>
      <c r="BU4" s="209"/>
      <c r="BV4" s="207"/>
      <c r="BW4" s="207"/>
      <c r="BX4" s="207"/>
      <c r="BY4" s="207"/>
      <c r="BZ4" s="207"/>
      <c r="CA4" s="207"/>
      <c r="CB4" s="207"/>
      <c r="CC4" s="207"/>
      <c r="CD4" s="207"/>
      <c r="CE4" s="207"/>
      <c r="CF4" s="207"/>
      <c r="CG4" s="207"/>
      <c r="CH4" s="207"/>
      <c r="CI4" s="207"/>
      <c r="CJ4" s="207"/>
      <c r="CK4" s="207"/>
      <c r="CL4" s="207"/>
      <c r="CM4" s="207"/>
      <c r="CN4" s="207"/>
      <c r="CO4" s="207"/>
      <c r="CP4" s="207"/>
      <c r="CQ4" s="207"/>
      <c r="CR4" s="207"/>
      <c r="CS4" s="207"/>
      <c r="CT4" s="207"/>
      <c r="CU4" s="207"/>
      <c r="CV4" s="207"/>
      <c r="CW4" s="207"/>
      <c r="CX4" s="207"/>
      <c r="CY4" s="207"/>
      <c r="CZ4" s="207"/>
      <c r="DA4" s="207"/>
      <c r="DB4" s="207"/>
      <c r="DC4" s="207"/>
      <c r="DD4" s="207"/>
      <c r="DE4" s="207"/>
      <c r="DF4" s="207"/>
      <c r="DG4" s="207"/>
      <c r="DH4" s="207"/>
      <c r="DI4" s="207"/>
      <c r="DJ4" s="207"/>
      <c r="DK4" s="207"/>
      <c r="DL4" s="207"/>
      <c r="DM4" s="207"/>
      <c r="DN4" s="207"/>
      <c r="DO4" s="207"/>
      <c r="DP4" s="207"/>
      <c r="DQ4" s="207"/>
      <c r="DR4" s="207"/>
      <c r="DS4" s="207"/>
      <c r="DT4" s="207"/>
      <c r="DU4" s="207"/>
      <c r="DV4" s="207"/>
      <c r="DW4" s="207"/>
      <c r="DX4" s="207"/>
      <c r="DY4" s="207"/>
      <c r="DZ4" s="207"/>
      <c r="EA4" s="207"/>
      <c r="EB4" s="207"/>
      <c r="EC4" s="207"/>
      <c r="ED4" s="207"/>
      <c r="EE4" s="207"/>
    </row>
    <row r="5" spans="1:135">
      <c r="A5" s="216">
        <v>43433</v>
      </c>
      <c r="B5" s="207">
        <f t="shared" si="0"/>
        <v>0.254</v>
      </c>
      <c r="C5" s="207">
        <f t="shared" si="0"/>
        <v>0.16799999999999998</v>
      </c>
      <c r="D5" s="207">
        <f t="shared" si="0"/>
        <v>0.27400000000000002</v>
      </c>
      <c r="E5" s="207">
        <f t="shared" si="0"/>
        <v>0.21400000000000002</v>
      </c>
      <c r="F5" s="207">
        <f t="shared" si="0"/>
        <v>0.16</v>
      </c>
      <c r="G5" s="207">
        <f t="shared" si="0"/>
        <v>0.26600000000000001</v>
      </c>
      <c r="H5" s="207">
        <f t="shared" si="0"/>
        <v>0.28200000000000003</v>
      </c>
      <c r="I5" s="209"/>
      <c r="J5" s="210"/>
      <c r="K5" s="207"/>
      <c r="L5" s="207"/>
      <c r="M5" s="207"/>
      <c r="N5" s="207"/>
      <c r="O5" s="207"/>
      <c r="P5" s="208"/>
      <c r="Q5" s="209"/>
      <c r="R5" s="210"/>
      <c r="S5" s="207"/>
      <c r="T5" s="207"/>
      <c r="U5" s="207"/>
      <c r="V5" s="207"/>
      <c r="W5" s="207"/>
      <c r="X5" s="208"/>
      <c r="Y5" s="213">
        <v>41607</v>
      </c>
      <c r="Z5" s="210">
        <v>0.19</v>
      </c>
      <c r="AA5" s="210">
        <v>0.12</v>
      </c>
      <c r="AB5" s="210">
        <v>0.25</v>
      </c>
      <c r="AC5" s="210">
        <v>0.26</v>
      </c>
      <c r="AD5" s="210">
        <v>0.14000000000000001</v>
      </c>
      <c r="AE5" s="210">
        <v>0.2</v>
      </c>
      <c r="AF5" s="208">
        <v>0.25</v>
      </c>
      <c r="AG5" s="213">
        <v>41972</v>
      </c>
      <c r="AH5" s="210">
        <v>0.27</v>
      </c>
      <c r="AI5" s="207">
        <v>0.19</v>
      </c>
      <c r="AJ5" s="207">
        <v>0.32</v>
      </c>
      <c r="AK5" s="207">
        <v>0.26</v>
      </c>
      <c r="AL5" s="207">
        <v>0.2</v>
      </c>
      <c r="AM5" s="207">
        <v>0.28000000000000003</v>
      </c>
      <c r="AN5" s="208">
        <v>0.3</v>
      </c>
      <c r="AO5" s="213">
        <v>42337</v>
      </c>
      <c r="AP5" s="210">
        <v>0.31</v>
      </c>
      <c r="AQ5" s="207">
        <v>0.16</v>
      </c>
      <c r="AR5" s="207">
        <v>0.25</v>
      </c>
      <c r="AS5" s="207">
        <v>0.18</v>
      </c>
      <c r="AT5" s="207">
        <v>0.17</v>
      </c>
      <c r="AU5" s="207">
        <v>0.32</v>
      </c>
      <c r="AV5" s="208">
        <v>0.33</v>
      </c>
      <c r="AW5" s="213">
        <v>42701</v>
      </c>
      <c r="AX5" s="210">
        <v>0.22</v>
      </c>
      <c r="AY5" s="207">
        <v>0.15</v>
      </c>
      <c r="AZ5" s="207">
        <v>0.26</v>
      </c>
      <c r="BA5" s="207">
        <v>0.16</v>
      </c>
      <c r="BB5" s="207">
        <v>0.15</v>
      </c>
      <c r="BC5" s="207">
        <v>0.26</v>
      </c>
      <c r="BD5" s="208">
        <v>0.27</v>
      </c>
      <c r="BE5" s="213">
        <v>43065</v>
      </c>
      <c r="BF5" s="210">
        <v>0.28000000000000003</v>
      </c>
      <c r="BG5" s="207">
        <v>0.22</v>
      </c>
      <c r="BH5" s="207">
        <v>0.28999999999999998</v>
      </c>
      <c r="BI5" s="207">
        <v>0.21</v>
      </c>
      <c r="BJ5" s="207">
        <v>0.14000000000000001</v>
      </c>
      <c r="BK5" s="207">
        <v>0.27</v>
      </c>
      <c r="BL5" s="208">
        <v>0.26</v>
      </c>
      <c r="BM5" s="212">
        <v>43429</v>
      </c>
      <c r="BN5" s="210">
        <v>0.19</v>
      </c>
      <c r="BO5" s="207">
        <v>0.09</v>
      </c>
      <c r="BP5" s="207">
        <v>0.2</v>
      </c>
      <c r="BQ5" s="207">
        <v>0.18</v>
      </c>
      <c r="BR5" s="207">
        <v>0.18</v>
      </c>
      <c r="BS5" s="207">
        <v>0.28000000000000003</v>
      </c>
      <c r="BT5" s="208">
        <v>0.33</v>
      </c>
      <c r="BU5" s="209"/>
      <c r="BV5" s="207"/>
      <c r="BW5" s="207"/>
      <c r="BX5" s="207"/>
      <c r="BY5" s="207"/>
      <c r="BZ5" s="207"/>
      <c r="CA5" s="207"/>
      <c r="CB5" s="207"/>
      <c r="CC5" s="207"/>
      <c r="CD5" s="207"/>
      <c r="CE5" s="207"/>
      <c r="CF5" s="207"/>
      <c r="CG5" s="207"/>
      <c r="CH5" s="207"/>
      <c r="CI5" s="207"/>
      <c r="CJ5" s="207"/>
      <c r="CK5" s="207"/>
      <c r="CL5" s="207"/>
      <c r="CM5" s="207"/>
      <c r="CN5" s="207"/>
      <c r="CO5" s="207"/>
      <c r="CP5" s="207"/>
      <c r="CQ5" s="207"/>
      <c r="CR5" s="207"/>
      <c r="CS5" s="207"/>
      <c r="CT5" s="207"/>
      <c r="CU5" s="207"/>
      <c r="CV5" s="207"/>
      <c r="CW5" s="207"/>
      <c r="CX5" s="207"/>
      <c r="CY5" s="207"/>
      <c r="CZ5" s="207"/>
      <c r="DA5" s="207"/>
      <c r="DB5" s="207"/>
      <c r="DC5" s="207"/>
      <c r="DD5" s="207"/>
      <c r="DE5" s="207"/>
      <c r="DF5" s="207"/>
      <c r="DG5" s="207"/>
      <c r="DH5" s="207"/>
      <c r="DI5" s="207"/>
      <c r="DJ5" s="207"/>
      <c r="DK5" s="207"/>
      <c r="DL5" s="207"/>
      <c r="DM5" s="207"/>
      <c r="DN5" s="207"/>
      <c r="DO5" s="207"/>
      <c r="DP5" s="207"/>
      <c r="DQ5" s="207"/>
      <c r="DR5" s="207"/>
      <c r="DS5" s="207"/>
      <c r="DT5" s="207"/>
      <c r="DU5" s="207"/>
      <c r="DV5" s="207"/>
      <c r="DW5" s="207"/>
      <c r="DX5" s="207"/>
      <c r="DY5" s="207"/>
      <c r="DZ5" s="207"/>
      <c r="EA5" s="207"/>
      <c r="EB5" s="207"/>
      <c r="EC5" s="207"/>
      <c r="ED5" s="207"/>
      <c r="EE5" s="207"/>
    </row>
    <row r="6" spans="1:135">
      <c r="A6" s="216">
        <v>43440</v>
      </c>
      <c r="B6" s="207">
        <f t="shared" si="0"/>
        <v>0.314</v>
      </c>
      <c r="C6" s="207">
        <f t="shared" si="0"/>
        <v>0.22000000000000003</v>
      </c>
      <c r="D6" s="207">
        <f t="shared" si="0"/>
        <v>0.33</v>
      </c>
      <c r="E6" s="207">
        <f t="shared" si="0"/>
        <v>0.25</v>
      </c>
      <c r="F6" s="207">
        <f t="shared" si="0"/>
        <v>0.19600000000000001</v>
      </c>
      <c r="G6" s="207">
        <f t="shared" si="0"/>
        <v>0.30399999999999999</v>
      </c>
      <c r="H6" s="207">
        <f t="shared" si="0"/>
        <v>0.318</v>
      </c>
      <c r="I6" s="209"/>
      <c r="J6" s="210"/>
      <c r="K6" s="207"/>
      <c r="L6" s="207"/>
      <c r="M6" s="207"/>
      <c r="N6" s="207"/>
      <c r="O6" s="207"/>
      <c r="P6" s="208"/>
      <c r="Q6" s="209"/>
      <c r="R6" s="210"/>
      <c r="S6" s="207"/>
      <c r="T6" s="207"/>
      <c r="U6" s="207"/>
      <c r="V6" s="207"/>
      <c r="W6" s="207"/>
      <c r="X6" s="208"/>
      <c r="Y6" s="213">
        <v>41614</v>
      </c>
      <c r="Z6" s="210">
        <v>0.21</v>
      </c>
      <c r="AA6" s="210">
        <v>0.15</v>
      </c>
      <c r="AB6" s="210">
        <v>0.28000000000000003</v>
      </c>
      <c r="AC6" s="210">
        <v>0.26</v>
      </c>
      <c r="AD6" s="210">
        <v>0.17</v>
      </c>
      <c r="AE6" s="210">
        <v>0.22</v>
      </c>
      <c r="AF6" s="208">
        <v>0.27</v>
      </c>
      <c r="AG6" s="213">
        <v>41979</v>
      </c>
      <c r="AH6" s="210">
        <v>0.33</v>
      </c>
      <c r="AI6" s="207">
        <v>0.23</v>
      </c>
      <c r="AJ6" s="207">
        <v>0.37</v>
      </c>
      <c r="AK6" s="207">
        <v>0.28000000000000003</v>
      </c>
      <c r="AL6" s="207">
        <v>0.23</v>
      </c>
      <c r="AM6" s="207">
        <v>0.32</v>
      </c>
      <c r="AN6" s="208">
        <v>0.34</v>
      </c>
      <c r="AO6" s="213">
        <v>42344</v>
      </c>
      <c r="AP6" s="210">
        <v>0.42</v>
      </c>
      <c r="AQ6" s="207">
        <v>0.24</v>
      </c>
      <c r="AR6" s="207">
        <v>0.33</v>
      </c>
      <c r="AS6" s="207">
        <v>0.25</v>
      </c>
      <c r="AT6" s="207">
        <v>0.21</v>
      </c>
      <c r="AU6" s="207">
        <v>0.36</v>
      </c>
      <c r="AV6" s="208">
        <v>0.37</v>
      </c>
      <c r="AW6" s="213">
        <v>42708</v>
      </c>
      <c r="AX6" s="210">
        <v>0.28999999999999998</v>
      </c>
      <c r="AY6" s="207">
        <v>0.21</v>
      </c>
      <c r="AZ6" s="207">
        <v>0.34</v>
      </c>
      <c r="BA6" s="207">
        <v>0.22</v>
      </c>
      <c r="BB6" s="207">
        <v>0.2</v>
      </c>
      <c r="BC6" s="207">
        <v>0.31</v>
      </c>
      <c r="BD6" s="208">
        <v>0.32</v>
      </c>
      <c r="BE6" s="213">
        <v>43072</v>
      </c>
      <c r="BF6" s="210">
        <v>0.32</v>
      </c>
      <c r="BG6" s="207">
        <v>0.27</v>
      </c>
      <c r="BH6" s="207">
        <v>0.33</v>
      </c>
      <c r="BI6" s="207">
        <v>0.24</v>
      </c>
      <c r="BJ6" s="207">
        <v>0.17</v>
      </c>
      <c r="BK6" s="207">
        <v>0.31</v>
      </c>
      <c r="BL6" s="208">
        <v>0.28999999999999998</v>
      </c>
      <c r="BM6" s="212">
        <v>43436</v>
      </c>
      <c r="BN6" s="210">
        <v>0.22</v>
      </c>
      <c r="BO6" s="207">
        <v>0.11</v>
      </c>
      <c r="BP6" s="207">
        <v>0.23</v>
      </c>
      <c r="BQ6" s="207">
        <v>0.2</v>
      </c>
      <c r="BR6" s="207">
        <v>0.2</v>
      </c>
      <c r="BS6" s="207">
        <v>0.31</v>
      </c>
      <c r="BT6" s="208">
        <v>0.36</v>
      </c>
      <c r="BU6" s="209"/>
      <c r="BV6" s="207"/>
      <c r="BW6" s="207"/>
      <c r="BX6" s="207"/>
      <c r="BY6" s="207"/>
      <c r="BZ6" s="207"/>
      <c r="CA6" s="207"/>
      <c r="CB6" s="207"/>
      <c r="CC6" s="207"/>
      <c r="CD6" s="207"/>
      <c r="CE6" s="207"/>
      <c r="CF6" s="207"/>
      <c r="CG6" s="207"/>
      <c r="CH6" s="207"/>
      <c r="CI6" s="207"/>
      <c r="CJ6" s="207"/>
      <c r="CK6" s="207"/>
      <c r="CL6" s="207"/>
      <c r="CM6" s="207"/>
      <c r="CN6" s="207"/>
      <c r="CO6" s="207"/>
      <c r="CP6" s="207"/>
      <c r="CQ6" s="207"/>
      <c r="CR6" s="207"/>
      <c r="CS6" s="207"/>
      <c r="CT6" s="207"/>
      <c r="CU6" s="207"/>
      <c r="CV6" s="207"/>
      <c r="CW6" s="207"/>
      <c r="CX6" s="207"/>
      <c r="CY6" s="207"/>
      <c r="CZ6" s="207"/>
      <c r="DA6" s="207"/>
      <c r="DB6" s="207"/>
      <c r="DC6" s="207"/>
      <c r="DD6" s="207"/>
      <c r="DE6" s="207"/>
      <c r="DF6" s="207"/>
      <c r="DG6" s="207"/>
      <c r="DH6" s="207"/>
      <c r="DI6" s="207"/>
      <c r="DJ6" s="207"/>
      <c r="DK6" s="207"/>
      <c r="DL6" s="207"/>
      <c r="DM6" s="207"/>
      <c r="DN6" s="207"/>
      <c r="DO6" s="207"/>
      <c r="DP6" s="207"/>
      <c r="DQ6" s="207"/>
      <c r="DR6" s="207"/>
      <c r="DS6" s="207"/>
      <c r="DT6" s="207"/>
      <c r="DU6" s="207"/>
      <c r="DV6" s="207"/>
      <c r="DW6" s="207"/>
      <c r="DX6" s="207"/>
      <c r="DY6" s="207"/>
      <c r="DZ6" s="207"/>
      <c r="EA6" s="207"/>
      <c r="EB6" s="207"/>
      <c r="EC6" s="207"/>
      <c r="ED6" s="207"/>
      <c r="EE6" s="207"/>
    </row>
    <row r="7" spans="1:135">
      <c r="A7" s="216">
        <v>43447</v>
      </c>
      <c r="B7" s="207">
        <f t="shared" si="0"/>
        <v>0.37</v>
      </c>
      <c r="C7" s="207">
        <f t="shared" si="0"/>
        <v>0.254</v>
      </c>
      <c r="D7" s="207">
        <f t="shared" si="0"/>
        <v>0.376</v>
      </c>
      <c r="E7" s="207">
        <f t="shared" si="0"/>
        <v>0.29400000000000004</v>
      </c>
      <c r="F7" s="207">
        <f t="shared" si="0"/>
        <v>0.23199999999999998</v>
      </c>
      <c r="G7" s="207">
        <f t="shared" si="0"/>
        <v>0.33600000000000002</v>
      </c>
      <c r="H7" s="207">
        <f t="shared" si="0"/>
        <v>0.35</v>
      </c>
      <c r="I7" s="209"/>
      <c r="J7" s="210"/>
      <c r="K7" s="207"/>
      <c r="L7" s="207"/>
      <c r="M7" s="207"/>
      <c r="N7" s="207"/>
      <c r="O7" s="207"/>
      <c r="P7" s="208"/>
      <c r="Q7" s="209"/>
      <c r="R7" s="210"/>
      <c r="S7" s="207"/>
      <c r="T7" s="207"/>
      <c r="U7" s="207"/>
      <c r="V7" s="207"/>
      <c r="W7" s="207"/>
      <c r="X7" s="208"/>
      <c r="Y7" s="213">
        <v>41621</v>
      </c>
      <c r="Z7" s="210">
        <v>0.24</v>
      </c>
      <c r="AA7" s="210">
        <v>0.18</v>
      </c>
      <c r="AB7" s="210">
        <v>0.32</v>
      </c>
      <c r="AC7" s="210">
        <v>0.28999999999999998</v>
      </c>
      <c r="AD7" s="210">
        <v>0.19</v>
      </c>
      <c r="AE7" s="210">
        <v>0.24</v>
      </c>
      <c r="AF7" s="208">
        <v>0.28999999999999998</v>
      </c>
      <c r="AG7" s="213">
        <v>41986</v>
      </c>
      <c r="AH7" s="210">
        <v>0.37</v>
      </c>
      <c r="AI7" s="207">
        <v>0.26</v>
      </c>
      <c r="AJ7" s="207">
        <v>0.4</v>
      </c>
      <c r="AK7" s="207">
        <v>0.33</v>
      </c>
      <c r="AL7" s="207">
        <v>0.28000000000000003</v>
      </c>
      <c r="AM7" s="207">
        <v>0.36</v>
      </c>
      <c r="AN7" s="208">
        <v>0.37</v>
      </c>
      <c r="AO7" s="213">
        <v>42351</v>
      </c>
      <c r="AP7" s="210">
        <v>0.49</v>
      </c>
      <c r="AQ7" s="207">
        <v>0.27</v>
      </c>
      <c r="AR7" s="207">
        <v>0.36</v>
      </c>
      <c r="AS7" s="207">
        <v>0.28000000000000003</v>
      </c>
      <c r="AT7" s="207">
        <v>0.24</v>
      </c>
      <c r="AU7" s="207">
        <v>0.39</v>
      </c>
      <c r="AV7" s="208">
        <v>0.4</v>
      </c>
      <c r="AW7" s="213">
        <v>42715</v>
      </c>
      <c r="AX7" s="210">
        <v>0.37</v>
      </c>
      <c r="AY7" s="207">
        <v>0.25</v>
      </c>
      <c r="AZ7" s="207">
        <v>0.41</v>
      </c>
      <c r="BA7" s="207">
        <v>0.28000000000000003</v>
      </c>
      <c r="BB7" s="207">
        <v>0.24</v>
      </c>
      <c r="BC7" s="207">
        <v>0.34</v>
      </c>
      <c r="BD7" s="208">
        <v>0.36</v>
      </c>
      <c r="BE7" s="213">
        <v>43079</v>
      </c>
      <c r="BF7" s="210">
        <v>0.38</v>
      </c>
      <c r="BG7" s="207">
        <v>0.31</v>
      </c>
      <c r="BH7" s="207">
        <v>0.39</v>
      </c>
      <c r="BI7" s="207">
        <v>0.28999999999999998</v>
      </c>
      <c r="BJ7" s="207">
        <v>0.21</v>
      </c>
      <c r="BK7" s="207">
        <v>0.35</v>
      </c>
      <c r="BL7" s="208">
        <v>0.33</v>
      </c>
      <c r="BM7" s="212">
        <v>43443</v>
      </c>
      <c r="BN7" s="210">
        <v>0.27</v>
      </c>
      <c r="BO7" s="207">
        <v>0.15</v>
      </c>
      <c r="BP7" s="207">
        <v>0.28000000000000003</v>
      </c>
      <c r="BQ7" s="207">
        <v>0.25</v>
      </c>
      <c r="BR7" s="207">
        <v>0.24</v>
      </c>
      <c r="BS7" s="207">
        <v>0.35</v>
      </c>
      <c r="BT7" s="208">
        <v>0.39</v>
      </c>
      <c r="BU7" s="209"/>
      <c r="BV7" s="207"/>
      <c r="BW7" s="207"/>
      <c r="BX7" s="207"/>
      <c r="BY7" s="207"/>
      <c r="BZ7" s="207"/>
      <c r="CA7" s="207"/>
      <c r="CB7" s="207"/>
      <c r="CC7" s="207"/>
      <c r="CD7" s="207"/>
      <c r="CE7" s="207"/>
      <c r="CF7" s="207"/>
      <c r="CG7" s="207"/>
      <c r="CH7" s="207"/>
      <c r="CI7" s="207"/>
      <c r="CJ7" s="207"/>
      <c r="CK7" s="207"/>
      <c r="CL7" s="207"/>
      <c r="CM7" s="207"/>
      <c r="CN7" s="207"/>
      <c r="CO7" s="207"/>
      <c r="CP7" s="207"/>
      <c r="CQ7" s="207"/>
      <c r="CR7" s="207"/>
      <c r="CS7" s="207"/>
      <c r="CT7" s="207"/>
      <c r="CU7" s="207"/>
      <c r="CV7" s="207"/>
      <c r="CW7" s="207"/>
      <c r="CX7" s="207"/>
      <c r="CY7" s="207"/>
      <c r="CZ7" s="207"/>
      <c r="DA7" s="207"/>
      <c r="DB7" s="207"/>
      <c r="DC7" s="207"/>
      <c r="DD7" s="207"/>
      <c r="DE7" s="207"/>
      <c r="DF7" s="207"/>
      <c r="DG7" s="207"/>
      <c r="DH7" s="207"/>
      <c r="DI7" s="207"/>
      <c r="DJ7" s="207"/>
      <c r="DK7" s="207"/>
      <c r="DL7" s="207"/>
      <c r="DM7" s="207"/>
      <c r="DN7" s="207"/>
      <c r="DO7" s="207"/>
      <c r="DP7" s="207"/>
      <c r="DQ7" s="207"/>
      <c r="DR7" s="207"/>
      <c r="DS7" s="207"/>
      <c r="DT7" s="207"/>
      <c r="DU7" s="207"/>
      <c r="DV7" s="207"/>
      <c r="DW7" s="207"/>
      <c r="DX7" s="207"/>
      <c r="DY7" s="207"/>
      <c r="DZ7" s="207"/>
      <c r="EA7" s="207"/>
      <c r="EB7" s="207"/>
      <c r="EC7" s="207"/>
      <c r="ED7" s="207"/>
      <c r="EE7" s="207"/>
    </row>
    <row r="8" spans="1:135">
      <c r="A8" s="216">
        <v>43454</v>
      </c>
      <c r="B8" s="207">
        <f t="shared" si="0"/>
        <v>0.41800000000000004</v>
      </c>
      <c r="C8" s="207">
        <f t="shared" si="0"/>
        <v>0.28799999999999998</v>
      </c>
      <c r="D8" s="207">
        <f t="shared" si="0"/>
        <v>0.42200000000000004</v>
      </c>
      <c r="E8" s="207">
        <f t="shared" si="0"/>
        <v>0.33400000000000002</v>
      </c>
      <c r="F8" s="207">
        <f t="shared" si="0"/>
        <v>0.254</v>
      </c>
      <c r="G8" s="207">
        <f t="shared" si="0"/>
        <v>0.36199999999999999</v>
      </c>
      <c r="H8" s="207">
        <f t="shared" si="0"/>
        <v>0.372</v>
      </c>
      <c r="I8" s="209"/>
      <c r="J8" s="210"/>
      <c r="K8" s="207"/>
      <c r="L8" s="207"/>
      <c r="M8" s="207"/>
      <c r="N8" s="207"/>
      <c r="O8" s="207"/>
      <c r="P8" s="208"/>
      <c r="Q8" s="209"/>
      <c r="R8" s="210"/>
      <c r="S8" s="207"/>
      <c r="T8" s="207"/>
      <c r="U8" s="207"/>
      <c r="V8" s="207"/>
      <c r="W8" s="207"/>
      <c r="X8" s="208"/>
      <c r="Y8" s="213">
        <v>41628</v>
      </c>
      <c r="Z8" s="210">
        <v>0.28000000000000003</v>
      </c>
      <c r="AA8" s="210">
        <v>0.2</v>
      </c>
      <c r="AB8" s="210">
        <v>0.36</v>
      </c>
      <c r="AC8" s="210">
        <v>0.31</v>
      </c>
      <c r="AD8" s="210">
        <v>0.2</v>
      </c>
      <c r="AE8" s="210">
        <v>0.25</v>
      </c>
      <c r="AF8" s="208">
        <v>0.3</v>
      </c>
      <c r="AG8" s="213">
        <v>41993</v>
      </c>
      <c r="AH8" s="210">
        <v>0.4</v>
      </c>
      <c r="AI8" s="207">
        <v>0.28000000000000003</v>
      </c>
      <c r="AJ8" s="207">
        <v>0.44</v>
      </c>
      <c r="AK8" s="207">
        <v>0.37</v>
      </c>
      <c r="AL8" s="207">
        <v>0.3</v>
      </c>
      <c r="AM8" s="207">
        <v>0.39</v>
      </c>
      <c r="AN8" s="208">
        <v>0.39</v>
      </c>
      <c r="AO8" s="213">
        <v>42358</v>
      </c>
      <c r="AP8" s="210">
        <v>0.54</v>
      </c>
      <c r="AQ8" s="207">
        <v>0.32</v>
      </c>
      <c r="AR8" s="207">
        <v>0.4</v>
      </c>
      <c r="AS8" s="207">
        <v>0.34</v>
      </c>
      <c r="AT8" s="207">
        <v>0.27</v>
      </c>
      <c r="AU8" s="207">
        <v>0.42</v>
      </c>
      <c r="AV8" s="208">
        <v>0.43</v>
      </c>
      <c r="AW8" s="213">
        <v>42722</v>
      </c>
      <c r="AX8" s="210">
        <v>0.43</v>
      </c>
      <c r="AY8" s="207">
        <v>0.28999999999999998</v>
      </c>
      <c r="AZ8" s="207">
        <v>0.47</v>
      </c>
      <c r="BA8" s="207">
        <v>0.32</v>
      </c>
      <c r="BB8" s="207">
        <v>0.26</v>
      </c>
      <c r="BC8" s="207">
        <v>0.37</v>
      </c>
      <c r="BD8" s="208">
        <v>0.38</v>
      </c>
      <c r="BE8" s="213">
        <v>43086</v>
      </c>
      <c r="BF8" s="210">
        <v>0.44</v>
      </c>
      <c r="BG8" s="207">
        <v>0.35</v>
      </c>
      <c r="BH8" s="207">
        <v>0.44</v>
      </c>
      <c r="BI8" s="207">
        <v>0.33</v>
      </c>
      <c r="BJ8" s="207">
        <v>0.24</v>
      </c>
      <c r="BK8" s="207">
        <v>0.38</v>
      </c>
      <c r="BL8" s="208">
        <v>0.36</v>
      </c>
      <c r="BM8" s="212">
        <v>43450</v>
      </c>
      <c r="BN8" s="210">
        <v>0.31</v>
      </c>
      <c r="BO8" s="207">
        <v>0.19</v>
      </c>
      <c r="BP8" s="207">
        <v>0.31</v>
      </c>
      <c r="BQ8" s="207">
        <v>0.28000000000000003</v>
      </c>
      <c r="BR8" s="207">
        <v>0.27</v>
      </c>
      <c r="BS8" s="207">
        <v>0.38</v>
      </c>
      <c r="BT8" s="208">
        <v>0.41</v>
      </c>
      <c r="BU8" s="209"/>
      <c r="BV8" s="207"/>
      <c r="BW8" s="207"/>
      <c r="BX8" s="207"/>
      <c r="BY8" s="207"/>
      <c r="BZ8" s="207"/>
      <c r="CA8" s="207"/>
      <c r="CB8" s="207"/>
      <c r="CC8" s="207"/>
      <c r="CD8" s="207"/>
      <c r="CE8" s="207"/>
      <c r="CF8" s="207"/>
      <c r="CG8" s="207"/>
      <c r="CH8" s="207"/>
      <c r="CI8" s="207"/>
      <c r="CJ8" s="207"/>
      <c r="CK8" s="207"/>
      <c r="CL8" s="207"/>
      <c r="CM8" s="207"/>
      <c r="CN8" s="207"/>
      <c r="CO8" s="207"/>
      <c r="CP8" s="207"/>
      <c r="CQ8" s="207"/>
      <c r="CR8" s="207"/>
      <c r="CS8" s="207"/>
      <c r="CT8" s="207"/>
      <c r="CU8" s="207"/>
      <c r="CV8" s="207"/>
      <c r="CW8" s="207"/>
      <c r="CX8" s="207"/>
      <c r="CY8" s="207"/>
      <c r="CZ8" s="207"/>
      <c r="DA8" s="207"/>
      <c r="DB8" s="207"/>
      <c r="DC8" s="207"/>
      <c r="DD8" s="207"/>
      <c r="DE8" s="207"/>
      <c r="DF8" s="207"/>
      <c r="DG8" s="207"/>
      <c r="DH8" s="207"/>
      <c r="DI8" s="207"/>
      <c r="DJ8" s="207"/>
      <c r="DK8" s="207"/>
      <c r="DL8" s="207"/>
      <c r="DM8" s="207"/>
      <c r="DN8" s="207"/>
      <c r="DO8" s="207"/>
      <c r="DP8" s="207"/>
      <c r="DQ8" s="207"/>
      <c r="DR8" s="207"/>
      <c r="DS8" s="207"/>
      <c r="DT8" s="207"/>
      <c r="DU8" s="207"/>
      <c r="DV8" s="207"/>
      <c r="DW8" s="207"/>
      <c r="DX8" s="207"/>
      <c r="DY8" s="207"/>
      <c r="DZ8" s="207"/>
      <c r="EA8" s="207"/>
      <c r="EB8" s="207"/>
      <c r="EC8" s="207"/>
      <c r="ED8" s="207"/>
      <c r="EE8" s="207"/>
    </row>
    <row r="9" spans="1:135">
      <c r="A9" s="216">
        <v>43461</v>
      </c>
      <c r="B9" s="207">
        <f t="shared" si="0"/>
        <v>0.46400000000000008</v>
      </c>
      <c r="C9" s="207">
        <f t="shared" si="0"/>
        <v>0.33199999999999996</v>
      </c>
      <c r="D9" s="207">
        <f t="shared" si="0"/>
        <v>0.46200000000000002</v>
      </c>
      <c r="E9" s="207">
        <f t="shared" si="0"/>
        <v>0.374</v>
      </c>
      <c r="F9" s="207">
        <f t="shared" si="0"/>
        <v>0.28600000000000003</v>
      </c>
      <c r="G9" s="207">
        <f t="shared" si="0"/>
        <v>0.39400000000000002</v>
      </c>
      <c r="H9" s="207">
        <f t="shared" si="0"/>
        <v>0.39600000000000002</v>
      </c>
      <c r="I9" s="209"/>
      <c r="J9" s="210"/>
      <c r="K9" s="207"/>
      <c r="L9" s="207"/>
      <c r="M9" s="207"/>
      <c r="N9" s="207"/>
      <c r="O9" s="207"/>
      <c r="P9" s="208"/>
      <c r="Q9" s="209"/>
      <c r="R9" s="210"/>
      <c r="S9" s="207"/>
      <c r="T9" s="207"/>
      <c r="U9" s="207"/>
      <c r="V9" s="207"/>
      <c r="W9" s="207"/>
      <c r="X9" s="208"/>
      <c r="Y9" s="213">
        <v>41635</v>
      </c>
      <c r="Z9" s="210">
        <v>0.32</v>
      </c>
      <c r="AA9" s="210">
        <v>0.25</v>
      </c>
      <c r="AB9" s="210">
        <v>0.38</v>
      </c>
      <c r="AC9" s="210">
        <v>0.34</v>
      </c>
      <c r="AD9" s="210">
        <v>0.22</v>
      </c>
      <c r="AE9" s="210">
        <v>0.27</v>
      </c>
      <c r="AF9" s="208">
        <v>0.31</v>
      </c>
      <c r="AG9" s="213">
        <v>42000</v>
      </c>
      <c r="AH9" s="210">
        <v>0.43</v>
      </c>
      <c r="AI9" s="207">
        <v>0.31</v>
      </c>
      <c r="AJ9" s="207">
        <v>0.48</v>
      </c>
      <c r="AK9" s="207">
        <v>0.4</v>
      </c>
      <c r="AL9" s="207">
        <v>0.33</v>
      </c>
      <c r="AM9" s="207">
        <v>0.43</v>
      </c>
      <c r="AN9" s="208">
        <v>0.42</v>
      </c>
      <c r="AO9" s="213">
        <v>42365</v>
      </c>
      <c r="AP9" s="210">
        <v>0.57999999999999996</v>
      </c>
      <c r="AQ9" s="207">
        <v>0.36</v>
      </c>
      <c r="AR9" s="207">
        <v>0.45</v>
      </c>
      <c r="AS9" s="207">
        <v>0.38</v>
      </c>
      <c r="AT9" s="207">
        <v>0.31</v>
      </c>
      <c r="AU9" s="207">
        <v>0.45</v>
      </c>
      <c r="AV9" s="208">
        <v>0.46</v>
      </c>
      <c r="AW9" s="213">
        <v>42729</v>
      </c>
      <c r="AX9" s="210">
        <v>0.48</v>
      </c>
      <c r="AY9" s="207">
        <v>0.33</v>
      </c>
      <c r="AZ9" s="207">
        <v>0.5</v>
      </c>
      <c r="BA9" s="207">
        <v>0.36</v>
      </c>
      <c r="BB9" s="207">
        <v>0.28999999999999998</v>
      </c>
      <c r="BC9" s="207">
        <v>0.39</v>
      </c>
      <c r="BD9" s="208">
        <v>0.4</v>
      </c>
      <c r="BE9" s="213">
        <v>43093</v>
      </c>
      <c r="BF9" s="210">
        <v>0.51</v>
      </c>
      <c r="BG9" s="207">
        <v>0.41</v>
      </c>
      <c r="BH9" s="207">
        <v>0.5</v>
      </c>
      <c r="BI9" s="207">
        <v>0.39</v>
      </c>
      <c r="BJ9" s="207">
        <v>0.28000000000000003</v>
      </c>
      <c r="BK9" s="207">
        <v>0.43</v>
      </c>
      <c r="BL9" s="208">
        <v>0.39</v>
      </c>
      <c r="BM9" s="212">
        <v>43457</v>
      </c>
      <c r="BN9" s="210">
        <v>0.35</v>
      </c>
      <c r="BO9" s="207">
        <v>0.23</v>
      </c>
      <c r="BP9" s="207">
        <v>0.35</v>
      </c>
      <c r="BQ9" s="207">
        <v>0.32</v>
      </c>
      <c r="BR9" s="207">
        <v>0.31</v>
      </c>
      <c r="BS9" s="207">
        <v>0.41</v>
      </c>
      <c r="BT9" s="208">
        <v>0.44</v>
      </c>
      <c r="BU9" s="209"/>
      <c r="BV9" s="207"/>
      <c r="BW9" s="207"/>
      <c r="BX9" s="207"/>
      <c r="BY9" s="207"/>
      <c r="BZ9" s="207"/>
      <c r="CA9" s="207"/>
      <c r="CB9" s="207"/>
      <c r="CC9" s="207"/>
      <c r="CD9" s="207"/>
      <c r="CE9" s="207"/>
      <c r="CF9" s="207"/>
      <c r="CG9" s="207"/>
      <c r="CH9" s="207"/>
      <c r="CI9" s="207"/>
      <c r="CJ9" s="207"/>
      <c r="CK9" s="207"/>
      <c r="CL9" s="207"/>
      <c r="CM9" s="207"/>
      <c r="CN9" s="207"/>
      <c r="CO9" s="207"/>
      <c r="CP9" s="207"/>
      <c r="CQ9" s="207"/>
      <c r="CR9" s="207"/>
      <c r="CS9" s="207"/>
      <c r="CT9" s="207"/>
      <c r="CU9" s="207"/>
      <c r="CV9" s="207"/>
      <c r="CW9" s="207"/>
      <c r="CX9" s="207"/>
      <c r="CY9" s="207"/>
      <c r="CZ9" s="207"/>
      <c r="DA9" s="207"/>
      <c r="DB9" s="207"/>
      <c r="DC9" s="207"/>
      <c r="DD9" s="207"/>
      <c r="DE9" s="207"/>
      <c r="DF9" s="207"/>
      <c r="DG9" s="207"/>
      <c r="DH9" s="207"/>
      <c r="DI9" s="207"/>
      <c r="DJ9" s="207"/>
      <c r="DK9" s="207"/>
      <c r="DL9" s="207"/>
      <c r="DM9" s="207"/>
      <c r="DN9" s="207"/>
      <c r="DO9" s="207"/>
      <c r="DP9" s="207"/>
      <c r="DQ9" s="207"/>
      <c r="DR9" s="207"/>
      <c r="DS9" s="207"/>
      <c r="DT9" s="207"/>
      <c r="DU9" s="207"/>
      <c r="DV9" s="207"/>
      <c r="DW9" s="207"/>
      <c r="DX9" s="207"/>
      <c r="DY9" s="207"/>
      <c r="DZ9" s="207"/>
      <c r="EA9" s="207"/>
      <c r="EB9" s="207"/>
      <c r="EC9" s="207"/>
      <c r="ED9" s="207"/>
      <c r="EE9" s="207"/>
    </row>
    <row r="10" spans="1:135">
      <c r="A10" s="216">
        <v>43468</v>
      </c>
      <c r="B10" s="207">
        <f t="shared" si="0"/>
        <v>0.52800000000000002</v>
      </c>
      <c r="C10" s="207">
        <f t="shared" si="0"/>
        <v>0.40200000000000002</v>
      </c>
      <c r="D10" s="207">
        <f t="shared" si="0"/>
        <v>0.53</v>
      </c>
      <c r="E10" s="207">
        <f t="shared" si="0"/>
        <v>0.43799999999999989</v>
      </c>
      <c r="F10" s="207">
        <f t="shared" si="0"/>
        <v>0.315</v>
      </c>
      <c r="G10" s="207">
        <f t="shared" si="0"/>
        <v>0.42400000000000004</v>
      </c>
      <c r="H10" s="207">
        <f t="shared" si="0"/>
        <v>0.42699999999999994</v>
      </c>
      <c r="I10" s="209"/>
      <c r="J10" s="210"/>
      <c r="K10" s="207"/>
      <c r="L10" s="207"/>
      <c r="M10" s="207"/>
      <c r="N10" s="207"/>
      <c r="O10" s="207"/>
      <c r="P10" s="208"/>
      <c r="Q10" s="209"/>
      <c r="R10" s="210"/>
      <c r="S10" s="207"/>
      <c r="T10" s="207"/>
      <c r="U10" s="207"/>
      <c r="V10" s="207"/>
      <c r="W10" s="207"/>
      <c r="X10" s="208"/>
      <c r="Y10" s="213">
        <v>41642</v>
      </c>
      <c r="Z10" s="210">
        <v>0.37</v>
      </c>
      <c r="AA10" s="210">
        <v>0.32</v>
      </c>
      <c r="AB10" s="210">
        <v>0.44</v>
      </c>
      <c r="AC10" s="210">
        <v>0.39</v>
      </c>
      <c r="AD10" s="210">
        <v>0.24</v>
      </c>
      <c r="AE10" s="210">
        <v>0.28999999999999998</v>
      </c>
      <c r="AF10" s="208">
        <v>0.34</v>
      </c>
      <c r="AG10" s="213"/>
      <c r="AH10" s="210">
        <f>(AH9+AH11)/2</f>
        <v>0.47</v>
      </c>
      <c r="AI10" s="210">
        <f t="shared" ref="AI10:AN10" si="1">(AI9+AI11)/2</f>
        <v>0.35499999999999998</v>
      </c>
      <c r="AJ10" s="210">
        <f t="shared" si="1"/>
        <v>0.51500000000000001</v>
      </c>
      <c r="AK10" s="210">
        <f t="shared" si="1"/>
        <v>0.435</v>
      </c>
      <c r="AL10" s="210">
        <f t="shared" si="1"/>
        <v>0.35499999999999998</v>
      </c>
      <c r="AM10" s="210">
        <f t="shared" si="1"/>
        <v>0.45999999999999996</v>
      </c>
      <c r="AN10" s="210">
        <f t="shared" si="1"/>
        <v>0.44499999999999995</v>
      </c>
      <c r="AO10" s="213"/>
      <c r="AP10" s="210">
        <f>(AP11+AP9)/2</f>
        <v>0.65999999999999992</v>
      </c>
      <c r="AQ10" s="210">
        <f t="shared" ref="AQ10:AV10" si="2">(AQ11+AQ9)/2</f>
        <v>0.45500000000000002</v>
      </c>
      <c r="AR10" s="210">
        <f t="shared" si="2"/>
        <v>0.55500000000000005</v>
      </c>
      <c r="AS10" s="210">
        <f t="shared" si="2"/>
        <v>0.47499999999999998</v>
      </c>
      <c r="AT10" s="210">
        <f t="shared" si="2"/>
        <v>0.35</v>
      </c>
      <c r="AU10" s="210">
        <f t="shared" si="2"/>
        <v>0.5</v>
      </c>
      <c r="AV10" s="210">
        <f t="shared" si="2"/>
        <v>0.5</v>
      </c>
      <c r="AW10" s="213">
        <v>42736</v>
      </c>
      <c r="AX10" s="210">
        <v>0.54</v>
      </c>
      <c r="AY10" s="207">
        <v>0.38</v>
      </c>
      <c r="AZ10" s="207">
        <v>0.55000000000000004</v>
      </c>
      <c r="BA10" s="207">
        <v>0.42</v>
      </c>
      <c r="BB10" s="207">
        <v>0.31</v>
      </c>
      <c r="BC10" s="207">
        <v>0.41</v>
      </c>
      <c r="BD10" s="208">
        <v>0.42</v>
      </c>
      <c r="BE10" s="213">
        <v>43101</v>
      </c>
      <c r="BF10" s="210">
        <v>0.6</v>
      </c>
      <c r="BG10" s="207">
        <v>0.5</v>
      </c>
      <c r="BH10" s="207">
        <v>0.59</v>
      </c>
      <c r="BI10" s="207">
        <v>0.47</v>
      </c>
      <c r="BJ10" s="207">
        <v>0.32</v>
      </c>
      <c r="BK10" s="207">
        <v>0.46</v>
      </c>
      <c r="BL10" s="208">
        <v>0.43</v>
      </c>
      <c r="BM10" s="212">
        <v>43464</v>
      </c>
      <c r="BN10" s="210">
        <v>0.39</v>
      </c>
      <c r="BO10" s="207">
        <v>0.28000000000000003</v>
      </c>
      <c r="BP10" s="207">
        <v>0.4</v>
      </c>
      <c r="BQ10" s="207">
        <v>0.36</v>
      </c>
      <c r="BR10" s="207">
        <v>0.34</v>
      </c>
      <c r="BS10" s="207">
        <v>0.44</v>
      </c>
      <c r="BT10" s="208">
        <v>0.47</v>
      </c>
      <c r="BU10" s="209"/>
      <c r="BV10" s="207"/>
      <c r="BW10" s="207"/>
      <c r="BX10" s="207"/>
      <c r="BY10" s="207"/>
      <c r="BZ10" s="207"/>
      <c r="CA10" s="207"/>
      <c r="CB10" s="207"/>
      <c r="CC10" s="207"/>
      <c r="CD10" s="207"/>
      <c r="CE10" s="207"/>
      <c r="CF10" s="207"/>
      <c r="CG10" s="207"/>
      <c r="CH10" s="207"/>
      <c r="CI10" s="207"/>
      <c r="CJ10" s="207"/>
      <c r="CK10" s="207"/>
      <c r="CL10" s="207"/>
      <c r="CM10" s="207"/>
      <c r="CN10" s="207"/>
      <c r="CO10" s="207"/>
      <c r="CP10" s="207"/>
      <c r="CQ10" s="207"/>
      <c r="CR10" s="207"/>
      <c r="CS10" s="207"/>
      <c r="CT10" s="207"/>
      <c r="CU10" s="207"/>
      <c r="CV10" s="207"/>
      <c r="CW10" s="207"/>
      <c r="CX10" s="207"/>
      <c r="CY10" s="207"/>
      <c r="CZ10" s="207"/>
      <c r="DA10" s="207"/>
      <c r="DB10" s="207"/>
      <c r="DC10" s="207"/>
      <c r="DD10" s="207"/>
      <c r="DE10" s="207"/>
      <c r="DF10" s="207"/>
      <c r="DG10" s="207"/>
      <c r="DH10" s="207"/>
      <c r="DI10" s="207"/>
      <c r="DJ10" s="207"/>
      <c r="DK10" s="207"/>
      <c r="DL10" s="207"/>
      <c r="DM10" s="207"/>
      <c r="DN10" s="207"/>
      <c r="DO10" s="207"/>
      <c r="DP10" s="207"/>
      <c r="DQ10" s="207"/>
      <c r="DR10" s="207"/>
      <c r="DS10" s="207"/>
      <c r="DT10" s="207"/>
      <c r="DU10" s="207"/>
      <c r="DV10" s="207"/>
      <c r="DW10" s="207"/>
      <c r="DX10" s="207"/>
      <c r="DY10" s="207"/>
      <c r="DZ10" s="207"/>
      <c r="EA10" s="207"/>
      <c r="EB10" s="207"/>
      <c r="EC10" s="207"/>
      <c r="ED10" s="207"/>
      <c r="EE10" s="207"/>
    </row>
    <row r="11" spans="1:135">
      <c r="A11" s="216">
        <v>43475</v>
      </c>
      <c r="B11" s="207">
        <f t="shared" si="0"/>
        <v>0.58399999999999996</v>
      </c>
      <c r="C11" s="207">
        <f t="shared" si="0"/>
        <v>0.46400000000000008</v>
      </c>
      <c r="D11" s="207">
        <f t="shared" si="0"/>
        <v>0.59399999999999997</v>
      </c>
      <c r="E11" s="207">
        <f t="shared" si="0"/>
        <v>0.49399999999999994</v>
      </c>
      <c r="F11" s="207">
        <f t="shared" si="0"/>
        <v>0.35599999999999998</v>
      </c>
      <c r="G11" s="207">
        <f t="shared" si="0"/>
        <v>0.47000000000000003</v>
      </c>
      <c r="H11" s="207">
        <f t="shared" si="0"/>
        <v>0.46399999999999997</v>
      </c>
      <c r="I11" s="209"/>
      <c r="J11" s="210"/>
      <c r="K11" s="207"/>
      <c r="L11" s="207"/>
      <c r="M11" s="207"/>
      <c r="N11" s="207"/>
      <c r="O11" s="207"/>
      <c r="P11" s="208"/>
      <c r="Q11" s="209"/>
      <c r="R11" s="210"/>
      <c r="S11" s="207"/>
      <c r="T11" s="207"/>
      <c r="U11" s="207"/>
      <c r="V11" s="207"/>
      <c r="W11" s="207"/>
      <c r="X11" s="208"/>
      <c r="Y11" s="213">
        <v>41649</v>
      </c>
      <c r="Z11" s="210">
        <v>0.41</v>
      </c>
      <c r="AA11" s="210">
        <v>0.37</v>
      </c>
      <c r="AB11" s="210">
        <v>0.46</v>
      </c>
      <c r="AC11" s="210">
        <v>0.41</v>
      </c>
      <c r="AD11" s="210">
        <v>0.28000000000000003</v>
      </c>
      <c r="AE11" s="210">
        <v>0.34</v>
      </c>
      <c r="AF11" s="208">
        <v>0.37</v>
      </c>
      <c r="AG11" s="213">
        <v>42014</v>
      </c>
      <c r="AH11" s="210">
        <v>0.51</v>
      </c>
      <c r="AI11" s="207">
        <v>0.4</v>
      </c>
      <c r="AJ11" s="207">
        <v>0.55000000000000004</v>
      </c>
      <c r="AK11" s="207">
        <v>0.47</v>
      </c>
      <c r="AL11" s="207">
        <v>0.38</v>
      </c>
      <c r="AM11" s="207">
        <v>0.49</v>
      </c>
      <c r="AN11" s="208">
        <v>0.47</v>
      </c>
      <c r="AO11" s="213">
        <v>42379</v>
      </c>
      <c r="AP11" s="210">
        <v>0.74</v>
      </c>
      <c r="AQ11" s="207">
        <v>0.55000000000000004</v>
      </c>
      <c r="AR11" s="207">
        <v>0.66</v>
      </c>
      <c r="AS11" s="207">
        <v>0.56999999999999995</v>
      </c>
      <c r="AT11" s="207">
        <v>0.39</v>
      </c>
      <c r="AU11" s="207">
        <v>0.55000000000000004</v>
      </c>
      <c r="AV11" s="208">
        <v>0.54</v>
      </c>
      <c r="AW11" s="213">
        <v>42743</v>
      </c>
      <c r="AX11" s="210">
        <v>0.6</v>
      </c>
      <c r="AY11" s="207">
        <v>0.45</v>
      </c>
      <c r="AZ11" s="207">
        <v>0.63</v>
      </c>
      <c r="BA11" s="207">
        <v>0.49</v>
      </c>
      <c r="BB11" s="207">
        <v>0.35</v>
      </c>
      <c r="BC11" s="207">
        <v>0.45</v>
      </c>
      <c r="BD11" s="208">
        <v>0.46</v>
      </c>
      <c r="BE11" s="213">
        <v>43107</v>
      </c>
      <c r="BF11" s="210">
        <v>0.66</v>
      </c>
      <c r="BG11" s="207">
        <v>0.55000000000000004</v>
      </c>
      <c r="BH11" s="207">
        <v>0.67</v>
      </c>
      <c r="BI11" s="207">
        <v>0.53</v>
      </c>
      <c r="BJ11" s="207">
        <v>0.38</v>
      </c>
      <c r="BK11" s="207">
        <v>0.52</v>
      </c>
      <c r="BL11" s="208">
        <v>0.48</v>
      </c>
      <c r="BM11" s="212">
        <v>43471</v>
      </c>
      <c r="BN11" s="210">
        <v>0.43</v>
      </c>
      <c r="BO11" s="207">
        <v>0.33</v>
      </c>
      <c r="BP11" s="207">
        <v>0.45</v>
      </c>
      <c r="BQ11" s="207">
        <v>0.4</v>
      </c>
      <c r="BR11" s="207">
        <v>0.38</v>
      </c>
      <c r="BS11" s="207">
        <v>0.47</v>
      </c>
      <c r="BT11" s="208">
        <v>0.5</v>
      </c>
      <c r="BU11" s="209"/>
      <c r="BV11" s="207"/>
      <c r="BW11" s="207"/>
      <c r="BX11" s="207"/>
      <c r="BY11" s="207"/>
      <c r="BZ11" s="207"/>
      <c r="CA11" s="207"/>
      <c r="CB11" s="207"/>
      <c r="CC11" s="207"/>
      <c r="CD11" s="207"/>
      <c r="CE11" s="207"/>
      <c r="CF11" s="207"/>
      <c r="CG11" s="207"/>
      <c r="CH11" s="207"/>
      <c r="CI11" s="207"/>
      <c r="CJ11" s="207"/>
      <c r="CK11" s="207"/>
      <c r="CL11" s="207"/>
      <c r="CM11" s="207"/>
      <c r="CN11" s="207"/>
      <c r="CO11" s="207"/>
      <c r="CP11" s="207"/>
      <c r="CQ11" s="207"/>
      <c r="CR11" s="207"/>
      <c r="CS11" s="207"/>
      <c r="CT11" s="207"/>
      <c r="CU11" s="207"/>
      <c r="CV11" s="207"/>
      <c r="CW11" s="207"/>
      <c r="CX11" s="207"/>
      <c r="CY11" s="207"/>
      <c r="CZ11" s="207"/>
      <c r="DA11" s="207"/>
      <c r="DB11" s="207"/>
      <c r="DC11" s="207"/>
      <c r="DD11" s="207"/>
      <c r="DE11" s="207"/>
      <c r="DF11" s="207"/>
      <c r="DG11" s="207"/>
      <c r="DH11" s="207"/>
      <c r="DI11" s="207"/>
      <c r="DJ11" s="207"/>
      <c r="DK11" s="207"/>
      <c r="DL11" s="207"/>
      <c r="DM11" s="207"/>
      <c r="DN11" s="207"/>
      <c r="DO11" s="207"/>
      <c r="DP11" s="207"/>
      <c r="DQ11" s="207"/>
      <c r="DR11" s="207"/>
      <c r="DS11" s="207"/>
      <c r="DT11" s="207"/>
      <c r="DU11" s="207"/>
      <c r="DV11" s="207"/>
      <c r="DW11" s="207"/>
      <c r="DX11" s="207"/>
      <c r="DY11" s="207"/>
      <c r="DZ11" s="207"/>
      <c r="EA11" s="207"/>
      <c r="EB11" s="207"/>
      <c r="EC11" s="207"/>
      <c r="ED11" s="207"/>
      <c r="EE11" s="207"/>
    </row>
    <row r="12" spans="1:135">
      <c r="A12" s="216">
        <v>43482</v>
      </c>
      <c r="B12" s="207">
        <f t="shared" si="0"/>
        <v>0.63400000000000001</v>
      </c>
      <c r="C12" s="207">
        <f t="shared" si="0"/>
        <v>0.52399999999999991</v>
      </c>
      <c r="D12" s="207">
        <f t="shared" si="0"/>
        <v>0.64600000000000013</v>
      </c>
      <c r="E12" s="207">
        <f t="shared" si="0"/>
        <v>0.54600000000000004</v>
      </c>
      <c r="F12" s="207">
        <f t="shared" si="0"/>
        <v>0.39600000000000002</v>
      </c>
      <c r="G12" s="207">
        <f t="shared" si="0"/>
        <v>0.51</v>
      </c>
      <c r="H12" s="207">
        <f t="shared" si="0"/>
        <v>0.502</v>
      </c>
      <c r="I12" s="209"/>
      <c r="J12" s="210"/>
      <c r="K12" s="207"/>
      <c r="L12" s="207"/>
      <c r="M12" s="207"/>
      <c r="N12" s="207"/>
      <c r="O12" s="207"/>
      <c r="P12" s="208"/>
      <c r="Q12" s="209"/>
      <c r="R12" s="210"/>
      <c r="S12" s="207"/>
      <c r="T12" s="207"/>
      <c r="U12" s="207"/>
      <c r="V12" s="207"/>
      <c r="W12" s="207"/>
      <c r="X12" s="208"/>
      <c r="Y12" s="213">
        <v>41656</v>
      </c>
      <c r="Z12" s="210">
        <v>0.46</v>
      </c>
      <c r="AA12" s="210">
        <v>0.44</v>
      </c>
      <c r="AB12" s="210">
        <v>0.51</v>
      </c>
      <c r="AC12" s="210">
        <v>0.45</v>
      </c>
      <c r="AD12" s="210">
        <v>0.3</v>
      </c>
      <c r="AE12" s="210">
        <v>0.38</v>
      </c>
      <c r="AF12" s="208">
        <v>0.4</v>
      </c>
      <c r="AG12" s="213">
        <v>42021</v>
      </c>
      <c r="AH12" s="210">
        <v>0.57999999999999996</v>
      </c>
      <c r="AI12" s="207">
        <v>0.47</v>
      </c>
      <c r="AJ12" s="207">
        <v>0.61</v>
      </c>
      <c r="AK12" s="207">
        <v>0.54</v>
      </c>
      <c r="AL12" s="207">
        <v>0.43</v>
      </c>
      <c r="AM12" s="207">
        <v>0.53</v>
      </c>
      <c r="AN12" s="208">
        <v>0.51</v>
      </c>
      <c r="AO12" s="213">
        <v>42386</v>
      </c>
      <c r="AP12" s="210">
        <v>0.79</v>
      </c>
      <c r="AQ12" s="207">
        <v>0.62</v>
      </c>
      <c r="AR12" s="207">
        <v>0.71</v>
      </c>
      <c r="AS12" s="207">
        <v>0.63</v>
      </c>
      <c r="AT12" s="207">
        <v>0.44</v>
      </c>
      <c r="AU12" s="207">
        <v>0.59</v>
      </c>
      <c r="AV12" s="208">
        <v>0.57999999999999996</v>
      </c>
      <c r="AW12" s="213">
        <v>42750</v>
      </c>
      <c r="AX12" s="210">
        <v>0.62</v>
      </c>
      <c r="AY12" s="207">
        <v>0.47</v>
      </c>
      <c r="AZ12" s="207">
        <v>0.66</v>
      </c>
      <c r="BA12" s="207">
        <v>0.51</v>
      </c>
      <c r="BB12" s="207">
        <v>0.37</v>
      </c>
      <c r="BC12" s="207">
        <v>0.47</v>
      </c>
      <c r="BD12" s="208">
        <v>0.48</v>
      </c>
      <c r="BE12" s="213">
        <v>43114</v>
      </c>
      <c r="BF12" s="210">
        <v>0.72</v>
      </c>
      <c r="BG12" s="207">
        <v>0.62</v>
      </c>
      <c r="BH12" s="207">
        <v>0.74</v>
      </c>
      <c r="BI12" s="207">
        <v>0.6</v>
      </c>
      <c r="BJ12" s="207">
        <v>0.44</v>
      </c>
      <c r="BK12" s="207">
        <v>0.57999999999999996</v>
      </c>
      <c r="BL12" s="208">
        <v>0.54</v>
      </c>
      <c r="BM12" s="212">
        <v>43478</v>
      </c>
      <c r="BN12" s="210">
        <v>0.47</v>
      </c>
      <c r="BO12" s="207">
        <v>0.38</v>
      </c>
      <c r="BP12" s="207">
        <v>0.5</v>
      </c>
      <c r="BQ12" s="207">
        <v>0.44</v>
      </c>
      <c r="BR12" s="207">
        <v>0.45</v>
      </c>
      <c r="BS12" s="207">
        <v>0.51</v>
      </c>
      <c r="BT12" s="208">
        <v>0.55000000000000004</v>
      </c>
      <c r="BU12" s="209"/>
      <c r="BV12" s="207"/>
      <c r="BW12" s="207"/>
      <c r="BX12" s="207"/>
      <c r="BY12" s="207"/>
      <c r="BZ12" s="207"/>
      <c r="CA12" s="207"/>
      <c r="CB12" s="207"/>
      <c r="CC12" s="207"/>
      <c r="CD12" s="207"/>
      <c r="CE12" s="207"/>
      <c r="CF12" s="207"/>
      <c r="CG12" s="207"/>
      <c r="CH12" s="207"/>
      <c r="CI12" s="207"/>
      <c r="CJ12" s="207"/>
      <c r="CK12" s="207"/>
      <c r="CL12" s="207"/>
      <c r="CM12" s="207"/>
      <c r="CN12" s="207"/>
      <c r="CO12" s="207"/>
      <c r="CP12" s="207"/>
      <c r="CQ12" s="207"/>
      <c r="CR12" s="207"/>
      <c r="CS12" s="207"/>
      <c r="CT12" s="207"/>
      <c r="CU12" s="207"/>
      <c r="CV12" s="207"/>
      <c r="CW12" s="207"/>
      <c r="CX12" s="207"/>
      <c r="CY12" s="207"/>
      <c r="CZ12" s="207"/>
      <c r="DA12" s="207"/>
      <c r="DB12" s="207"/>
      <c r="DC12" s="207"/>
      <c r="DD12" s="207"/>
      <c r="DE12" s="207"/>
      <c r="DF12" s="207"/>
      <c r="DG12" s="207"/>
      <c r="DH12" s="207"/>
      <c r="DI12" s="207"/>
      <c r="DJ12" s="207"/>
      <c r="DK12" s="207"/>
      <c r="DL12" s="207"/>
      <c r="DM12" s="207"/>
      <c r="DN12" s="207"/>
      <c r="DO12" s="207"/>
      <c r="DP12" s="207"/>
      <c r="DQ12" s="207"/>
      <c r="DR12" s="207"/>
      <c r="DS12" s="207"/>
      <c r="DT12" s="207"/>
      <c r="DU12" s="207"/>
      <c r="DV12" s="207"/>
      <c r="DW12" s="207"/>
      <c r="DX12" s="207"/>
      <c r="DY12" s="207"/>
      <c r="DZ12" s="207"/>
      <c r="EA12" s="207"/>
      <c r="EB12" s="207"/>
      <c r="EC12" s="207"/>
      <c r="ED12" s="207"/>
      <c r="EE12" s="207"/>
    </row>
    <row r="13" spans="1:135">
      <c r="A13" s="216">
        <v>43489</v>
      </c>
      <c r="B13" s="207">
        <f t="shared" si="0"/>
        <v>0.67133333333333334</v>
      </c>
      <c r="C13" s="207">
        <f t="shared" si="0"/>
        <v>0.56733333333333336</v>
      </c>
      <c r="D13" s="207">
        <f t="shared" si="0"/>
        <v>0.69000000000000006</v>
      </c>
      <c r="E13" s="207">
        <f t="shared" si="0"/>
        <v>0.59000000000000008</v>
      </c>
      <c r="F13" s="207">
        <f t="shared" si="0"/>
        <v>0.42199999999999999</v>
      </c>
      <c r="G13" s="207">
        <f t="shared" si="0"/>
        <v>0.52800000000000002</v>
      </c>
      <c r="H13" s="207">
        <f t="shared" si="0"/>
        <v>0.5193333333333332</v>
      </c>
      <c r="I13" s="209"/>
      <c r="J13" s="210"/>
      <c r="K13" s="207"/>
      <c r="L13" s="207"/>
      <c r="M13" s="207"/>
      <c r="N13" s="207"/>
      <c r="O13" s="207"/>
      <c r="P13" s="208"/>
      <c r="Q13" s="209"/>
      <c r="R13" s="210"/>
      <c r="S13" s="207"/>
      <c r="T13" s="207"/>
      <c r="U13" s="207"/>
      <c r="V13" s="207"/>
      <c r="W13" s="207"/>
      <c r="X13" s="208"/>
      <c r="Y13" s="213"/>
      <c r="Z13" s="218">
        <f>Z12+(Z15-Z12)/3</f>
        <v>0.48666666666666669</v>
      </c>
      <c r="AA13" s="218">
        <f t="shared" ref="AA13:AE13" si="3">AA12+(AA15-AA12)/3</f>
        <v>0.46666666666666667</v>
      </c>
      <c r="AB13" s="218">
        <f t="shared" si="3"/>
        <v>0.53</v>
      </c>
      <c r="AC13" s="218">
        <f t="shared" si="3"/>
        <v>0.48000000000000004</v>
      </c>
      <c r="AD13" s="218">
        <f t="shared" si="3"/>
        <v>0.31</v>
      </c>
      <c r="AE13" s="218">
        <f t="shared" si="3"/>
        <v>0.39</v>
      </c>
      <c r="AF13" s="218">
        <f>AF12+(AF15-AF12)/3</f>
        <v>0.40666666666666668</v>
      </c>
      <c r="AG13" s="213">
        <v>42028</v>
      </c>
      <c r="AH13" s="210">
        <v>0.64</v>
      </c>
      <c r="AI13" s="207">
        <v>0.52</v>
      </c>
      <c r="AJ13" s="207">
        <v>0.67</v>
      </c>
      <c r="AK13" s="207">
        <v>0.61</v>
      </c>
      <c r="AL13" s="207">
        <v>0.47</v>
      </c>
      <c r="AM13" s="207">
        <v>0.55000000000000004</v>
      </c>
      <c r="AN13" s="208">
        <v>0.53</v>
      </c>
      <c r="AO13" s="213">
        <v>42393</v>
      </c>
      <c r="AP13" s="210">
        <v>0.84</v>
      </c>
      <c r="AQ13" s="207">
        <v>0.69</v>
      </c>
      <c r="AR13" s="207">
        <v>0.77</v>
      </c>
      <c r="AS13" s="207">
        <v>0.68</v>
      </c>
      <c r="AT13" s="207">
        <v>0.47</v>
      </c>
      <c r="AU13" s="207">
        <v>0.61</v>
      </c>
      <c r="AV13" s="208">
        <v>0.6</v>
      </c>
      <c r="AW13" s="213">
        <v>42757</v>
      </c>
      <c r="AX13" s="210">
        <v>0.63</v>
      </c>
      <c r="AY13" s="207">
        <v>0.49</v>
      </c>
      <c r="AZ13" s="207">
        <v>0.68</v>
      </c>
      <c r="BA13" s="207">
        <v>0.52</v>
      </c>
      <c r="BB13" s="207">
        <v>0.38</v>
      </c>
      <c r="BC13" s="207">
        <v>0.48</v>
      </c>
      <c r="BD13" s="208">
        <v>0.49</v>
      </c>
      <c r="BE13" s="213">
        <v>43121</v>
      </c>
      <c r="BF13" s="210">
        <v>0.76</v>
      </c>
      <c r="BG13" s="207">
        <v>0.67</v>
      </c>
      <c r="BH13" s="207">
        <v>0.8</v>
      </c>
      <c r="BI13" s="207">
        <v>0.66</v>
      </c>
      <c r="BJ13" s="207">
        <v>0.48</v>
      </c>
      <c r="BK13" s="207">
        <v>0.61</v>
      </c>
      <c r="BL13" s="208">
        <v>0.56999999999999995</v>
      </c>
      <c r="BM13" s="212">
        <v>43485</v>
      </c>
      <c r="BN13" s="210">
        <v>0.52</v>
      </c>
      <c r="BO13" s="207">
        <v>0.44</v>
      </c>
      <c r="BP13" s="207">
        <v>0.56000000000000005</v>
      </c>
      <c r="BQ13" s="207">
        <v>0.5</v>
      </c>
      <c r="BR13" s="207">
        <v>0.5</v>
      </c>
      <c r="BS13" s="207">
        <v>0.56000000000000005</v>
      </c>
      <c r="BT13" s="208">
        <v>0.6</v>
      </c>
      <c r="BU13" s="209"/>
      <c r="BV13" s="207"/>
      <c r="BW13" s="207"/>
      <c r="BX13" s="207"/>
      <c r="BY13" s="207"/>
      <c r="BZ13" s="207"/>
      <c r="CA13" s="207"/>
      <c r="CB13" s="207"/>
      <c r="CC13" s="207"/>
      <c r="CD13" s="207"/>
      <c r="CE13" s="207"/>
      <c r="CF13" s="207"/>
      <c r="CG13" s="207"/>
      <c r="CH13" s="207"/>
      <c r="CI13" s="207"/>
      <c r="CJ13" s="207"/>
      <c r="CK13" s="207"/>
      <c r="CL13" s="207"/>
      <c r="CM13" s="207"/>
      <c r="CN13" s="207"/>
      <c r="CO13" s="207"/>
      <c r="CP13" s="207"/>
      <c r="CQ13" s="207"/>
      <c r="CR13" s="207"/>
      <c r="CS13" s="207"/>
      <c r="CT13" s="207"/>
      <c r="CU13" s="207"/>
      <c r="CV13" s="207"/>
      <c r="CW13" s="207"/>
      <c r="CX13" s="207"/>
      <c r="CY13" s="207"/>
      <c r="CZ13" s="207"/>
      <c r="DA13" s="207"/>
      <c r="DB13" s="207"/>
      <c r="DC13" s="207"/>
      <c r="DD13" s="207"/>
      <c r="DE13" s="207"/>
      <c r="DF13" s="207"/>
      <c r="DG13" s="207"/>
      <c r="DH13" s="207"/>
      <c r="DI13" s="207"/>
      <c r="DJ13" s="207"/>
      <c r="DK13" s="207"/>
      <c r="DL13" s="207"/>
      <c r="DM13" s="207"/>
      <c r="DN13" s="207"/>
      <c r="DO13" s="207"/>
      <c r="DP13" s="207"/>
      <c r="DQ13" s="207"/>
      <c r="DR13" s="207"/>
      <c r="DS13" s="207"/>
      <c r="DT13" s="207"/>
      <c r="DU13" s="207"/>
      <c r="DV13" s="207"/>
      <c r="DW13" s="207"/>
      <c r="DX13" s="207"/>
      <c r="DY13" s="207"/>
      <c r="DZ13" s="207"/>
      <c r="EA13" s="207"/>
      <c r="EB13" s="207"/>
      <c r="EC13" s="207"/>
      <c r="ED13" s="207"/>
      <c r="EE13" s="207"/>
    </row>
    <row r="14" spans="1:135">
      <c r="A14" s="216">
        <v>43496</v>
      </c>
      <c r="B14" s="207">
        <f t="shared" si="0"/>
        <v>0.70466666666666666</v>
      </c>
      <c r="C14" s="207">
        <f t="shared" si="0"/>
        <v>0.60266666666666668</v>
      </c>
      <c r="D14" s="207">
        <f t="shared" si="0"/>
        <v>0.73199999999999998</v>
      </c>
      <c r="E14" s="207">
        <f t="shared" si="0"/>
        <v>0.62399999999999989</v>
      </c>
      <c r="F14" s="207">
        <f t="shared" si="0"/>
        <v>0.44600000000000006</v>
      </c>
      <c r="G14" s="207">
        <f t="shared" si="0"/>
        <v>0.55000000000000004</v>
      </c>
      <c r="H14" s="207">
        <f t="shared" si="0"/>
        <v>0.53466666666666662</v>
      </c>
      <c r="I14" s="209"/>
      <c r="J14" s="210"/>
      <c r="K14" s="207"/>
      <c r="L14" s="207"/>
      <c r="M14" s="207"/>
      <c r="N14" s="207"/>
      <c r="O14" s="207"/>
      <c r="P14" s="208"/>
      <c r="Q14" s="209"/>
      <c r="R14" s="210"/>
      <c r="S14" s="207"/>
      <c r="T14" s="207"/>
      <c r="U14" s="207"/>
      <c r="V14" s="207"/>
      <c r="W14" s="207"/>
      <c r="X14" s="208"/>
      <c r="Y14" s="213"/>
      <c r="Z14" s="218">
        <f>Z12+(Z15-Z12)/3*2</f>
        <v>0.51333333333333342</v>
      </c>
      <c r="AA14" s="218">
        <f t="shared" ref="AA14:AE14" si="4">AA12+(AA15-AA12)/3*2</f>
        <v>0.49333333333333335</v>
      </c>
      <c r="AB14" s="218">
        <f t="shared" si="4"/>
        <v>0.54999999999999993</v>
      </c>
      <c r="AC14" s="218">
        <f t="shared" si="4"/>
        <v>0.51</v>
      </c>
      <c r="AD14" s="218">
        <f t="shared" si="4"/>
        <v>0.32</v>
      </c>
      <c r="AE14" s="218">
        <f t="shared" si="4"/>
        <v>0.39999999999999997</v>
      </c>
      <c r="AF14" s="218">
        <f>AF12+(AF15-AF12)/3*2</f>
        <v>0.41333333333333333</v>
      </c>
      <c r="AG14" s="213">
        <v>42035</v>
      </c>
      <c r="AH14" s="210">
        <v>0.69</v>
      </c>
      <c r="AI14" s="207">
        <v>0.56000000000000005</v>
      </c>
      <c r="AJ14" s="207">
        <v>0.72</v>
      </c>
      <c r="AK14" s="207">
        <v>0.66</v>
      </c>
      <c r="AL14" s="207">
        <v>0.5</v>
      </c>
      <c r="AM14" s="207">
        <v>0.56999999999999995</v>
      </c>
      <c r="AN14" s="208">
        <v>0.55000000000000004</v>
      </c>
      <c r="AO14" s="213">
        <v>42400</v>
      </c>
      <c r="AP14" s="210">
        <v>0.88</v>
      </c>
      <c r="AQ14" s="207">
        <v>0.75</v>
      </c>
      <c r="AR14" s="207">
        <v>0.84</v>
      </c>
      <c r="AS14" s="207">
        <v>0.73</v>
      </c>
      <c r="AT14" s="207">
        <v>0.5</v>
      </c>
      <c r="AU14" s="207">
        <v>0.63</v>
      </c>
      <c r="AV14" s="208">
        <v>0.62</v>
      </c>
      <c r="AW14" s="213">
        <v>42778</v>
      </c>
      <c r="AX14" s="210">
        <v>0.65</v>
      </c>
      <c r="AY14" s="207">
        <v>0.51</v>
      </c>
      <c r="AZ14" s="207">
        <v>0.71</v>
      </c>
      <c r="BA14" s="207">
        <v>0.53</v>
      </c>
      <c r="BB14" s="207">
        <v>0.4</v>
      </c>
      <c r="BC14" s="207">
        <v>0.52</v>
      </c>
      <c r="BD14" s="208">
        <v>0.5</v>
      </c>
      <c r="BE14" s="213">
        <v>43128</v>
      </c>
      <c r="BF14" s="210">
        <v>0.79</v>
      </c>
      <c r="BG14" s="207">
        <v>0.7</v>
      </c>
      <c r="BH14" s="207">
        <v>0.84</v>
      </c>
      <c r="BI14" s="207">
        <v>0.69</v>
      </c>
      <c r="BJ14" s="207">
        <v>0.51</v>
      </c>
      <c r="BK14" s="207">
        <v>0.63</v>
      </c>
      <c r="BL14" s="208">
        <v>0.59</v>
      </c>
      <c r="BM14" s="212">
        <v>43492</v>
      </c>
      <c r="BN14" s="210">
        <v>0.56999999999999995</v>
      </c>
      <c r="BO14" s="207">
        <v>0.5</v>
      </c>
      <c r="BP14" s="207">
        <v>0.63</v>
      </c>
      <c r="BQ14" s="207">
        <v>0.56000000000000005</v>
      </c>
      <c r="BR14" s="207">
        <v>0.54</v>
      </c>
      <c r="BS14" s="207">
        <v>0.59</v>
      </c>
      <c r="BT14" s="208">
        <v>0.63</v>
      </c>
      <c r="BU14" s="209"/>
      <c r="BV14" s="207"/>
      <c r="BW14" s="207"/>
      <c r="BX14" s="207"/>
      <c r="BY14" s="207"/>
      <c r="BZ14" s="207"/>
      <c r="CA14" s="207"/>
      <c r="CB14" s="207"/>
      <c r="CC14" s="207"/>
      <c r="CD14" s="207"/>
      <c r="CE14" s="207"/>
      <c r="CF14" s="207"/>
      <c r="CG14" s="207"/>
      <c r="CH14" s="207"/>
      <c r="CI14" s="207"/>
      <c r="CJ14" s="207"/>
      <c r="CK14" s="207"/>
      <c r="CL14" s="207"/>
      <c r="CM14" s="207"/>
      <c r="CN14" s="207"/>
      <c r="CO14" s="207"/>
      <c r="CP14" s="207"/>
      <c r="CQ14" s="207"/>
      <c r="CR14" s="207"/>
      <c r="CS14" s="207"/>
      <c r="CT14" s="207"/>
      <c r="CU14" s="207"/>
      <c r="CV14" s="207"/>
      <c r="CW14" s="207"/>
      <c r="CX14" s="207"/>
      <c r="CY14" s="207"/>
      <c r="CZ14" s="207"/>
      <c r="DA14" s="207"/>
      <c r="DB14" s="207"/>
      <c r="DC14" s="207"/>
      <c r="DD14" s="207"/>
      <c r="DE14" s="207"/>
      <c r="DF14" s="207"/>
      <c r="DG14" s="207"/>
      <c r="DH14" s="207"/>
      <c r="DI14" s="207"/>
      <c r="DJ14" s="207"/>
      <c r="DK14" s="207"/>
      <c r="DL14" s="207"/>
      <c r="DM14" s="207"/>
      <c r="DN14" s="207"/>
      <c r="DO14" s="207"/>
      <c r="DP14" s="207"/>
      <c r="DQ14" s="207"/>
      <c r="DR14" s="207"/>
      <c r="DS14" s="207"/>
      <c r="DT14" s="207"/>
      <c r="DU14" s="207"/>
      <c r="DV14" s="207"/>
      <c r="DW14" s="207"/>
      <c r="DX14" s="207"/>
      <c r="DY14" s="207"/>
      <c r="DZ14" s="207"/>
      <c r="EA14" s="207"/>
      <c r="EB14" s="207"/>
      <c r="EC14" s="207"/>
      <c r="ED14" s="207"/>
      <c r="EE14" s="207"/>
    </row>
    <row r="15" spans="1:135">
      <c r="A15" s="216">
        <v>43503</v>
      </c>
      <c r="B15" s="207">
        <f t="shared" si="0"/>
        <v>0.72799999999999998</v>
      </c>
      <c r="C15" s="207">
        <f t="shared" si="0"/>
        <v>0.625</v>
      </c>
      <c r="D15" s="207">
        <f t="shared" si="0"/>
        <v>0.755</v>
      </c>
      <c r="E15" s="207">
        <f t="shared" si="0"/>
        <v>0.64800000000000002</v>
      </c>
      <c r="F15" s="207">
        <f t="shared" si="0"/>
        <v>0.46200000000000002</v>
      </c>
      <c r="G15" s="207">
        <f t="shared" si="0"/>
        <v>0.56699999999999995</v>
      </c>
      <c r="H15" s="207">
        <f t="shared" si="0"/>
        <v>0.54899999999999993</v>
      </c>
      <c r="I15" s="209"/>
      <c r="J15" s="210"/>
      <c r="K15" s="207"/>
      <c r="L15" s="207"/>
      <c r="M15" s="207"/>
      <c r="N15" s="207"/>
      <c r="O15" s="207"/>
      <c r="P15" s="208"/>
      <c r="Q15" s="209"/>
      <c r="R15" s="210"/>
      <c r="S15" s="207"/>
      <c r="T15" s="207"/>
      <c r="U15" s="207"/>
      <c r="V15" s="207"/>
      <c r="W15" s="207"/>
      <c r="X15" s="208"/>
      <c r="Y15" s="213">
        <v>41684</v>
      </c>
      <c r="Z15" s="210">
        <v>0.54</v>
      </c>
      <c r="AA15" s="210">
        <v>0.52</v>
      </c>
      <c r="AB15" s="210">
        <v>0.56999999999999995</v>
      </c>
      <c r="AC15" s="210">
        <v>0.54</v>
      </c>
      <c r="AD15" s="210">
        <v>0.33</v>
      </c>
      <c r="AE15" s="210">
        <v>0.41</v>
      </c>
      <c r="AF15" s="208">
        <v>0.42</v>
      </c>
      <c r="AG15" s="213">
        <v>42042</v>
      </c>
      <c r="AH15" s="210">
        <v>0.74</v>
      </c>
      <c r="AI15" s="207">
        <v>0.6</v>
      </c>
      <c r="AJ15" s="207">
        <v>0.75</v>
      </c>
      <c r="AK15" s="207">
        <v>0.7</v>
      </c>
      <c r="AL15" s="207">
        <v>0.54</v>
      </c>
      <c r="AM15" s="207">
        <v>0.61</v>
      </c>
      <c r="AN15" s="208">
        <v>0.57999999999999996</v>
      </c>
      <c r="AO15" s="213"/>
      <c r="AP15" s="210">
        <f>(AP16+AP14)/2</f>
        <v>0.88500000000000001</v>
      </c>
      <c r="AQ15" s="210">
        <f t="shared" ref="AQ15:AV15" si="5">(AQ16+AQ14)/2</f>
        <v>0.76</v>
      </c>
      <c r="AR15" s="210">
        <f t="shared" si="5"/>
        <v>0.85</v>
      </c>
      <c r="AS15" s="210">
        <f t="shared" si="5"/>
        <v>0.74</v>
      </c>
      <c r="AT15" s="210">
        <f t="shared" si="5"/>
        <v>0.505</v>
      </c>
      <c r="AU15" s="210">
        <f t="shared" si="5"/>
        <v>0.63500000000000001</v>
      </c>
      <c r="AV15" s="210">
        <f t="shared" si="5"/>
        <v>0.625</v>
      </c>
      <c r="AW15" s="213"/>
      <c r="AX15" s="210">
        <f>(AX16+AX14)/2</f>
        <v>0.66500000000000004</v>
      </c>
      <c r="AY15" s="210">
        <f t="shared" ref="AY15:BD15" si="6">(AY16+AY14)/2</f>
        <v>0.52500000000000002</v>
      </c>
      <c r="AZ15" s="210">
        <f t="shared" si="6"/>
        <v>0.73499999999999999</v>
      </c>
      <c r="BA15" s="210">
        <f t="shared" si="6"/>
        <v>0.55000000000000004</v>
      </c>
      <c r="BB15" s="210">
        <f t="shared" si="6"/>
        <v>0.41500000000000004</v>
      </c>
      <c r="BC15" s="210">
        <f t="shared" si="6"/>
        <v>0.53</v>
      </c>
      <c r="BD15" s="210">
        <f t="shared" si="6"/>
        <v>0.51</v>
      </c>
      <c r="BE15" s="213">
        <v>43135</v>
      </c>
      <c r="BF15" s="210">
        <v>0.81</v>
      </c>
      <c r="BG15" s="207">
        <v>0.72</v>
      </c>
      <c r="BH15" s="207">
        <v>0.87</v>
      </c>
      <c r="BI15" s="207">
        <v>0.71</v>
      </c>
      <c r="BJ15" s="207">
        <v>0.52</v>
      </c>
      <c r="BK15" s="207">
        <v>0.65</v>
      </c>
      <c r="BL15" s="208">
        <v>0.61</v>
      </c>
      <c r="BM15" s="212">
        <v>43511</v>
      </c>
      <c r="BN15" s="210">
        <v>0.59</v>
      </c>
      <c r="BO15" s="207">
        <v>0.51</v>
      </c>
      <c r="BP15" s="207">
        <v>0.65</v>
      </c>
      <c r="BQ15" s="207">
        <v>0.57999999999999996</v>
      </c>
      <c r="BR15" s="207">
        <v>0.55000000000000004</v>
      </c>
      <c r="BS15" s="207">
        <v>0.6</v>
      </c>
      <c r="BT15" s="208">
        <v>0.64</v>
      </c>
      <c r="BU15" s="209"/>
      <c r="BV15" s="207"/>
      <c r="BW15" s="207"/>
      <c r="BX15" s="207"/>
      <c r="BY15" s="207"/>
      <c r="BZ15" s="207"/>
      <c r="CA15" s="207"/>
      <c r="CB15" s="207"/>
      <c r="CC15" s="207"/>
      <c r="CD15" s="207"/>
      <c r="CE15" s="207"/>
      <c r="CF15" s="207"/>
      <c r="CG15" s="207"/>
      <c r="CH15" s="207"/>
      <c r="CI15" s="207"/>
      <c r="CJ15" s="207"/>
      <c r="CK15" s="207"/>
      <c r="CL15" s="207"/>
      <c r="CM15" s="207"/>
      <c r="CN15" s="207"/>
      <c r="CO15" s="207"/>
      <c r="CP15" s="207"/>
      <c r="CQ15" s="207"/>
      <c r="CR15" s="207"/>
      <c r="CS15" s="207"/>
      <c r="CT15" s="207"/>
      <c r="CU15" s="207"/>
      <c r="CV15" s="207"/>
      <c r="CW15" s="207"/>
      <c r="CX15" s="207"/>
      <c r="CY15" s="207"/>
      <c r="CZ15" s="207"/>
      <c r="DA15" s="207"/>
      <c r="DB15" s="207"/>
      <c r="DC15" s="207"/>
      <c r="DD15" s="207"/>
      <c r="DE15" s="207"/>
      <c r="DF15" s="207"/>
      <c r="DG15" s="207"/>
      <c r="DH15" s="207"/>
      <c r="DI15" s="207"/>
      <c r="DJ15" s="207"/>
      <c r="DK15" s="207"/>
      <c r="DL15" s="207"/>
      <c r="DM15" s="207"/>
      <c r="DN15" s="207"/>
      <c r="DO15" s="207"/>
      <c r="DP15" s="207"/>
      <c r="DQ15" s="207"/>
      <c r="DR15" s="207"/>
      <c r="DS15" s="207"/>
      <c r="DT15" s="207"/>
      <c r="DU15" s="207"/>
      <c r="DV15" s="207"/>
      <c r="DW15" s="207"/>
      <c r="DX15" s="207"/>
      <c r="DY15" s="207"/>
      <c r="DZ15" s="207"/>
      <c r="EA15" s="207"/>
      <c r="EB15" s="207"/>
      <c r="EC15" s="207"/>
      <c r="ED15" s="207"/>
      <c r="EE15" s="207"/>
    </row>
    <row r="16" spans="1:135">
      <c r="A16" s="216">
        <v>43517</v>
      </c>
      <c r="B16" s="207">
        <f t="shared" si="0"/>
        <v>0.75266666666666671</v>
      </c>
      <c r="C16" s="207">
        <f t="shared" si="0"/>
        <v>0.65400000000000003</v>
      </c>
      <c r="D16" s="207">
        <f t="shared" si="0"/>
        <v>0.78799999999999992</v>
      </c>
      <c r="E16" s="207">
        <f t="shared" si="0"/>
        <v>0.67733333333333334</v>
      </c>
      <c r="F16" s="207">
        <f t="shared" si="0"/>
        <v>0.48266666666666663</v>
      </c>
      <c r="G16" s="207">
        <f t="shared" si="0"/>
        <v>0.58533333333333337</v>
      </c>
      <c r="H16" s="207">
        <f t="shared" si="0"/>
        <v>0.56666666666666665</v>
      </c>
      <c r="I16" s="209"/>
      <c r="J16" s="210"/>
      <c r="K16" s="207"/>
      <c r="L16" s="207"/>
      <c r="M16" s="207"/>
      <c r="N16" s="207"/>
      <c r="O16" s="207"/>
      <c r="P16" s="208"/>
      <c r="Q16" s="209"/>
      <c r="R16" s="210"/>
      <c r="S16" s="207"/>
      <c r="T16" s="207"/>
      <c r="U16" s="207"/>
      <c r="V16" s="207"/>
      <c r="W16" s="207"/>
      <c r="X16" s="208"/>
      <c r="Y16" s="213">
        <v>41691</v>
      </c>
      <c r="Z16" s="210">
        <v>0.61</v>
      </c>
      <c r="AA16" s="210">
        <v>0.6</v>
      </c>
      <c r="AB16" s="210">
        <v>0.66</v>
      </c>
      <c r="AC16" s="210">
        <v>0.62</v>
      </c>
      <c r="AD16" s="210">
        <v>0.38</v>
      </c>
      <c r="AE16" s="210">
        <v>0.46</v>
      </c>
      <c r="AF16" s="208">
        <v>0.47</v>
      </c>
      <c r="AG16" s="213"/>
      <c r="AH16" s="218">
        <f>AH15+(AH18-AH15)/3</f>
        <v>0.76666666666666661</v>
      </c>
      <c r="AI16" s="218">
        <f t="shared" ref="AI16:AN16" si="7">AI15+(AI18-AI15)/3</f>
        <v>0.6333333333333333</v>
      </c>
      <c r="AJ16" s="218">
        <f t="shared" si="7"/>
        <v>0.78</v>
      </c>
      <c r="AK16" s="218">
        <f t="shared" si="7"/>
        <v>0.73</v>
      </c>
      <c r="AL16" s="218">
        <f t="shared" si="7"/>
        <v>0.56666666666666665</v>
      </c>
      <c r="AM16" s="218">
        <f t="shared" si="7"/>
        <v>0.63</v>
      </c>
      <c r="AN16" s="218">
        <f t="shared" si="7"/>
        <v>0.59666666666666668</v>
      </c>
      <c r="AO16" s="213">
        <v>42421</v>
      </c>
      <c r="AP16" s="210">
        <v>0.89</v>
      </c>
      <c r="AQ16" s="207">
        <v>0.77</v>
      </c>
      <c r="AR16" s="207">
        <v>0.86</v>
      </c>
      <c r="AS16" s="207">
        <v>0.75</v>
      </c>
      <c r="AT16" s="207">
        <v>0.51</v>
      </c>
      <c r="AU16" s="207">
        <v>0.64</v>
      </c>
      <c r="AV16" s="208">
        <v>0.63</v>
      </c>
      <c r="AW16" s="213">
        <v>42785</v>
      </c>
      <c r="AX16" s="210">
        <v>0.68</v>
      </c>
      <c r="AY16" s="207">
        <v>0.54</v>
      </c>
      <c r="AZ16" s="207">
        <v>0.76</v>
      </c>
      <c r="BA16" s="207">
        <v>0.56999999999999995</v>
      </c>
      <c r="BB16" s="207">
        <v>0.43</v>
      </c>
      <c r="BC16" s="207">
        <v>0.54</v>
      </c>
      <c r="BD16" s="208">
        <v>0.52</v>
      </c>
      <c r="BE16" s="213"/>
      <c r="BF16" s="218">
        <f>BF15+(BF18-BF15)/3</f>
        <v>0.81666666666666665</v>
      </c>
      <c r="BG16" s="218">
        <f t="shared" ref="BG16:BL16" si="8">BG15+(BG18-BG15)/3</f>
        <v>0.72666666666666668</v>
      </c>
      <c r="BH16" s="218">
        <f t="shared" si="8"/>
        <v>0.88</v>
      </c>
      <c r="BI16" s="218">
        <f t="shared" si="8"/>
        <v>0.71666666666666667</v>
      </c>
      <c r="BJ16" s="218">
        <f t="shared" si="8"/>
        <v>0.52666666666666673</v>
      </c>
      <c r="BK16" s="218">
        <f t="shared" si="8"/>
        <v>0.65666666666666673</v>
      </c>
      <c r="BL16" s="218">
        <f t="shared" si="8"/>
        <v>0.6166666666666667</v>
      </c>
      <c r="BM16" s="212">
        <v>43520</v>
      </c>
      <c r="BN16" s="210">
        <v>0.63</v>
      </c>
      <c r="BO16" s="207">
        <v>0.56000000000000005</v>
      </c>
      <c r="BP16" s="207">
        <v>0.7</v>
      </c>
      <c r="BQ16" s="207">
        <v>0.62</v>
      </c>
      <c r="BR16" s="207">
        <v>0.56999999999999995</v>
      </c>
      <c r="BS16" s="207">
        <v>0.63</v>
      </c>
      <c r="BT16" s="208">
        <v>0.66</v>
      </c>
      <c r="BU16" s="209"/>
      <c r="BV16" s="207"/>
      <c r="BW16" s="207"/>
      <c r="BX16" s="207"/>
      <c r="BY16" s="207"/>
      <c r="BZ16" s="207"/>
      <c r="CA16" s="207"/>
      <c r="CB16" s="207"/>
      <c r="CC16" s="207"/>
      <c r="CD16" s="207"/>
      <c r="CE16" s="207"/>
      <c r="CF16" s="207"/>
      <c r="CG16" s="207"/>
      <c r="CH16" s="207"/>
      <c r="CI16" s="207"/>
      <c r="CJ16" s="207"/>
      <c r="CK16" s="207"/>
      <c r="CL16" s="207"/>
      <c r="CM16" s="207"/>
      <c r="CN16" s="207"/>
      <c r="CO16" s="207"/>
      <c r="CP16" s="207"/>
      <c r="CQ16" s="207"/>
      <c r="CR16" s="207"/>
      <c r="CS16" s="207"/>
      <c r="CT16" s="207"/>
      <c r="CU16" s="207"/>
      <c r="CV16" s="207"/>
      <c r="CW16" s="207"/>
      <c r="CX16" s="207"/>
      <c r="CY16" s="207"/>
      <c r="CZ16" s="207"/>
      <c r="DA16" s="207"/>
      <c r="DB16" s="207"/>
      <c r="DC16" s="207"/>
      <c r="DD16" s="207"/>
      <c r="DE16" s="207"/>
      <c r="DF16" s="207"/>
      <c r="DG16" s="207"/>
      <c r="DH16" s="207"/>
      <c r="DI16" s="207"/>
      <c r="DJ16" s="207"/>
      <c r="DK16" s="207"/>
      <c r="DL16" s="207"/>
      <c r="DM16" s="207"/>
      <c r="DN16" s="207"/>
      <c r="DO16" s="207"/>
      <c r="DP16" s="207"/>
      <c r="DQ16" s="207"/>
      <c r="DR16" s="207"/>
      <c r="DS16" s="207"/>
      <c r="DT16" s="207"/>
      <c r="DU16" s="207"/>
      <c r="DV16" s="207"/>
      <c r="DW16" s="207"/>
      <c r="DX16" s="207"/>
      <c r="DY16" s="207"/>
      <c r="DZ16" s="207"/>
      <c r="EA16" s="207"/>
      <c r="EB16" s="207"/>
      <c r="EC16" s="207"/>
      <c r="ED16" s="207"/>
      <c r="EE16" s="207"/>
    </row>
    <row r="17" spans="1:135">
      <c r="A17" s="216">
        <v>43524</v>
      </c>
      <c r="B17" s="207">
        <f t="shared" si="0"/>
        <v>0.78733333333333333</v>
      </c>
      <c r="C17" s="207">
        <f t="shared" si="0"/>
        <v>0.69199999999999995</v>
      </c>
      <c r="D17" s="207">
        <f t="shared" si="0"/>
        <v>0.82199999999999984</v>
      </c>
      <c r="E17" s="207">
        <f t="shared" si="0"/>
        <v>0.70866666666666656</v>
      </c>
      <c r="F17" s="207">
        <f t="shared" si="0"/>
        <v>0.51133333333333331</v>
      </c>
      <c r="G17" s="207">
        <f t="shared" si="0"/>
        <v>0.60666666666666669</v>
      </c>
      <c r="H17" s="207">
        <f t="shared" si="0"/>
        <v>0.58533333333333337</v>
      </c>
      <c r="I17" s="209"/>
      <c r="J17" s="210"/>
      <c r="K17" s="207"/>
      <c r="L17" s="207"/>
      <c r="M17" s="207"/>
      <c r="N17" s="207"/>
      <c r="O17" s="207"/>
      <c r="P17" s="208"/>
      <c r="Q17" s="209"/>
      <c r="R17" s="210"/>
      <c r="S17" s="207"/>
      <c r="T17" s="207"/>
      <c r="U17" s="207"/>
      <c r="V17" s="207"/>
      <c r="W17" s="207"/>
      <c r="X17" s="208"/>
      <c r="Y17" s="213">
        <v>41698</v>
      </c>
      <c r="Z17" s="210">
        <v>0.69</v>
      </c>
      <c r="AA17" s="210">
        <v>0.68</v>
      </c>
      <c r="AB17" s="210">
        <v>0.72</v>
      </c>
      <c r="AC17" s="210">
        <v>0.69</v>
      </c>
      <c r="AD17" s="210">
        <v>0.41</v>
      </c>
      <c r="AE17" s="210">
        <v>0.5</v>
      </c>
      <c r="AF17" s="208">
        <v>0.49</v>
      </c>
      <c r="AG17" s="213"/>
      <c r="AH17" s="218">
        <f>AH15+(AH18-AH15)/3*2</f>
        <v>0.79333333333333333</v>
      </c>
      <c r="AI17" s="218">
        <f t="shared" ref="AI17:AN17" si="9">AI15+(AI18-AI15)/3*2</f>
        <v>0.66666666666666663</v>
      </c>
      <c r="AJ17" s="218">
        <f t="shared" si="9"/>
        <v>0.80999999999999994</v>
      </c>
      <c r="AK17" s="218">
        <f t="shared" si="9"/>
        <v>0.76</v>
      </c>
      <c r="AL17" s="218">
        <f t="shared" si="9"/>
        <v>0.59333333333333338</v>
      </c>
      <c r="AM17" s="218">
        <f t="shared" si="9"/>
        <v>0.65</v>
      </c>
      <c r="AN17" s="218">
        <f t="shared" si="9"/>
        <v>0.61333333333333329</v>
      </c>
      <c r="AO17" s="213">
        <v>42428</v>
      </c>
      <c r="AP17" s="210">
        <v>0.91</v>
      </c>
      <c r="AQ17" s="207">
        <v>0.79</v>
      </c>
      <c r="AR17" s="207">
        <v>0.89</v>
      </c>
      <c r="AS17" s="207">
        <v>0.77</v>
      </c>
      <c r="AT17" s="207">
        <v>0.55000000000000004</v>
      </c>
      <c r="AU17" s="207">
        <v>0.66</v>
      </c>
      <c r="AV17" s="208">
        <v>0.65</v>
      </c>
      <c r="AW17" s="213">
        <v>42792</v>
      </c>
      <c r="AX17" s="210">
        <v>0.72</v>
      </c>
      <c r="AY17" s="207">
        <v>0.59</v>
      </c>
      <c r="AZ17" s="207">
        <v>0.8</v>
      </c>
      <c r="BA17" s="207">
        <v>0.6</v>
      </c>
      <c r="BB17" s="207">
        <v>0.47</v>
      </c>
      <c r="BC17" s="207">
        <v>0.56000000000000005</v>
      </c>
      <c r="BD17" s="208">
        <v>0.55000000000000004</v>
      </c>
      <c r="BE17" s="213"/>
      <c r="BF17" s="218">
        <f>BF15+(BF18-BF15)/3*2</f>
        <v>0.82333333333333336</v>
      </c>
      <c r="BG17" s="218">
        <f t="shared" ref="BG17:BL17" si="10">BG15+(BG18-BG15)/3*2</f>
        <v>0.73333333333333328</v>
      </c>
      <c r="BH17" s="218">
        <f t="shared" si="10"/>
        <v>0.89</v>
      </c>
      <c r="BI17" s="218">
        <f t="shared" si="10"/>
        <v>0.72333333333333327</v>
      </c>
      <c r="BJ17" s="218">
        <f t="shared" si="10"/>
        <v>0.53333333333333333</v>
      </c>
      <c r="BK17" s="218">
        <f t="shared" si="10"/>
        <v>0.66333333333333333</v>
      </c>
      <c r="BL17" s="218">
        <f t="shared" si="10"/>
        <v>0.62333333333333329</v>
      </c>
      <c r="BM17" s="212">
        <v>43527</v>
      </c>
      <c r="BN17" s="210">
        <v>0.7</v>
      </c>
      <c r="BO17" s="207">
        <v>0.63</v>
      </c>
      <c r="BP17" s="207">
        <v>0.76</v>
      </c>
      <c r="BQ17" s="207">
        <v>0.68</v>
      </c>
      <c r="BR17" s="207">
        <v>0.6</v>
      </c>
      <c r="BS17" s="207">
        <v>0.66</v>
      </c>
      <c r="BT17" s="208">
        <v>0.68</v>
      </c>
      <c r="BU17" s="209"/>
      <c r="BV17" s="207"/>
      <c r="BW17" s="207"/>
      <c r="BX17" s="207"/>
      <c r="BY17" s="207"/>
      <c r="BZ17" s="207"/>
      <c r="CA17" s="207"/>
      <c r="CB17" s="207"/>
      <c r="CC17" s="207"/>
      <c r="CD17" s="207"/>
      <c r="CE17" s="207"/>
      <c r="CF17" s="207"/>
      <c r="CG17" s="207"/>
      <c r="CH17" s="207"/>
      <c r="CI17" s="207"/>
      <c r="CJ17" s="207"/>
      <c r="CK17" s="207"/>
      <c r="CL17" s="207"/>
      <c r="CM17" s="207"/>
      <c r="CN17" s="207"/>
      <c r="CO17" s="207"/>
      <c r="CP17" s="207"/>
      <c r="CQ17" s="207"/>
      <c r="CR17" s="207"/>
      <c r="CS17" s="207"/>
      <c r="CT17" s="207"/>
      <c r="CU17" s="207"/>
      <c r="CV17" s="207"/>
      <c r="CW17" s="207"/>
      <c r="CX17" s="207"/>
      <c r="CY17" s="207"/>
      <c r="CZ17" s="207"/>
      <c r="DA17" s="207"/>
      <c r="DB17" s="207"/>
      <c r="DC17" s="207"/>
      <c r="DD17" s="207"/>
      <c r="DE17" s="207"/>
      <c r="DF17" s="207"/>
      <c r="DG17" s="207"/>
      <c r="DH17" s="207"/>
      <c r="DI17" s="207"/>
      <c r="DJ17" s="207"/>
      <c r="DK17" s="207"/>
      <c r="DL17" s="207"/>
      <c r="DM17" s="207"/>
      <c r="DN17" s="207"/>
      <c r="DO17" s="207"/>
      <c r="DP17" s="207"/>
      <c r="DQ17" s="207"/>
      <c r="DR17" s="207"/>
      <c r="DS17" s="207"/>
      <c r="DT17" s="207"/>
      <c r="DU17" s="207"/>
      <c r="DV17" s="207"/>
      <c r="DW17" s="207"/>
      <c r="DX17" s="207"/>
      <c r="DY17" s="207"/>
      <c r="DZ17" s="207"/>
      <c r="EA17" s="207"/>
      <c r="EB17" s="207"/>
      <c r="EC17" s="207"/>
      <c r="ED17" s="207"/>
      <c r="EE17" s="207"/>
    </row>
    <row r="18" spans="1:135">
      <c r="A18" s="216">
        <v>43531</v>
      </c>
      <c r="B18" s="207">
        <f t="shared" si="0"/>
        <v>0.81799999999999995</v>
      </c>
      <c r="C18" s="207">
        <f t="shared" si="0"/>
        <v>0.72999999999999987</v>
      </c>
      <c r="D18" s="207">
        <f t="shared" si="0"/>
        <v>0.85799999999999998</v>
      </c>
      <c r="E18" s="207">
        <f t="shared" si="0"/>
        <v>0.75000000000000011</v>
      </c>
      <c r="F18" s="207">
        <f t="shared" si="0"/>
        <v>0.53200000000000003</v>
      </c>
      <c r="G18" s="207">
        <f t="shared" si="0"/>
        <v>0.63000000000000012</v>
      </c>
      <c r="H18" s="207">
        <f t="shared" si="0"/>
        <v>0.60399999999999998</v>
      </c>
      <c r="I18" s="209"/>
      <c r="J18" s="210"/>
      <c r="K18" s="207"/>
      <c r="L18" s="207"/>
      <c r="M18" s="207"/>
      <c r="N18" s="207"/>
      <c r="O18" s="207"/>
      <c r="P18" s="208"/>
      <c r="Q18" s="209"/>
      <c r="R18" s="210"/>
      <c r="S18" s="207"/>
      <c r="T18" s="207"/>
      <c r="U18" s="207"/>
      <c r="V18" s="207"/>
      <c r="W18" s="207"/>
      <c r="X18" s="208"/>
      <c r="Y18" s="213">
        <v>41705</v>
      </c>
      <c r="Z18" s="210">
        <v>0.74</v>
      </c>
      <c r="AA18" s="210">
        <v>0.75</v>
      </c>
      <c r="AB18" s="210">
        <v>0.8</v>
      </c>
      <c r="AC18" s="210">
        <v>0.77</v>
      </c>
      <c r="AD18" s="210">
        <v>0.44</v>
      </c>
      <c r="AE18" s="210">
        <v>0.53</v>
      </c>
      <c r="AF18" s="208">
        <v>0.51</v>
      </c>
      <c r="AG18" s="213">
        <v>42070</v>
      </c>
      <c r="AH18" s="210">
        <v>0.82</v>
      </c>
      <c r="AI18" s="207">
        <v>0.7</v>
      </c>
      <c r="AJ18" s="207">
        <v>0.84</v>
      </c>
      <c r="AK18" s="207">
        <v>0.79</v>
      </c>
      <c r="AL18" s="207">
        <v>0.62</v>
      </c>
      <c r="AM18" s="207">
        <v>0.67</v>
      </c>
      <c r="AN18" s="208">
        <v>0.63</v>
      </c>
      <c r="AO18" s="213">
        <v>42434</v>
      </c>
      <c r="AP18" s="210">
        <v>0.92</v>
      </c>
      <c r="AQ18" s="207">
        <v>0.81</v>
      </c>
      <c r="AR18" s="207">
        <v>0.91</v>
      </c>
      <c r="AS18" s="207">
        <v>0.8</v>
      </c>
      <c r="AT18" s="207">
        <v>0.56999999999999995</v>
      </c>
      <c r="AU18" s="207">
        <v>0.68</v>
      </c>
      <c r="AV18" s="208">
        <v>0.67</v>
      </c>
      <c r="AW18" s="213">
        <v>42799</v>
      </c>
      <c r="AX18" s="210">
        <v>0.78</v>
      </c>
      <c r="AY18" s="207">
        <v>0.65</v>
      </c>
      <c r="AZ18" s="207">
        <v>0.84</v>
      </c>
      <c r="BA18" s="207">
        <v>0.66</v>
      </c>
      <c r="BB18" s="207">
        <v>0.49</v>
      </c>
      <c r="BC18" s="207">
        <v>0.6</v>
      </c>
      <c r="BD18" s="208">
        <v>0.57999999999999996</v>
      </c>
      <c r="BE18" s="213">
        <v>43163</v>
      </c>
      <c r="BF18" s="210">
        <v>0.83</v>
      </c>
      <c r="BG18" s="207">
        <v>0.74</v>
      </c>
      <c r="BH18" s="207">
        <v>0.9</v>
      </c>
      <c r="BI18" s="207">
        <v>0.73</v>
      </c>
      <c r="BJ18" s="207">
        <v>0.54</v>
      </c>
      <c r="BK18" s="207">
        <v>0.67</v>
      </c>
      <c r="BL18" s="208">
        <v>0.63</v>
      </c>
      <c r="BM18" s="212">
        <v>43534</v>
      </c>
      <c r="BN18" s="210">
        <v>0.76</v>
      </c>
      <c r="BO18" s="207">
        <v>0.68</v>
      </c>
      <c r="BP18" s="207">
        <v>0.81</v>
      </c>
      <c r="BQ18" s="207">
        <v>0.72</v>
      </c>
      <c r="BR18" s="207">
        <v>0.64</v>
      </c>
      <c r="BS18" s="207">
        <v>0.69</v>
      </c>
      <c r="BT18" s="208">
        <v>0.7</v>
      </c>
      <c r="BU18" s="209"/>
      <c r="BV18" s="207"/>
      <c r="BW18" s="207"/>
      <c r="BX18" s="207"/>
      <c r="BY18" s="207"/>
      <c r="BZ18" s="207"/>
      <c r="CA18" s="207"/>
      <c r="CB18" s="207"/>
      <c r="CC18" s="207"/>
      <c r="CD18" s="207"/>
      <c r="CE18" s="207"/>
      <c r="CF18" s="207"/>
      <c r="CG18" s="207"/>
      <c r="CH18" s="207"/>
      <c r="CI18" s="207"/>
      <c r="CJ18" s="207"/>
      <c r="CK18" s="207"/>
      <c r="CL18" s="207"/>
      <c r="CM18" s="207"/>
      <c r="CN18" s="207"/>
      <c r="CO18" s="207"/>
      <c r="CP18" s="207"/>
      <c r="CQ18" s="207"/>
      <c r="CR18" s="207"/>
      <c r="CS18" s="207"/>
      <c r="CT18" s="207"/>
      <c r="CU18" s="207"/>
      <c r="CV18" s="207"/>
      <c r="CW18" s="207"/>
      <c r="CX18" s="207"/>
      <c r="CY18" s="207"/>
      <c r="CZ18" s="207"/>
      <c r="DA18" s="207"/>
      <c r="DB18" s="207"/>
      <c r="DC18" s="207"/>
      <c r="DD18" s="207"/>
      <c r="DE18" s="207"/>
      <c r="DF18" s="207"/>
      <c r="DG18" s="207"/>
      <c r="DH18" s="207"/>
      <c r="DI18" s="207"/>
      <c r="DJ18" s="207"/>
      <c r="DK18" s="207"/>
      <c r="DL18" s="207"/>
      <c r="DM18" s="207"/>
      <c r="DN18" s="207"/>
      <c r="DO18" s="207"/>
      <c r="DP18" s="207"/>
      <c r="DQ18" s="207"/>
      <c r="DR18" s="207"/>
      <c r="DS18" s="207"/>
      <c r="DT18" s="207"/>
      <c r="DU18" s="207"/>
      <c r="DV18" s="207"/>
      <c r="DW18" s="207"/>
      <c r="DX18" s="207"/>
      <c r="DY18" s="207"/>
      <c r="DZ18" s="207"/>
      <c r="EA18" s="207"/>
      <c r="EB18" s="207"/>
      <c r="EC18" s="207"/>
      <c r="ED18" s="207"/>
      <c r="EE18" s="207"/>
    </row>
    <row r="19" spans="1:135">
      <c r="A19" s="216">
        <v>43538</v>
      </c>
      <c r="B19" s="207">
        <f t="shared" ref="B19:H21" si="11">AVERAGE(Z19,AH19,AP19,AX19,BF19)</f>
        <v>0.85400000000000009</v>
      </c>
      <c r="C19" s="207">
        <f t="shared" si="11"/>
        <v>0.77</v>
      </c>
      <c r="D19" s="207">
        <f t="shared" si="11"/>
        <v>0.89</v>
      </c>
      <c r="E19" s="207">
        <f t="shared" si="11"/>
        <v>0.78999999999999981</v>
      </c>
      <c r="F19" s="207">
        <f t="shared" si="11"/>
        <v>0.56600000000000006</v>
      </c>
      <c r="G19" s="207">
        <f t="shared" si="11"/>
        <v>0.65599999999999992</v>
      </c>
      <c r="H19" s="207">
        <f t="shared" si="11"/>
        <v>0.63400000000000012</v>
      </c>
      <c r="I19" s="209"/>
      <c r="J19" s="210"/>
      <c r="K19" s="207"/>
      <c r="L19" s="207"/>
      <c r="M19" s="207"/>
      <c r="N19" s="207"/>
      <c r="O19" s="207"/>
      <c r="P19" s="208"/>
      <c r="Q19" s="209"/>
      <c r="R19" s="210"/>
      <c r="S19" s="207"/>
      <c r="T19" s="207"/>
      <c r="U19" s="207"/>
      <c r="V19" s="207"/>
      <c r="W19" s="207"/>
      <c r="X19" s="208"/>
      <c r="Y19" s="213">
        <v>41711</v>
      </c>
      <c r="Z19" s="210">
        <v>0.8</v>
      </c>
      <c r="AA19" s="210">
        <v>0.79</v>
      </c>
      <c r="AB19" s="210">
        <v>0.84</v>
      </c>
      <c r="AC19" s="210">
        <v>0.82</v>
      </c>
      <c r="AD19" s="210">
        <v>0.47</v>
      </c>
      <c r="AE19" s="210">
        <v>0.55000000000000004</v>
      </c>
      <c r="AF19" s="208">
        <v>0.54</v>
      </c>
      <c r="AG19" s="213">
        <v>42077</v>
      </c>
      <c r="AH19" s="210">
        <v>0.84</v>
      </c>
      <c r="AI19" s="207">
        <v>0.73</v>
      </c>
      <c r="AJ19" s="207">
        <v>0.88</v>
      </c>
      <c r="AK19" s="207">
        <v>0.83</v>
      </c>
      <c r="AL19" s="207">
        <v>0.65</v>
      </c>
      <c r="AM19" s="207">
        <v>0.7</v>
      </c>
      <c r="AN19" s="208">
        <v>0.66</v>
      </c>
      <c r="AO19" s="213">
        <v>42442</v>
      </c>
      <c r="AP19" s="210">
        <v>0.94</v>
      </c>
      <c r="AQ19" s="207">
        <v>0.86</v>
      </c>
      <c r="AR19" s="207">
        <v>0.94</v>
      </c>
      <c r="AS19" s="207">
        <v>0.84</v>
      </c>
      <c r="AT19" s="207">
        <v>0.62</v>
      </c>
      <c r="AU19" s="207">
        <v>0.71</v>
      </c>
      <c r="AV19" s="208">
        <v>0.69</v>
      </c>
      <c r="AW19" s="213">
        <v>42806</v>
      </c>
      <c r="AX19" s="210">
        <v>0.83</v>
      </c>
      <c r="AY19" s="207">
        <v>0.7</v>
      </c>
      <c r="AZ19" s="207">
        <v>0.87</v>
      </c>
      <c r="BA19" s="207">
        <v>0.7</v>
      </c>
      <c r="BB19" s="207">
        <v>0.52</v>
      </c>
      <c r="BC19" s="207">
        <v>0.63</v>
      </c>
      <c r="BD19" s="208">
        <v>0.62</v>
      </c>
      <c r="BE19" s="213">
        <v>43170</v>
      </c>
      <c r="BF19" s="210">
        <v>0.86</v>
      </c>
      <c r="BG19" s="207">
        <v>0.77</v>
      </c>
      <c r="BH19" s="207">
        <v>0.92</v>
      </c>
      <c r="BI19" s="207">
        <v>0.76</v>
      </c>
      <c r="BJ19" s="207">
        <v>0.56999999999999995</v>
      </c>
      <c r="BK19" s="207">
        <v>0.69</v>
      </c>
      <c r="BL19" s="208">
        <v>0.66</v>
      </c>
      <c r="BM19" s="212">
        <v>43541</v>
      </c>
      <c r="BN19" s="210">
        <v>0.81</v>
      </c>
      <c r="BO19" s="207">
        <v>0.73</v>
      </c>
      <c r="BP19" s="207">
        <v>0.85</v>
      </c>
      <c r="BQ19" s="207">
        <v>0.77</v>
      </c>
      <c r="BR19" s="207">
        <v>0.67</v>
      </c>
      <c r="BS19" s="207">
        <v>0.72</v>
      </c>
      <c r="BT19" s="208">
        <v>0.72</v>
      </c>
      <c r="BU19" s="209"/>
      <c r="BV19" s="207"/>
      <c r="BW19" s="207"/>
      <c r="BX19" s="207"/>
      <c r="BY19" s="207"/>
      <c r="BZ19" s="207"/>
      <c r="CA19" s="207"/>
      <c r="CB19" s="207"/>
      <c r="CC19" s="207"/>
      <c r="CD19" s="207"/>
      <c r="CE19" s="207"/>
      <c r="CF19" s="207"/>
      <c r="CG19" s="207"/>
      <c r="CH19" s="207"/>
      <c r="CI19" s="207"/>
      <c r="CJ19" s="207"/>
      <c r="CK19" s="207"/>
      <c r="CL19" s="207"/>
      <c r="CM19" s="207"/>
      <c r="CN19" s="207"/>
      <c r="CO19" s="207"/>
      <c r="CP19" s="207"/>
      <c r="CQ19" s="207"/>
      <c r="CR19" s="207"/>
      <c r="CS19" s="207"/>
      <c r="CT19" s="207"/>
      <c r="CU19" s="207"/>
      <c r="CV19" s="207"/>
      <c r="CW19" s="207"/>
      <c r="CX19" s="207"/>
      <c r="CY19" s="207"/>
      <c r="CZ19" s="207"/>
      <c r="DA19" s="207"/>
      <c r="DB19" s="207"/>
      <c r="DC19" s="207"/>
      <c r="DD19" s="207"/>
      <c r="DE19" s="207"/>
      <c r="DF19" s="207"/>
      <c r="DG19" s="207"/>
      <c r="DH19" s="207"/>
      <c r="DI19" s="207"/>
      <c r="DJ19" s="207"/>
      <c r="DK19" s="207"/>
      <c r="DL19" s="207"/>
      <c r="DM19" s="207"/>
      <c r="DN19" s="207"/>
      <c r="DO19" s="207"/>
      <c r="DP19" s="207"/>
      <c r="DQ19" s="207"/>
      <c r="DR19" s="207"/>
      <c r="DS19" s="207"/>
      <c r="DT19" s="207"/>
      <c r="DU19" s="207"/>
      <c r="DV19" s="207"/>
      <c r="DW19" s="207"/>
      <c r="DX19" s="207"/>
      <c r="DY19" s="207"/>
      <c r="DZ19" s="207"/>
      <c r="EA19" s="207"/>
      <c r="EB19" s="207"/>
      <c r="EC19" s="207"/>
      <c r="ED19" s="207"/>
      <c r="EE19" s="207"/>
    </row>
    <row r="20" spans="1:135">
      <c r="A20" s="216">
        <v>43545</v>
      </c>
      <c r="B20" s="207">
        <f t="shared" si="11"/>
        <v>0.88400000000000001</v>
      </c>
      <c r="C20" s="207">
        <f t="shared" si="11"/>
        <v>0.80800000000000005</v>
      </c>
      <c r="D20" s="207">
        <f t="shared" si="11"/>
        <v>0.91600000000000004</v>
      </c>
      <c r="E20" s="207">
        <f t="shared" si="11"/>
        <v>0.83200000000000007</v>
      </c>
      <c r="F20" s="207">
        <f t="shared" si="11"/>
        <v>0.60399999999999998</v>
      </c>
      <c r="G20" s="207">
        <f t="shared" si="11"/>
        <v>0.68399999999999994</v>
      </c>
      <c r="H20" s="207">
        <f t="shared" si="11"/>
        <v>0.66200000000000003</v>
      </c>
      <c r="I20" s="209"/>
      <c r="J20" s="210"/>
      <c r="K20" s="207"/>
      <c r="L20" s="207"/>
      <c r="M20" s="207"/>
      <c r="N20" s="207"/>
      <c r="O20" s="207"/>
      <c r="P20" s="208"/>
      <c r="Q20" s="209"/>
      <c r="R20" s="210"/>
      <c r="S20" s="207"/>
      <c r="T20" s="207"/>
      <c r="U20" s="207"/>
      <c r="V20" s="207"/>
      <c r="W20" s="207"/>
      <c r="X20" s="208"/>
      <c r="Y20" s="213">
        <v>41719</v>
      </c>
      <c r="Z20" s="210">
        <v>0.84</v>
      </c>
      <c r="AA20" s="210">
        <v>0.83</v>
      </c>
      <c r="AB20" s="210">
        <v>0.88</v>
      </c>
      <c r="AC20" s="210">
        <v>0.87</v>
      </c>
      <c r="AD20" s="210">
        <v>0.51</v>
      </c>
      <c r="AE20" s="210">
        <v>0.57999999999999996</v>
      </c>
      <c r="AF20" s="208">
        <v>0.57999999999999996</v>
      </c>
      <c r="AG20" s="213">
        <v>42084</v>
      </c>
      <c r="AH20" s="210">
        <v>0.87</v>
      </c>
      <c r="AI20" s="207">
        <v>0.77</v>
      </c>
      <c r="AJ20" s="207">
        <v>0.91</v>
      </c>
      <c r="AK20" s="207">
        <v>0.87</v>
      </c>
      <c r="AL20" s="207">
        <v>0.7</v>
      </c>
      <c r="AM20" s="207">
        <v>0.74</v>
      </c>
      <c r="AN20" s="208">
        <v>0.69</v>
      </c>
      <c r="AO20" s="213">
        <v>42449</v>
      </c>
      <c r="AP20" s="210">
        <v>0.95</v>
      </c>
      <c r="AQ20" s="207">
        <v>0.88</v>
      </c>
      <c r="AR20" s="207">
        <v>0.95</v>
      </c>
      <c r="AS20" s="207">
        <v>0.87</v>
      </c>
      <c r="AT20" s="207">
        <v>0.65</v>
      </c>
      <c r="AU20" s="207">
        <v>0.73</v>
      </c>
      <c r="AV20" s="208">
        <v>0.71</v>
      </c>
      <c r="AW20" s="213">
        <v>42813</v>
      </c>
      <c r="AX20" s="210">
        <v>0.88</v>
      </c>
      <c r="AY20" s="207">
        <v>0.76</v>
      </c>
      <c r="AZ20" s="207">
        <v>0.91</v>
      </c>
      <c r="BA20" s="207">
        <v>0.75</v>
      </c>
      <c r="BB20" s="207">
        <v>0.56000000000000005</v>
      </c>
      <c r="BC20" s="207">
        <v>0.66</v>
      </c>
      <c r="BD20" s="208">
        <v>0.65</v>
      </c>
      <c r="BE20" s="213">
        <v>43177</v>
      </c>
      <c r="BF20" s="210">
        <v>0.88</v>
      </c>
      <c r="BG20" s="207">
        <v>0.8</v>
      </c>
      <c r="BH20" s="207">
        <v>0.93</v>
      </c>
      <c r="BI20" s="207">
        <v>0.8</v>
      </c>
      <c r="BJ20" s="207">
        <v>0.6</v>
      </c>
      <c r="BK20" s="207">
        <v>0.71</v>
      </c>
      <c r="BL20" s="208">
        <v>0.68</v>
      </c>
      <c r="BM20" s="212">
        <v>43548</v>
      </c>
      <c r="BN20" s="210">
        <v>0.86</v>
      </c>
      <c r="BO20" s="207">
        <v>0.78</v>
      </c>
      <c r="BP20" s="207">
        <v>0.89</v>
      </c>
      <c r="BQ20" s="207">
        <v>0.82</v>
      </c>
      <c r="BR20" s="207">
        <v>0.7</v>
      </c>
      <c r="BS20" s="207">
        <v>0.75</v>
      </c>
      <c r="BT20" s="208">
        <v>0.74</v>
      </c>
      <c r="BU20" s="209"/>
      <c r="BV20" s="207"/>
      <c r="BW20" s="207"/>
      <c r="BX20" s="207"/>
      <c r="BY20" s="207"/>
      <c r="BZ20" s="207"/>
      <c r="CA20" s="207"/>
      <c r="CB20" s="207"/>
      <c r="CC20" s="207"/>
      <c r="CD20" s="207"/>
      <c r="CE20" s="207"/>
      <c r="CF20" s="207"/>
      <c r="CG20" s="207"/>
      <c r="CH20" s="207"/>
      <c r="CI20" s="207"/>
      <c r="CJ20" s="207"/>
      <c r="CK20" s="207"/>
      <c r="CL20" s="207"/>
      <c r="CM20" s="207"/>
      <c r="CN20" s="207"/>
      <c r="CO20" s="207"/>
      <c r="CP20" s="207"/>
      <c r="CQ20" s="207"/>
      <c r="CR20" s="207"/>
      <c r="CS20" s="207"/>
      <c r="CT20" s="207"/>
      <c r="CU20" s="207"/>
      <c r="CV20" s="207"/>
      <c r="CW20" s="207"/>
      <c r="CX20" s="207"/>
      <c r="CY20" s="207"/>
      <c r="CZ20" s="207"/>
      <c r="DA20" s="207"/>
      <c r="DB20" s="207"/>
      <c r="DC20" s="207"/>
      <c r="DD20" s="207"/>
      <c r="DE20" s="207"/>
      <c r="DF20" s="207"/>
      <c r="DG20" s="207"/>
      <c r="DH20" s="207"/>
      <c r="DI20" s="207"/>
      <c r="DJ20" s="207"/>
      <c r="DK20" s="207"/>
      <c r="DL20" s="207"/>
      <c r="DM20" s="207"/>
      <c r="DN20" s="207"/>
      <c r="DO20" s="207"/>
      <c r="DP20" s="207"/>
      <c r="DQ20" s="207"/>
      <c r="DR20" s="207"/>
      <c r="DS20" s="207"/>
      <c r="DT20" s="207"/>
      <c r="DU20" s="207"/>
      <c r="DV20" s="207"/>
      <c r="DW20" s="207"/>
      <c r="DX20" s="207"/>
      <c r="DY20" s="207"/>
      <c r="DZ20" s="207"/>
      <c r="EA20" s="207"/>
      <c r="EB20" s="207"/>
      <c r="EC20" s="207"/>
      <c r="ED20" s="207"/>
      <c r="EE20" s="207"/>
    </row>
    <row r="21" spans="1:135">
      <c r="A21" s="216">
        <v>43552</v>
      </c>
      <c r="B21" s="207">
        <f t="shared" si="11"/>
        <v>0.90800000000000003</v>
      </c>
      <c r="C21" s="207">
        <f t="shared" si="11"/>
        <v>0.84199999999999997</v>
      </c>
      <c r="D21" s="207">
        <f t="shared" si="11"/>
        <v>0.93399999999999994</v>
      </c>
      <c r="E21" s="207">
        <f t="shared" si="11"/>
        <v>0.8620000000000001</v>
      </c>
      <c r="F21" s="207">
        <f t="shared" si="11"/>
        <v>0.64</v>
      </c>
      <c r="G21" s="207">
        <f t="shared" si="11"/>
        <v>0.71400000000000008</v>
      </c>
      <c r="H21" s="207">
        <f t="shared" si="11"/>
        <v>0.68799999999999994</v>
      </c>
      <c r="I21" s="209"/>
      <c r="J21" s="210"/>
      <c r="K21" s="207"/>
      <c r="L21" s="207"/>
      <c r="M21" s="207"/>
      <c r="N21" s="207"/>
      <c r="O21" s="207"/>
      <c r="P21" s="208"/>
      <c r="Q21" s="209"/>
      <c r="R21" s="210"/>
      <c r="S21" s="207"/>
      <c r="T21" s="207"/>
      <c r="U21" s="207"/>
      <c r="V21" s="207"/>
      <c r="W21" s="207"/>
      <c r="X21" s="208"/>
      <c r="Y21" s="213">
        <v>41726</v>
      </c>
      <c r="Z21" s="210">
        <v>0.87</v>
      </c>
      <c r="AA21" s="210">
        <v>0.86</v>
      </c>
      <c r="AB21" s="210">
        <v>0.91</v>
      </c>
      <c r="AC21" s="210">
        <v>0.9</v>
      </c>
      <c r="AD21" s="210">
        <v>0.55000000000000004</v>
      </c>
      <c r="AE21" s="210">
        <v>0.62</v>
      </c>
      <c r="AF21" s="208">
        <v>0.61</v>
      </c>
      <c r="AG21" s="213">
        <v>42091</v>
      </c>
      <c r="AH21" s="210">
        <v>0.9</v>
      </c>
      <c r="AI21" s="207">
        <v>0.81</v>
      </c>
      <c r="AJ21" s="207">
        <v>0.93</v>
      </c>
      <c r="AK21" s="207">
        <v>0.9</v>
      </c>
      <c r="AL21" s="207">
        <v>0.75</v>
      </c>
      <c r="AM21" s="207">
        <v>0.79</v>
      </c>
      <c r="AN21" s="208">
        <v>0.73</v>
      </c>
      <c r="AO21" s="213">
        <v>42456</v>
      </c>
      <c r="AP21" s="210">
        <v>0.95</v>
      </c>
      <c r="AQ21" s="207">
        <v>0.89</v>
      </c>
      <c r="AR21" s="207">
        <v>0.95</v>
      </c>
      <c r="AS21" s="207">
        <v>0.88</v>
      </c>
      <c r="AT21" s="207">
        <v>0.67</v>
      </c>
      <c r="AU21" s="207">
        <v>0.74</v>
      </c>
      <c r="AV21" s="208">
        <v>0.72</v>
      </c>
      <c r="AW21" s="213">
        <v>42820</v>
      </c>
      <c r="AX21" s="210">
        <v>0.92</v>
      </c>
      <c r="AY21" s="207">
        <v>0.82</v>
      </c>
      <c r="AZ21" s="207">
        <v>0.94</v>
      </c>
      <c r="BA21" s="207">
        <v>0.81</v>
      </c>
      <c r="BB21" s="207">
        <v>0.61</v>
      </c>
      <c r="BC21" s="207">
        <v>0.69</v>
      </c>
      <c r="BD21" s="208">
        <v>0.68</v>
      </c>
      <c r="BE21" s="213">
        <v>43184</v>
      </c>
      <c r="BF21" s="210">
        <v>0.9</v>
      </c>
      <c r="BG21" s="207">
        <v>0.83</v>
      </c>
      <c r="BH21" s="207">
        <v>0.94</v>
      </c>
      <c r="BI21" s="207">
        <v>0.82</v>
      </c>
      <c r="BJ21" s="207">
        <v>0.62</v>
      </c>
      <c r="BK21" s="207">
        <v>0.73</v>
      </c>
      <c r="BL21" s="208">
        <v>0.7</v>
      </c>
      <c r="BM21" s="212">
        <v>43555</v>
      </c>
      <c r="BN21" s="210">
        <v>0.9</v>
      </c>
      <c r="BO21" s="207">
        <v>0.82</v>
      </c>
      <c r="BP21" s="207">
        <v>0.92</v>
      </c>
      <c r="BQ21" s="207">
        <v>0.87</v>
      </c>
      <c r="BR21" s="207">
        <v>0.73</v>
      </c>
      <c r="BS21" s="207">
        <v>0.78</v>
      </c>
      <c r="BT21" s="208">
        <v>0.76</v>
      </c>
      <c r="BU21" s="209"/>
      <c r="BV21" s="207"/>
      <c r="BW21" s="207"/>
      <c r="BX21" s="207"/>
      <c r="BY21" s="207"/>
      <c r="BZ21" s="207"/>
      <c r="CA21" s="207"/>
      <c r="CB21" s="207"/>
      <c r="CC21" s="207"/>
      <c r="CD21" s="207"/>
      <c r="CE21" s="207"/>
      <c r="CF21" s="207"/>
      <c r="CG21" s="207"/>
      <c r="CH21" s="207"/>
      <c r="CI21" s="207"/>
      <c r="CJ21" s="207"/>
      <c r="CK21" s="207"/>
      <c r="CL21" s="207"/>
      <c r="CM21" s="207"/>
      <c r="CN21" s="207"/>
      <c r="CO21" s="207"/>
      <c r="CP21" s="207"/>
      <c r="CQ21" s="207"/>
      <c r="CR21" s="207"/>
      <c r="CS21" s="207"/>
      <c r="CT21" s="207"/>
      <c r="CU21" s="207"/>
      <c r="CV21" s="207"/>
      <c r="CW21" s="207"/>
      <c r="CX21" s="207"/>
      <c r="CY21" s="207"/>
      <c r="CZ21" s="207"/>
      <c r="DA21" s="207"/>
      <c r="DB21" s="207"/>
      <c r="DC21" s="207"/>
      <c r="DD21" s="207"/>
      <c r="DE21" s="207"/>
      <c r="DF21" s="207"/>
      <c r="DG21" s="207"/>
      <c r="DH21" s="207"/>
      <c r="DI21" s="207"/>
      <c r="DJ21" s="207"/>
      <c r="DK21" s="207"/>
      <c r="DL21" s="207"/>
      <c r="DM21" s="207"/>
      <c r="DN21" s="207"/>
      <c r="DO21" s="207"/>
      <c r="DP21" s="207"/>
      <c r="DQ21" s="207"/>
      <c r="DR21" s="207"/>
      <c r="DS21" s="207"/>
      <c r="DT21" s="207"/>
      <c r="DU21" s="207"/>
      <c r="DV21" s="207"/>
      <c r="DW21" s="207"/>
      <c r="DX21" s="207"/>
      <c r="DY21" s="207"/>
      <c r="DZ21" s="207"/>
      <c r="EA21" s="207"/>
      <c r="EB21" s="207"/>
      <c r="EC21" s="207"/>
      <c r="ED21" s="207"/>
      <c r="EE21" s="207"/>
    </row>
    <row r="22" spans="1:135">
      <c r="A22" s="216">
        <v>43559</v>
      </c>
      <c r="B22" s="207"/>
      <c r="C22" s="207"/>
      <c r="D22" s="207"/>
      <c r="E22" s="207"/>
      <c r="F22" s="207"/>
      <c r="G22" s="207"/>
      <c r="H22" s="207"/>
      <c r="I22" s="209"/>
      <c r="J22" s="210"/>
      <c r="K22" s="207"/>
      <c r="L22" s="207"/>
      <c r="M22" s="207"/>
      <c r="N22" s="207"/>
      <c r="O22" s="207"/>
      <c r="P22" s="208"/>
      <c r="Q22" s="209"/>
      <c r="R22" s="210"/>
      <c r="S22" s="207"/>
      <c r="T22" s="207"/>
      <c r="U22" s="207"/>
      <c r="V22" s="207"/>
      <c r="W22" s="207"/>
      <c r="X22" s="208"/>
      <c r="Y22" s="213">
        <v>41733</v>
      </c>
      <c r="Z22" s="210">
        <v>0.89</v>
      </c>
      <c r="AA22" s="210">
        <v>0.88</v>
      </c>
      <c r="AB22" s="210">
        <v>0.92</v>
      </c>
      <c r="AC22" s="210">
        <v>0.91</v>
      </c>
      <c r="AD22" s="210">
        <v>0.56999999999999995</v>
      </c>
      <c r="AE22" s="210">
        <v>0.65</v>
      </c>
      <c r="AF22" s="208">
        <v>0.63</v>
      </c>
      <c r="AG22" s="213">
        <v>42098</v>
      </c>
      <c r="AH22" s="210">
        <v>0.94</v>
      </c>
      <c r="AI22" s="207">
        <v>0.87</v>
      </c>
      <c r="AJ22" s="207">
        <v>0.95</v>
      </c>
      <c r="AK22" s="207">
        <v>0.93</v>
      </c>
      <c r="AL22" s="207">
        <v>0.79</v>
      </c>
      <c r="AM22" s="207">
        <v>0.83</v>
      </c>
      <c r="AN22" s="208">
        <v>0.77</v>
      </c>
      <c r="AO22" s="213"/>
      <c r="AP22" s="210"/>
      <c r="AQ22" s="207"/>
      <c r="AR22" s="207"/>
      <c r="AS22" s="207"/>
      <c r="AT22" s="207"/>
      <c r="AU22" s="207"/>
      <c r="AV22" s="208"/>
      <c r="AW22" s="213"/>
      <c r="AX22" s="210"/>
      <c r="AY22" s="207"/>
      <c r="AZ22" s="207"/>
      <c r="BA22" s="207"/>
      <c r="BB22" s="207"/>
      <c r="BC22" s="207"/>
      <c r="BD22" s="208"/>
      <c r="BE22" s="213">
        <v>43191</v>
      </c>
      <c r="BF22" s="210">
        <v>0.93</v>
      </c>
      <c r="BG22" s="207">
        <v>0.86</v>
      </c>
      <c r="BH22" s="207">
        <v>0.95</v>
      </c>
      <c r="BI22" s="207">
        <v>0.85</v>
      </c>
      <c r="BJ22" s="207">
        <v>0.64</v>
      </c>
      <c r="BK22" s="207">
        <v>0.75</v>
      </c>
      <c r="BL22" s="208">
        <v>0.72</v>
      </c>
      <c r="BM22" s="209"/>
      <c r="BN22" s="210"/>
      <c r="BO22" s="207"/>
      <c r="BP22" s="207"/>
      <c r="BQ22" s="207"/>
      <c r="BR22" s="207"/>
      <c r="BS22" s="207"/>
      <c r="BU22" s="209"/>
      <c r="BV22" s="207"/>
      <c r="BW22" s="207"/>
      <c r="BX22" s="207"/>
      <c r="BY22" s="207"/>
      <c r="BZ22" s="207"/>
      <c r="CA22" s="207"/>
      <c r="CB22" s="207"/>
      <c r="CC22" s="207"/>
      <c r="CD22" s="207"/>
      <c r="CE22" s="207"/>
      <c r="CF22" s="207"/>
      <c r="CG22" s="207"/>
      <c r="CH22" s="207"/>
      <c r="CI22" s="207"/>
      <c r="CJ22" s="207"/>
      <c r="CK22" s="207"/>
      <c r="CL22" s="207"/>
      <c r="CM22" s="207"/>
      <c r="CN22" s="207"/>
      <c r="CO22" s="207"/>
      <c r="CP22" s="207"/>
      <c r="CQ22" s="207"/>
      <c r="CR22" s="207"/>
      <c r="CS22" s="207"/>
      <c r="CT22" s="207"/>
      <c r="CU22" s="207"/>
      <c r="CV22" s="207"/>
      <c r="CW22" s="207"/>
      <c r="CX22" s="207"/>
      <c r="CY22" s="207"/>
      <c r="CZ22" s="207"/>
      <c r="DA22" s="207"/>
      <c r="DB22" s="207"/>
      <c r="DC22" s="207"/>
      <c r="DD22" s="207"/>
      <c r="DE22" s="207"/>
      <c r="DF22" s="207"/>
      <c r="DG22" s="207"/>
      <c r="DH22" s="207"/>
      <c r="DI22" s="207"/>
      <c r="DJ22" s="207"/>
      <c r="DK22" s="207"/>
      <c r="DL22" s="207"/>
      <c r="DM22" s="207"/>
      <c r="DN22" s="207"/>
      <c r="DO22" s="207"/>
      <c r="DP22" s="207"/>
      <c r="DQ22" s="207"/>
      <c r="DR22" s="207"/>
      <c r="DS22" s="207"/>
      <c r="DT22" s="207"/>
      <c r="DU22" s="207"/>
      <c r="DV22" s="207"/>
      <c r="DW22" s="207"/>
      <c r="DX22" s="207"/>
      <c r="DY22" s="207"/>
      <c r="DZ22" s="207"/>
      <c r="EA22" s="207"/>
      <c r="EB22" s="207"/>
      <c r="EC22" s="207"/>
      <c r="ED22" s="207"/>
      <c r="EE22" s="207"/>
    </row>
    <row r="23" spans="1:135">
      <c r="A23" s="216">
        <v>43566</v>
      </c>
      <c r="B23" s="207"/>
      <c r="C23" s="207"/>
      <c r="D23" s="207"/>
      <c r="E23" s="207"/>
      <c r="F23" s="207"/>
      <c r="G23" s="207"/>
      <c r="H23" s="207"/>
      <c r="I23" s="209"/>
      <c r="J23" s="210"/>
      <c r="K23" s="207"/>
      <c r="L23" s="207"/>
      <c r="M23" s="207"/>
      <c r="N23" s="207"/>
      <c r="O23" s="207"/>
      <c r="P23" s="208"/>
      <c r="Q23" s="209"/>
      <c r="R23" s="210"/>
      <c r="S23" s="207"/>
      <c r="T23" s="207"/>
      <c r="U23" s="207"/>
      <c r="V23" s="207"/>
      <c r="W23" s="207"/>
      <c r="X23" s="208"/>
      <c r="Y23" s="213">
        <v>41740</v>
      </c>
      <c r="Z23" s="210">
        <v>0.92</v>
      </c>
      <c r="AA23" s="210">
        <v>0.91</v>
      </c>
      <c r="AB23" s="210">
        <v>0.93</v>
      </c>
      <c r="AC23" s="210">
        <v>0.92</v>
      </c>
      <c r="AD23" s="210">
        <v>0.64</v>
      </c>
      <c r="AE23" s="210">
        <v>0.69</v>
      </c>
      <c r="AF23" s="208">
        <v>0.67</v>
      </c>
      <c r="AG23" s="213"/>
      <c r="AH23" s="210"/>
      <c r="AI23" s="207"/>
      <c r="AJ23" s="207"/>
      <c r="AK23" s="207"/>
      <c r="AL23" s="207"/>
      <c r="AM23" s="207"/>
      <c r="AN23" s="208"/>
      <c r="AO23" s="213"/>
      <c r="AP23" s="210"/>
      <c r="AQ23" s="207"/>
      <c r="AR23" s="207"/>
      <c r="AS23" s="207"/>
      <c r="AT23" s="207"/>
      <c r="AU23" s="207"/>
      <c r="AV23" s="208"/>
      <c r="AW23" s="213"/>
      <c r="AX23" s="210"/>
      <c r="AY23" s="207"/>
      <c r="AZ23" s="207"/>
      <c r="BA23" s="207"/>
      <c r="BB23" s="207"/>
      <c r="BC23" s="207"/>
      <c r="BD23" s="208"/>
      <c r="BE23" s="213"/>
      <c r="BF23" s="210"/>
      <c r="BG23" s="207"/>
      <c r="BH23" s="207"/>
      <c r="BI23" s="207"/>
      <c r="BJ23" s="207"/>
      <c r="BK23" s="207"/>
      <c r="BL23" s="208"/>
      <c r="BM23" s="209"/>
      <c r="BN23" s="210"/>
      <c r="BO23" s="207"/>
      <c r="BP23" s="207"/>
      <c r="BQ23" s="207"/>
      <c r="BR23" s="207"/>
      <c r="BS23" s="207"/>
      <c r="BU23" s="209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  <c r="DB23" s="207"/>
      <c r="DC23" s="207"/>
      <c r="DD23" s="207"/>
      <c r="DE23" s="207"/>
      <c r="DF23" s="207"/>
      <c r="DG23" s="207"/>
      <c r="DH23" s="207"/>
      <c r="DI23" s="207"/>
      <c r="DJ23" s="207"/>
      <c r="DK23" s="207"/>
      <c r="DL23" s="207"/>
      <c r="DM23" s="207"/>
      <c r="DN23" s="207"/>
      <c r="DO23" s="207"/>
      <c r="DP23" s="207"/>
      <c r="DQ23" s="207"/>
      <c r="DR23" s="207"/>
      <c r="DS23" s="207"/>
      <c r="DT23" s="207"/>
      <c r="DU23" s="207"/>
      <c r="DV23" s="207"/>
      <c r="DW23" s="207"/>
      <c r="DX23" s="207"/>
      <c r="DY23" s="207"/>
      <c r="DZ23" s="207"/>
      <c r="EA23" s="207"/>
      <c r="EB23" s="207"/>
      <c r="EC23" s="207"/>
      <c r="ED23" s="207"/>
      <c r="EE23" s="207"/>
    </row>
    <row r="24" spans="1:135">
      <c r="A24" s="216">
        <v>43573</v>
      </c>
      <c r="B24" s="207"/>
      <c r="C24" s="207"/>
      <c r="D24" s="207"/>
      <c r="E24" s="207"/>
      <c r="F24" s="207"/>
      <c r="G24" s="207"/>
      <c r="H24" s="207"/>
      <c r="I24" s="209"/>
      <c r="J24" s="210"/>
      <c r="K24" s="207"/>
      <c r="L24" s="207"/>
      <c r="M24" s="207"/>
      <c r="N24" s="207"/>
      <c r="O24" s="207"/>
      <c r="P24" s="208"/>
      <c r="Q24" s="209"/>
      <c r="R24" s="210"/>
      <c r="S24" s="207"/>
      <c r="T24" s="207"/>
      <c r="U24" s="207"/>
      <c r="V24" s="207"/>
      <c r="W24" s="207"/>
      <c r="X24" s="208"/>
      <c r="Y24" s="213">
        <v>41747</v>
      </c>
      <c r="Z24" s="210">
        <v>0.94</v>
      </c>
      <c r="AA24" s="210">
        <v>0.93</v>
      </c>
      <c r="AB24" s="210">
        <v>0.95</v>
      </c>
      <c r="AC24" s="210">
        <v>0.94</v>
      </c>
      <c r="AD24" s="210">
        <v>0.72</v>
      </c>
      <c r="AE24" s="210">
        <v>0.74</v>
      </c>
      <c r="AF24" s="208">
        <v>0.71</v>
      </c>
      <c r="AG24" s="213"/>
      <c r="AH24" s="210"/>
      <c r="AI24" s="207"/>
      <c r="AJ24" s="207"/>
      <c r="AK24" s="207"/>
      <c r="AL24" s="207"/>
      <c r="AM24" s="207"/>
      <c r="AN24" s="208"/>
      <c r="AO24" s="213"/>
      <c r="AP24" s="210"/>
      <c r="AQ24" s="207"/>
      <c r="AR24" s="207"/>
      <c r="AS24" s="207"/>
      <c r="AT24" s="207"/>
      <c r="AU24" s="207"/>
      <c r="AV24" s="208"/>
      <c r="AW24" s="213"/>
      <c r="AX24" s="210"/>
      <c r="AY24" s="207"/>
      <c r="AZ24" s="207"/>
      <c r="BA24" s="207"/>
      <c r="BB24" s="207"/>
      <c r="BC24" s="207"/>
      <c r="BD24" s="208"/>
      <c r="BE24" s="213"/>
      <c r="BF24" s="210"/>
      <c r="BG24" s="207"/>
      <c r="BH24" s="207"/>
      <c r="BI24" s="207"/>
      <c r="BJ24" s="207"/>
      <c r="BK24" s="207"/>
      <c r="BL24" s="208"/>
      <c r="BM24" s="209"/>
      <c r="BN24" s="210"/>
      <c r="BO24" s="207"/>
      <c r="BP24" s="207"/>
      <c r="BQ24" s="207"/>
      <c r="BR24" s="207"/>
      <c r="BS24" s="207"/>
      <c r="BU24" s="209"/>
      <c r="BV24" s="207"/>
      <c r="BW24" s="207"/>
      <c r="BX24" s="207"/>
      <c r="BY24" s="207"/>
      <c r="BZ24" s="207"/>
      <c r="CA24" s="207"/>
      <c r="CB24" s="207"/>
      <c r="CC24" s="207"/>
      <c r="CD24" s="207"/>
      <c r="CE24" s="207"/>
      <c r="CF24" s="207"/>
      <c r="CG24" s="207"/>
      <c r="CH24" s="207"/>
      <c r="CI24" s="207"/>
      <c r="CJ24" s="207"/>
      <c r="CK24" s="207"/>
      <c r="CL24" s="207"/>
      <c r="CM24" s="207"/>
      <c r="CN24" s="207"/>
      <c r="CO24" s="207"/>
      <c r="CP24" s="207"/>
      <c r="CQ24" s="207"/>
      <c r="CR24" s="207"/>
      <c r="CS24" s="207"/>
      <c r="CT24" s="207"/>
      <c r="CU24" s="207"/>
      <c r="CV24" s="207"/>
      <c r="CW24" s="207"/>
      <c r="CX24" s="207"/>
      <c r="CY24" s="207"/>
      <c r="CZ24" s="207"/>
      <c r="DA24" s="207"/>
      <c r="DB24" s="207"/>
      <c r="DC24" s="207"/>
      <c r="DD24" s="207"/>
      <c r="DE24" s="207"/>
      <c r="DF24" s="207"/>
      <c r="DG24" s="207"/>
      <c r="DH24" s="207"/>
      <c r="DI24" s="207"/>
      <c r="DJ24" s="207"/>
      <c r="DK24" s="207"/>
      <c r="DL24" s="207"/>
      <c r="DM24" s="207"/>
      <c r="DN24" s="207"/>
      <c r="DO24" s="207"/>
      <c r="DP24" s="207"/>
      <c r="DQ24" s="207"/>
      <c r="DR24" s="207"/>
      <c r="DS24" s="207"/>
      <c r="DT24" s="207"/>
      <c r="DU24" s="207"/>
      <c r="DV24" s="207"/>
      <c r="DW24" s="207"/>
      <c r="DX24" s="207"/>
      <c r="DY24" s="207"/>
      <c r="DZ24" s="207"/>
      <c r="EA24" s="207"/>
      <c r="EB24" s="207"/>
      <c r="EC24" s="207"/>
      <c r="ED24" s="207"/>
      <c r="EE24" s="207"/>
    </row>
    <row r="25" spans="1:135">
      <c r="B25" s="207"/>
      <c r="C25" s="207"/>
      <c r="D25" s="207"/>
      <c r="E25" s="207"/>
      <c r="F25" s="207"/>
      <c r="G25" s="207"/>
      <c r="H25" s="207"/>
      <c r="I25" s="209"/>
      <c r="J25" s="210"/>
      <c r="K25" s="207"/>
      <c r="L25" s="207"/>
      <c r="M25" s="207"/>
      <c r="N25" s="207"/>
      <c r="O25" s="207"/>
      <c r="P25" s="208"/>
      <c r="Q25" s="209"/>
      <c r="R25" s="210"/>
      <c r="S25" s="207"/>
      <c r="T25" s="207"/>
      <c r="U25" s="207"/>
      <c r="V25" s="207"/>
      <c r="W25" s="207"/>
      <c r="X25" s="208"/>
      <c r="Y25" s="213"/>
      <c r="Z25" s="210"/>
      <c r="AA25" s="210"/>
      <c r="AB25" s="210"/>
      <c r="AC25" s="210"/>
      <c r="AD25" s="210"/>
      <c r="AE25" s="210"/>
      <c r="AF25" s="208"/>
      <c r="AG25" s="213"/>
      <c r="AH25" s="210"/>
      <c r="AI25" s="207"/>
      <c r="AJ25" s="207"/>
      <c r="AK25" s="207"/>
      <c r="AL25" s="207"/>
      <c r="AM25" s="207"/>
      <c r="AN25" s="208"/>
      <c r="AO25" s="213"/>
      <c r="AP25" s="210"/>
      <c r="AQ25" s="207"/>
      <c r="AR25" s="207"/>
      <c r="AS25" s="207"/>
      <c r="AT25" s="207"/>
      <c r="AU25" s="207"/>
      <c r="AV25" s="208"/>
      <c r="AW25" s="213"/>
      <c r="AX25" s="210"/>
      <c r="AY25" s="207"/>
      <c r="AZ25" s="207"/>
      <c r="BA25" s="207"/>
      <c r="BB25" s="207"/>
      <c r="BC25" s="207"/>
      <c r="BD25" s="208"/>
      <c r="BE25" s="213"/>
      <c r="BF25" s="210"/>
      <c r="BG25" s="207"/>
      <c r="BH25" s="207"/>
      <c r="BI25" s="207"/>
      <c r="BJ25" s="207"/>
      <c r="BK25" s="207"/>
      <c r="BL25" s="208"/>
      <c r="BM25" s="209"/>
      <c r="BN25" s="210"/>
      <c r="BO25" s="207"/>
      <c r="BP25" s="207"/>
      <c r="BQ25" s="207"/>
      <c r="BR25" s="207"/>
      <c r="BS25" s="207"/>
      <c r="BU25" s="209"/>
      <c r="BV25" s="207"/>
      <c r="BW25" s="207"/>
      <c r="BX25" s="207"/>
      <c r="BY25" s="207"/>
      <c r="BZ25" s="207"/>
      <c r="CA25" s="207"/>
      <c r="CB25" s="207"/>
      <c r="CC25" s="207"/>
      <c r="CD25" s="207"/>
      <c r="CE25" s="207"/>
      <c r="CF25" s="207"/>
      <c r="CG25" s="207"/>
      <c r="CH25" s="207"/>
      <c r="CI25" s="207"/>
      <c r="CJ25" s="207"/>
      <c r="CK25" s="207"/>
      <c r="CL25" s="207"/>
      <c r="CM25" s="207"/>
      <c r="CN25" s="207"/>
      <c r="CO25" s="207"/>
      <c r="CP25" s="207"/>
      <c r="CQ25" s="207"/>
      <c r="CR25" s="207"/>
      <c r="CS25" s="207"/>
      <c r="CT25" s="207"/>
      <c r="CU25" s="207"/>
      <c r="CV25" s="207"/>
      <c r="CW25" s="207"/>
      <c r="CX25" s="207"/>
      <c r="CY25" s="207"/>
      <c r="CZ25" s="207"/>
      <c r="DA25" s="207"/>
      <c r="DB25" s="207"/>
      <c r="DC25" s="207"/>
      <c r="DD25" s="207"/>
      <c r="DE25" s="207"/>
      <c r="DF25" s="207"/>
      <c r="DG25" s="207"/>
      <c r="DH25" s="207"/>
      <c r="DI25" s="207"/>
      <c r="DJ25" s="207"/>
      <c r="DK25" s="207"/>
      <c r="DL25" s="207"/>
      <c r="DM25" s="207"/>
      <c r="DN25" s="207"/>
      <c r="DO25" s="207"/>
      <c r="DP25" s="207"/>
      <c r="DQ25" s="207"/>
      <c r="DR25" s="207"/>
      <c r="DS25" s="207"/>
      <c r="DT25" s="207"/>
      <c r="DU25" s="207"/>
      <c r="DV25" s="207"/>
      <c r="DW25" s="207"/>
      <c r="DX25" s="207"/>
      <c r="DY25" s="207"/>
      <c r="DZ25" s="207"/>
      <c r="EA25" s="207"/>
      <c r="EB25" s="207"/>
      <c r="EC25" s="207"/>
      <c r="ED25" s="207"/>
      <c r="EE25" s="207"/>
    </row>
    <row r="26" spans="1:135">
      <c r="B26" s="207"/>
      <c r="C26" s="207"/>
      <c r="D26" s="207"/>
      <c r="E26" s="207"/>
      <c r="F26" s="207"/>
      <c r="G26" s="207"/>
      <c r="H26" s="207"/>
      <c r="I26" s="209"/>
      <c r="J26" s="210"/>
      <c r="K26" s="207"/>
      <c r="L26" s="207"/>
      <c r="M26" s="207"/>
      <c r="N26" s="207"/>
      <c r="O26" s="207"/>
      <c r="P26" s="208"/>
      <c r="Q26" s="209"/>
      <c r="R26" s="210"/>
      <c r="S26" s="207"/>
      <c r="T26" s="207"/>
      <c r="U26" s="207"/>
      <c r="V26" s="207"/>
      <c r="W26" s="207"/>
      <c r="X26" s="208"/>
      <c r="Y26" s="213"/>
      <c r="Z26" s="210"/>
      <c r="AA26" s="210"/>
      <c r="AB26" s="210"/>
      <c r="AC26" s="210"/>
      <c r="AD26" s="210"/>
      <c r="AE26" s="210"/>
      <c r="AF26" s="208"/>
      <c r="AG26" s="213"/>
      <c r="AH26" s="210"/>
      <c r="AI26" s="207"/>
      <c r="AJ26" s="207"/>
      <c r="AK26" s="207"/>
      <c r="AL26" s="207"/>
      <c r="AM26" s="207"/>
      <c r="AN26" s="208"/>
      <c r="AO26" s="213"/>
      <c r="AP26" s="210"/>
      <c r="AQ26" s="207"/>
      <c r="AR26" s="207"/>
      <c r="AS26" s="207"/>
      <c r="AT26" s="207"/>
      <c r="AU26" s="207"/>
      <c r="AV26" s="208"/>
      <c r="AW26" s="213"/>
      <c r="AX26" s="210"/>
      <c r="AY26" s="207"/>
      <c r="AZ26" s="207"/>
      <c r="BA26" s="207"/>
      <c r="BB26" s="207"/>
      <c r="BC26" s="207"/>
      <c r="BD26" s="208"/>
      <c r="BE26" s="213"/>
      <c r="BF26" s="210"/>
      <c r="BG26" s="207"/>
      <c r="BH26" s="207"/>
      <c r="BI26" s="207"/>
      <c r="BJ26" s="207"/>
      <c r="BK26" s="207"/>
      <c r="BL26" s="208"/>
      <c r="BM26" s="209"/>
      <c r="BN26" s="210"/>
      <c r="BO26" s="207"/>
      <c r="BP26" s="207"/>
      <c r="BQ26" s="207"/>
      <c r="BR26" s="207"/>
      <c r="BS26" s="207"/>
      <c r="BU26" s="209"/>
      <c r="BV26" s="207"/>
      <c r="BW26" s="207"/>
      <c r="BX26" s="207"/>
      <c r="BY26" s="207"/>
      <c r="BZ26" s="207"/>
      <c r="CA26" s="207"/>
      <c r="CB26" s="207"/>
      <c r="CC26" s="207"/>
      <c r="CD26" s="207"/>
      <c r="CE26" s="207"/>
      <c r="CF26" s="207"/>
      <c r="CG26" s="207"/>
      <c r="CH26" s="207"/>
      <c r="CI26" s="207"/>
      <c r="CJ26" s="207"/>
      <c r="CK26" s="207"/>
      <c r="CL26" s="207"/>
      <c r="CM26" s="207"/>
      <c r="CN26" s="207"/>
      <c r="CO26" s="207"/>
      <c r="CP26" s="207"/>
      <c r="CQ26" s="207"/>
      <c r="CR26" s="207"/>
      <c r="CS26" s="207"/>
      <c r="CT26" s="207"/>
      <c r="CU26" s="207"/>
      <c r="CV26" s="207"/>
      <c r="CW26" s="207"/>
      <c r="CX26" s="207"/>
      <c r="CY26" s="207"/>
      <c r="CZ26" s="207"/>
      <c r="DA26" s="207"/>
      <c r="DB26" s="207"/>
      <c r="DC26" s="207"/>
      <c r="DD26" s="207"/>
      <c r="DE26" s="207"/>
      <c r="DF26" s="207"/>
      <c r="DG26" s="207"/>
      <c r="DH26" s="207"/>
      <c r="DI26" s="207"/>
      <c r="DJ26" s="207"/>
      <c r="DK26" s="207"/>
      <c r="DL26" s="207"/>
      <c r="DM26" s="207"/>
      <c r="DN26" s="207"/>
      <c r="DO26" s="207"/>
      <c r="DP26" s="207"/>
      <c r="DQ26" s="207"/>
      <c r="DR26" s="207"/>
      <c r="DS26" s="207"/>
      <c r="DT26" s="207"/>
      <c r="DU26" s="207"/>
      <c r="DV26" s="207"/>
      <c r="DW26" s="207"/>
      <c r="DX26" s="207"/>
      <c r="DY26" s="207"/>
      <c r="DZ26" s="207"/>
      <c r="EA26" s="207"/>
      <c r="EB26" s="207"/>
      <c r="EC26" s="207"/>
      <c r="ED26" s="207"/>
      <c r="EE26" s="207"/>
    </row>
    <row r="27" spans="1:135">
      <c r="B27" s="214"/>
      <c r="C27" s="207"/>
      <c r="D27" s="207"/>
      <c r="E27" s="207"/>
      <c r="F27" s="207"/>
      <c r="G27" s="207"/>
      <c r="H27" s="208"/>
      <c r="I27" s="209"/>
      <c r="J27" s="210"/>
      <c r="K27" s="207"/>
      <c r="L27" s="207"/>
      <c r="M27" s="207"/>
      <c r="N27" s="207"/>
      <c r="O27" s="207"/>
      <c r="P27" s="208"/>
      <c r="Q27" s="209"/>
      <c r="R27" s="210"/>
      <c r="S27" s="207"/>
      <c r="T27" s="207"/>
      <c r="U27" s="207"/>
      <c r="V27" s="207"/>
      <c r="W27" s="207"/>
      <c r="X27" s="208"/>
      <c r="Y27" s="213"/>
      <c r="Z27" s="210"/>
      <c r="AA27" s="210"/>
      <c r="AB27" s="210"/>
      <c r="AC27" s="210"/>
      <c r="AD27" s="210"/>
      <c r="AE27" s="210"/>
      <c r="AF27" s="208"/>
      <c r="AG27" s="213"/>
      <c r="AH27" s="210"/>
      <c r="AI27" s="207"/>
      <c r="AJ27" s="207"/>
      <c r="AK27" s="207"/>
      <c r="AL27" s="207"/>
      <c r="AM27" s="207"/>
      <c r="AN27" s="207"/>
      <c r="AO27" s="207"/>
      <c r="AP27" s="207"/>
      <c r="AQ27" s="207"/>
      <c r="AR27" s="207"/>
      <c r="AS27" s="207"/>
      <c r="AT27" s="207"/>
      <c r="AU27" s="207"/>
      <c r="AV27" s="208"/>
      <c r="AW27" s="213"/>
      <c r="AX27" s="210"/>
      <c r="AY27" s="207"/>
      <c r="AZ27" s="207"/>
      <c r="BA27" s="207"/>
      <c r="BB27" s="207"/>
      <c r="BC27" s="207"/>
      <c r="BD27" s="208"/>
      <c r="BE27" s="213"/>
      <c r="BF27" s="210"/>
      <c r="BG27" s="207"/>
      <c r="BH27" s="207"/>
      <c r="BI27" s="207"/>
      <c r="BJ27" s="207"/>
      <c r="BK27" s="207"/>
      <c r="BL27" s="208"/>
      <c r="BM27" s="209"/>
      <c r="BN27" s="210"/>
      <c r="BO27" s="207"/>
      <c r="BP27" s="207"/>
      <c r="BQ27" s="207"/>
      <c r="BR27" s="207"/>
      <c r="BS27" s="207"/>
      <c r="BU27" s="209"/>
      <c r="BV27" s="207"/>
      <c r="BW27" s="207"/>
      <c r="BX27" s="207"/>
      <c r="BY27" s="207"/>
      <c r="BZ27" s="207"/>
      <c r="CA27" s="207"/>
      <c r="CB27" s="207"/>
      <c r="CC27" s="207"/>
      <c r="CD27" s="207"/>
      <c r="CE27" s="207"/>
      <c r="CF27" s="207"/>
      <c r="CG27" s="207"/>
      <c r="CH27" s="207"/>
      <c r="CI27" s="207"/>
      <c r="CJ27" s="207"/>
      <c r="CK27" s="207"/>
      <c r="CL27" s="207"/>
      <c r="CM27" s="207"/>
      <c r="CN27" s="207"/>
      <c r="CO27" s="207"/>
      <c r="CP27" s="207"/>
      <c r="CQ27" s="207"/>
      <c r="CR27" s="207"/>
      <c r="CS27" s="207"/>
      <c r="CT27" s="207"/>
      <c r="CU27" s="207"/>
      <c r="CV27" s="207"/>
      <c r="CW27" s="207"/>
      <c r="CX27" s="207"/>
      <c r="CY27" s="207"/>
      <c r="CZ27" s="207"/>
      <c r="DA27" s="207"/>
      <c r="DB27" s="207"/>
      <c r="DC27" s="207"/>
      <c r="DD27" s="207"/>
      <c r="DE27" s="207"/>
      <c r="DF27" s="207"/>
      <c r="DG27" s="207"/>
      <c r="DH27" s="207"/>
      <c r="DI27" s="207"/>
      <c r="DJ27" s="207"/>
      <c r="DK27" s="207"/>
      <c r="DL27" s="207"/>
      <c r="DM27" s="207"/>
      <c r="DN27" s="207"/>
      <c r="DO27" s="207"/>
      <c r="DP27" s="207"/>
      <c r="DQ27" s="207"/>
      <c r="DR27" s="207"/>
      <c r="DS27" s="207"/>
      <c r="DT27" s="207"/>
      <c r="DU27" s="207"/>
      <c r="DV27" s="207"/>
      <c r="DW27" s="207"/>
      <c r="DX27" s="207"/>
      <c r="DY27" s="207"/>
      <c r="DZ27" s="207"/>
      <c r="EA27" s="207"/>
      <c r="EB27" s="207"/>
      <c r="EC27" s="207"/>
      <c r="ED27" s="207"/>
      <c r="EE27" s="207"/>
    </row>
    <row r="28" spans="1:135">
      <c r="B28" s="207"/>
      <c r="C28" s="207"/>
      <c r="D28" s="207"/>
      <c r="E28" s="207"/>
      <c r="F28" s="207"/>
      <c r="G28" s="207"/>
      <c r="H28" s="208"/>
      <c r="I28" s="209"/>
      <c r="J28" s="210"/>
      <c r="K28" s="207"/>
      <c r="L28" s="207"/>
      <c r="M28" s="207"/>
      <c r="N28" s="207"/>
      <c r="O28" s="207"/>
      <c r="P28" s="208"/>
      <c r="Q28" s="209"/>
      <c r="R28" s="210"/>
      <c r="S28" s="207"/>
      <c r="T28" s="207"/>
      <c r="U28" s="207"/>
      <c r="V28" s="207"/>
      <c r="W28" s="207"/>
      <c r="X28" s="208"/>
      <c r="Y28" s="213"/>
      <c r="Z28" s="210"/>
      <c r="AA28" s="210"/>
      <c r="AB28" s="210"/>
      <c r="AC28" s="210"/>
      <c r="AD28" s="210"/>
      <c r="AE28" s="210"/>
      <c r="AF28" s="208"/>
      <c r="AG28" s="213"/>
      <c r="AH28" s="210"/>
      <c r="AI28" s="207"/>
      <c r="AJ28" s="207"/>
      <c r="AK28" s="207"/>
      <c r="AL28" s="207"/>
      <c r="AM28" s="207"/>
      <c r="AN28" s="208"/>
      <c r="AO28" s="213"/>
      <c r="AP28" s="210"/>
      <c r="AQ28" s="207"/>
      <c r="AR28" s="207"/>
      <c r="AS28" s="207"/>
      <c r="AT28" s="207"/>
      <c r="AU28" s="207"/>
      <c r="AV28" s="208"/>
      <c r="AW28" s="213"/>
      <c r="AX28" s="210"/>
      <c r="AY28" s="207"/>
      <c r="AZ28" s="207"/>
      <c r="BA28" s="207"/>
      <c r="BB28" s="207"/>
      <c r="BC28" s="207"/>
      <c r="BD28" s="208"/>
      <c r="BE28" s="213"/>
      <c r="BF28" s="210"/>
      <c r="BG28" s="207"/>
      <c r="BH28" s="207"/>
      <c r="BI28" s="207"/>
      <c r="BJ28" s="207"/>
      <c r="BK28" s="207"/>
      <c r="BL28" s="208"/>
      <c r="BM28" s="209"/>
      <c r="BN28" s="210"/>
      <c r="BO28" s="207"/>
      <c r="BP28" s="207"/>
      <c r="BQ28" s="207"/>
      <c r="BR28" s="207"/>
      <c r="BS28" s="207"/>
      <c r="BU28" s="209"/>
      <c r="BV28" s="207"/>
      <c r="BW28" s="207"/>
      <c r="BX28" s="207"/>
      <c r="BY28" s="207"/>
      <c r="BZ28" s="207"/>
      <c r="CA28" s="207"/>
      <c r="CB28" s="207"/>
      <c r="CC28" s="207"/>
      <c r="CD28" s="207"/>
      <c r="CE28" s="207"/>
      <c r="CF28" s="207"/>
      <c r="CG28" s="207"/>
      <c r="CH28" s="207"/>
      <c r="CI28" s="207"/>
      <c r="CJ28" s="207"/>
      <c r="CK28" s="207"/>
      <c r="CL28" s="207"/>
      <c r="CM28" s="207"/>
      <c r="CN28" s="207"/>
      <c r="CO28" s="207"/>
      <c r="CP28" s="207"/>
      <c r="CQ28" s="207"/>
      <c r="CR28" s="207"/>
      <c r="CS28" s="207"/>
      <c r="CT28" s="207"/>
      <c r="CU28" s="207"/>
      <c r="CV28" s="207"/>
      <c r="CW28" s="207"/>
      <c r="CX28" s="207"/>
      <c r="CY28" s="207"/>
      <c r="CZ28" s="207"/>
      <c r="DA28" s="207"/>
      <c r="DB28" s="207"/>
      <c r="DC28" s="207"/>
      <c r="DD28" s="207"/>
      <c r="DE28" s="207"/>
      <c r="DF28" s="207"/>
      <c r="DG28" s="207"/>
      <c r="DH28" s="207"/>
      <c r="DI28" s="207"/>
      <c r="DJ28" s="207"/>
      <c r="DK28" s="207"/>
      <c r="DL28" s="207"/>
      <c r="DM28" s="207"/>
      <c r="DN28" s="207"/>
      <c r="DO28" s="207"/>
      <c r="DP28" s="207"/>
      <c r="DQ28" s="207"/>
      <c r="DR28" s="207"/>
      <c r="DS28" s="207"/>
      <c r="DT28" s="207"/>
      <c r="DU28" s="207"/>
      <c r="DV28" s="207"/>
      <c r="DW28" s="207"/>
      <c r="DX28" s="207"/>
      <c r="DY28" s="207"/>
      <c r="DZ28" s="207"/>
      <c r="EA28" s="207"/>
      <c r="EB28" s="207"/>
      <c r="EC28" s="207"/>
      <c r="ED28" s="207"/>
      <c r="EE28" s="207"/>
    </row>
    <row r="29" spans="1:135">
      <c r="B29" s="207"/>
      <c r="C29" s="207"/>
      <c r="D29" s="207"/>
      <c r="E29" s="207"/>
      <c r="F29" s="207"/>
      <c r="G29" s="207"/>
      <c r="H29" s="208"/>
      <c r="I29" s="209"/>
      <c r="J29" s="210"/>
      <c r="K29" s="207"/>
      <c r="L29" s="207"/>
      <c r="M29" s="207"/>
      <c r="N29" s="207"/>
      <c r="O29" s="207"/>
      <c r="P29" s="208"/>
      <c r="Q29" s="209"/>
      <c r="R29" s="210"/>
      <c r="S29" s="207"/>
      <c r="T29" s="207"/>
      <c r="U29" s="207"/>
      <c r="V29" s="207"/>
      <c r="W29" s="207"/>
      <c r="X29" s="208"/>
      <c r="Y29" s="213"/>
      <c r="Z29" s="210"/>
      <c r="AA29" s="210"/>
      <c r="AB29" s="210"/>
      <c r="AC29" s="210"/>
      <c r="AD29" s="210"/>
      <c r="AE29" s="210"/>
      <c r="AF29" s="208"/>
      <c r="AG29" s="213"/>
      <c r="AH29" s="210"/>
      <c r="AI29" s="207"/>
      <c r="AJ29" s="207"/>
      <c r="AK29" s="207"/>
      <c r="AL29" s="207"/>
      <c r="AM29" s="207"/>
      <c r="AN29" s="208"/>
      <c r="AO29" s="213"/>
      <c r="AP29" s="210"/>
      <c r="AQ29" s="207"/>
      <c r="AR29" s="207"/>
      <c r="AS29" s="207"/>
      <c r="AT29" s="207"/>
      <c r="AU29" s="207"/>
      <c r="AV29" s="208"/>
      <c r="AW29" s="213"/>
      <c r="AX29" s="210"/>
      <c r="AY29" s="207"/>
      <c r="AZ29" s="207"/>
      <c r="BA29" s="207"/>
      <c r="BB29" s="207"/>
      <c r="BC29" s="207"/>
      <c r="BD29" s="208"/>
      <c r="BE29" s="213"/>
      <c r="BF29" s="210"/>
      <c r="BG29" s="207"/>
      <c r="BH29" s="207"/>
      <c r="BI29" s="207"/>
      <c r="BJ29" s="207"/>
      <c r="BK29" s="207"/>
      <c r="BL29" s="208"/>
      <c r="BM29" s="209"/>
      <c r="BN29" s="210"/>
      <c r="BO29" s="207"/>
      <c r="BP29" s="207"/>
      <c r="BQ29" s="207"/>
      <c r="BR29" s="207"/>
      <c r="BS29" s="207"/>
      <c r="BU29" s="209"/>
      <c r="BV29" s="207"/>
      <c r="BW29" s="207"/>
      <c r="BX29" s="207"/>
      <c r="BY29" s="207"/>
      <c r="BZ29" s="207"/>
      <c r="CA29" s="207"/>
      <c r="CB29" s="207"/>
      <c r="CC29" s="207"/>
      <c r="CD29" s="207"/>
      <c r="CE29" s="207"/>
      <c r="CF29" s="207"/>
      <c r="CG29" s="207"/>
      <c r="CH29" s="207"/>
      <c r="CI29" s="207"/>
      <c r="CJ29" s="207"/>
      <c r="CK29" s="207"/>
      <c r="CL29" s="207"/>
      <c r="CM29" s="207"/>
      <c r="CN29" s="207"/>
      <c r="CO29" s="207"/>
      <c r="CP29" s="207"/>
      <c r="CQ29" s="207"/>
      <c r="CR29" s="207"/>
      <c r="CS29" s="207"/>
      <c r="CT29" s="207"/>
      <c r="CU29" s="207"/>
      <c r="CV29" s="207"/>
      <c r="CW29" s="207"/>
      <c r="CX29" s="207"/>
      <c r="CY29" s="207"/>
      <c r="CZ29" s="207"/>
      <c r="DA29" s="207"/>
      <c r="DB29" s="207"/>
      <c r="DC29" s="207"/>
      <c r="DD29" s="207"/>
      <c r="DE29" s="207"/>
      <c r="DF29" s="207"/>
      <c r="DG29" s="207"/>
      <c r="DH29" s="207"/>
      <c r="DI29" s="207"/>
      <c r="DJ29" s="207"/>
      <c r="DK29" s="207"/>
      <c r="DL29" s="207"/>
      <c r="DM29" s="207"/>
      <c r="DN29" s="207"/>
      <c r="DO29" s="207"/>
      <c r="DP29" s="207"/>
      <c r="DQ29" s="207"/>
      <c r="DR29" s="207"/>
      <c r="DS29" s="207"/>
      <c r="DT29" s="207"/>
      <c r="DU29" s="207"/>
      <c r="DV29" s="207"/>
      <c r="DW29" s="207"/>
      <c r="DX29" s="207"/>
      <c r="DY29" s="207"/>
      <c r="DZ29" s="207"/>
      <c r="EA29" s="207"/>
      <c r="EB29" s="207"/>
      <c r="EC29" s="207"/>
      <c r="ED29" s="207"/>
      <c r="EE29" s="207"/>
    </row>
    <row r="30" spans="1:135">
      <c r="B30" s="207"/>
      <c r="C30" s="207"/>
      <c r="D30" s="207"/>
      <c r="E30" s="207"/>
      <c r="F30" s="207"/>
      <c r="G30" s="207"/>
      <c r="H30" s="208"/>
      <c r="I30" s="209"/>
      <c r="J30" s="210"/>
      <c r="K30" s="207"/>
      <c r="L30" s="207"/>
      <c r="M30" s="207"/>
      <c r="N30" s="207"/>
      <c r="O30" s="207"/>
      <c r="P30" s="208"/>
      <c r="Q30" s="209"/>
      <c r="R30" s="210"/>
      <c r="S30" s="207"/>
      <c r="T30" s="207"/>
      <c r="U30" s="207"/>
      <c r="V30" s="207"/>
      <c r="W30" s="207"/>
      <c r="X30" s="208"/>
      <c r="Y30" s="213"/>
      <c r="Z30" s="210"/>
      <c r="AA30" s="210"/>
      <c r="AB30" s="210"/>
      <c r="AC30" s="210"/>
      <c r="AD30" s="210"/>
      <c r="AE30" s="210"/>
      <c r="AF30" s="208"/>
      <c r="AG30" s="213"/>
      <c r="AH30" s="210"/>
      <c r="AI30" s="207"/>
      <c r="AJ30" s="207"/>
      <c r="AK30" s="207"/>
      <c r="AL30" s="207"/>
      <c r="AM30" s="207"/>
      <c r="AN30" s="208"/>
      <c r="AO30" s="213"/>
      <c r="AP30" s="210"/>
      <c r="AQ30" s="207"/>
      <c r="AR30" s="207"/>
      <c r="AS30" s="207"/>
      <c r="AT30" s="207"/>
      <c r="AU30" s="207"/>
      <c r="AV30" s="208"/>
      <c r="AW30" s="213"/>
      <c r="AX30" s="210"/>
      <c r="AY30" s="207"/>
      <c r="AZ30" s="207"/>
      <c r="BA30" s="207"/>
      <c r="BB30" s="207"/>
      <c r="BC30" s="207"/>
      <c r="BD30" s="208"/>
      <c r="BE30" s="213"/>
      <c r="BF30" s="210"/>
      <c r="BG30" s="207"/>
      <c r="BH30" s="207"/>
      <c r="BI30" s="207"/>
      <c r="BJ30" s="207"/>
      <c r="BK30" s="207"/>
      <c r="BL30" s="208"/>
      <c r="BM30" s="209"/>
      <c r="BN30" s="210"/>
      <c r="BO30" s="207"/>
      <c r="BP30" s="207"/>
      <c r="BQ30" s="207"/>
      <c r="BR30" s="207"/>
      <c r="BS30" s="207"/>
      <c r="BU30" s="209"/>
      <c r="BV30" s="207"/>
      <c r="BW30" s="207"/>
      <c r="BX30" s="207"/>
      <c r="BY30" s="207"/>
      <c r="BZ30" s="207"/>
      <c r="CA30" s="207"/>
      <c r="CB30" s="207"/>
      <c r="CC30" s="207"/>
      <c r="CD30" s="207"/>
      <c r="CE30" s="207"/>
      <c r="CF30" s="207"/>
      <c r="CG30" s="207"/>
      <c r="CH30" s="207"/>
      <c r="CI30" s="207"/>
      <c r="CJ30" s="207"/>
      <c r="CK30" s="207"/>
      <c r="CL30" s="207"/>
      <c r="CM30" s="207"/>
      <c r="CN30" s="207"/>
      <c r="CO30" s="207"/>
      <c r="CP30" s="207"/>
      <c r="CQ30" s="207"/>
      <c r="CR30" s="207"/>
      <c r="CS30" s="207"/>
      <c r="CT30" s="207"/>
      <c r="CU30" s="207"/>
      <c r="CV30" s="207"/>
      <c r="CW30" s="207"/>
      <c r="CX30" s="207"/>
      <c r="CY30" s="207"/>
      <c r="CZ30" s="207"/>
      <c r="DA30" s="207"/>
      <c r="DB30" s="207"/>
      <c r="DC30" s="207"/>
      <c r="DD30" s="207"/>
      <c r="DE30" s="207"/>
      <c r="DF30" s="207"/>
      <c r="DG30" s="207"/>
      <c r="DH30" s="207"/>
      <c r="DI30" s="207"/>
      <c r="DJ30" s="207"/>
      <c r="DK30" s="207"/>
      <c r="DL30" s="207"/>
      <c r="DM30" s="207"/>
      <c r="DN30" s="207"/>
      <c r="DO30" s="207"/>
      <c r="DP30" s="207"/>
      <c r="DQ30" s="207"/>
      <c r="DR30" s="207"/>
      <c r="DS30" s="207"/>
      <c r="DT30" s="207"/>
      <c r="DU30" s="207"/>
      <c r="DV30" s="207"/>
      <c r="DW30" s="207"/>
      <c r="DX30" s="207"/>
      <c r="DY30" s="207"/>
      <c r="DZ30" s="207"/>
      <c r="EA30" s="207"/>
      <c r="EB30" s="207"/>
      <c r="EC30" s="207"/>
      <c r="ED30" s="207"/>
      <c r="EE30" s="207"/>
    </row>
    <row r="31" spans="1:135">
      <c r="B31" s="207"/>
      <c r="C31" s="207"/>
      <c r="D31" s="207"/>
      <c r="E31" s="207"/>
      <c r="F31" s="207"/>
      <c r="G31" s="207"/>
      <c r="H31" s="208"/>
      <c r="I31" s="209"/>
      <c r="J31" s="210"/>
      <c r="K31" s="207"/>
      <c r="L31" s="207"/>
      <c r="M31" s="207"/>
      <c r="N31" s="207"/>
      <c r="O31" s="207"/>
      <c r="P31" s="208"/>
      <c r="Q31" s="209"/>
      <c r="R31" s="210"/>
      <c r="S31" s="207"/>
      <c r="T31" s="207"/>
      <c r="U31" s="207"/>
      <c r="V31" s="207"/>
      <c r="W31" s="207"/>
      <c r="X31" s="208"/>
      <c r="Y31" s="213"/>
      <c r="Z31" s="210"/>
      <c r="AA31" s="210"/>
      <c r="AB31" s="210"/>
      <c r="AC31" s="210"/>
      <c r="AD31" s="210"/>
      <c r="AE31" s="210"/>
      <c r="AF31" s="208"/>
      <c r="AG31" s="213"/>
      <c r="AH31" s="210"/>
      <c r="AI31" s="207"/>
      <c r="AJ31" s="207"/>
      <c r="AK31" s="207"/>
      <c r="AL31" s="207"/>
      <c r="AM31" s="207"/>
      <c r="AN31" s="208"/>
      <c r="AO31" s="213"/>
      <c r="AP31" s="210"/>
      <c r="AQ31" s="207"/>
      <c r="AR31" s="207"/>
      <c r="AS31" s="207"/>
      <c r="AT31" s="207"/>
      <c r="AU31" s="207"/>
      <c r="AV31" s="208"/>
      <c r="AW31" s="213"/>
      <c r="AX31" s="210"/>
      <c r="AY31" s="207"/>
      <c r="AZ31" s="207"/>
      <c r="BA31" s="207"/>
      <c r="BB31" s="207"/>
      <c r="BC31" s="207"/>
      <c r="BD31" s="208"/>
      <c r="BE31" s="213"/>
      <c r="BF31" s="210"/>
      <c r="BG31" s="207"/>
      <c r="BH31" s="207"/>
      <c r="BI31" s="207"/>
      <c r="BJ31" s="207"/>
      <c r="BK31" s="207"/>
      <c r="BL31" s="208"/>
      <c r="BM31" s="209"/>
      <c r="BN31" s="210"/>
      <c r="BO31" s="207"/>
      <c r="BP31" s="207"/>
      <c r="BQ31" s="207"/>
      <c r="BR31" s="207"/>
      <c r="BS31" s="207"/>
      <c r="BU31" s="209"/>
      <c r="BV31" s="207"/>
      <c r="BW31" s="207"/>
      <c r="BX31" s="207"/>
      <c r="BY31" s="207"/>
      <c r="BZ31" s="207"/>
      <c r="CA31" s="207"/>
      <c r="CB31" s="207"/>
      <c r="CC31" s="207"/>
      <c r="CD31" s="207"/>
      <c r="CE31" s="207"/>
      <c r="CF31" s="207"/>
      <c r="CG31" s="207"/>
      <c r="CH31" s="207"/>
      <c r="CI31" s="207"/>
      <c r="CJ31" s="207"/>
      <c r="CK31" s="207"/>
      <c r="CL31" s="207"/>
      <c r="CM31" s="207"/>
      <c r="CN31" s="207"/>
      <c r="CO31" s="207"/>
      <c r="CP31" s="207"/>
      <c r="CQ31" s="207"/>
      <c r="CR31" s="207"/>
      <c r="CS31" s="207"/>
      <c r="CT31" s="207"/>
      <c r="CU31" s="207"/>
      <c r="CV31" s="207"/>
      <c r="CW31" s="207"/>
      <c r="CX31" s="207"/>
      <c r="CY31" s="207"/>
      <c r="CZ31" s="207"/>
      <c r="DA31" s="207"/>
      <c r="DB31" s="207"/>
      <c r="DC31" s="207"/>
      <c r="DD31" s="207"/>
      <c r="DE31" s="207"/>
      <c r="DF31" s="207"/>
      <c r="DG31" s="207"/>
      <c r="DH31" s="207"/>
      <c r="DI31" s="207"/>
      <c r="DJ31" s="207"/>
      <c r="DK31" s="207"/>
      <c r="DL31" s="207"/>
      <c r="DM31" s="207"/>
      <c r="DN31" s="207"/>
      <c r="DO31" s="207"/>
      <c r="DP31" s="207"/>
      <c r="DQ31" s="207"/>
      <c r="DR31" s="207"/>
      <c r="DS31" s="207"/>
      <c r="DT31" s="207"/>
      <c r="DU31" s="207"/>
      <c r="DV31" s="207"/>
      <c r="DW31" s="207"/>
      <c r="DX31" s="207"/>
      <c r="DY31" s="207"/>
      <c r="DZ31" s="207"/>
      <c r="EA31" s="207"/>
      <c r="EB31" s="207"/>
      <c r="EC31" s="207"/>
      <c r="ED31" s="207"/>
      <c r="EE31" s="207"/>
    </row>
    <row r="32" spans="1:135">
      <c r="B32" s="207"/>
      <c r="C32" s="207"/>
      <c r="D32" s="207"/>
      <c r="E32" s="207"/>
      <c r="F32" s="207"/>
      <c r="G32" s="207"/>
      <c r="H32" s="208"/>
      <c r="I32" s="209"/>
      <c r="J32" s="210"/>
      <c r="K32" s="207"/>
      <c r="L32" s="207"/>
      <c r="M32" s="207"/>
      <c r="N32" s="207"/>
      <c r="O32" s="207"/>
      <c r="P32" s="208"/>
      <c r="Q32" s="209"/>
      <c r="R32" s="210"/>
      <c r="S32" s="207"/>
      <c r="T32" s="207"/>
      <c r="U32" s="207"/>
      <c r="V32" s="207"/>
      <c r="W32" s="207"/>
      <c r="X32" s="208"/>
      <c r="Y32" s="213"/>
      <c r="Z32" s="210"/>
      <c r="AA32" s="210"/>
      <c r="AB32" s="210"/>
      <c r="AC32" s="210"/>
      <c r="AD32" s="210"/>
      <c r="AE32" s="210"/>
      <c r="AF32" s="208"/>
      <c r="AG32" s="213"/>
      <c r="AH32" s="210"/>
      <c r="AI32" s="207"/>
      <c r="AJ32" s="207"/>
      <c r="AK32" s="207"/>
      <c r="AL32" s="207"/>
      <c r="AM32" s="207"/>
      <c r="AN32" s="208"/>
      <c r="AO32" s="213"/>
      <c r="AP32" s="210"/>
      <c r="AQ32" s="207"/>
      <c r="AR32" s="207"/>
      <c r="AS32" s="207"/>
      <c r="AT32" s="207"/>
      <c r="AU32" s="207"/>
      <c r="AV32" s="208"/>
      <c r="AW32" s="213"/>
      <c r="AX32" s="210"/>
      <c r="AY32" s="207"/>
      <c r="AZ32" s="207"/>
      <c r="BA32" s="207"/>
      <c r="BB32" s="207"/>
      <c r="BC32" s="207"/>
      <c r="BD32" s="208"/>
      <c r="BE32" s="213"/>
      <c r="BF32" s="210"/>
      <c r="BG32" s="207"/>
      <c r="BH32" s="207"/>
      <c r="BI32" s="207"/>
      <c r="BJ32" s="207"/>
      <c r="BK32" s="207"/>
      <c r="BL32" s="208"/>
      <c r="BM32" s="209"/>
      <c r="BN32" s="210"/>
      <c r="BO32" s="207"/>
      <c r="BP32" s="207"/>
      <c r="BQ32" s="207"/>
      <c r="BR32" s="207"/>
      <c r="BS32" s="207"/>
      <c r="BU32" s="209"/>
      <c r="BV32" s="207"/>
      <c r="BW32" s="207"/>
      <c r="BX32" s="207"/>
      <c r="BY32" s="207"/>
      <c r="BZ32" s="207"/>
      <c r="CA32" s="207"/>
      <c r="CB32" s="207"/>
      <c r="CC32" s="207"/>
      <c r="CD32" s="207"/>
      <c r="CE32" s="207"/>
      <c r="CF32" s="207"/>
      <c r="CG32" s="207"/>
      <c r="CH32" s="207"/>
      <c r="CI32" s="207"/>
      <c r="CJ32" s="207"/>
      <c r="CK32" s="207"/>
      <c r="CL32" s="207"/>
      <c r="CM32" s="207"/>
      <c r="CN32" s="207"/>
      <c r="CO32" s="207"/>
      <c r="CP32" s="207"/>
      <c r="CQ32" s="207"/>
      <c r="CR32" s="207"/>
      <c r="CS32" s="207"/>
      <c r="CT32" s="207"/>
      <c r="CU32" s="207"/>
      <c r="CV32" s="207"/>
      <c r="CW32" s="207"/>
      <c r="CX32" s="207"/>
      <c r="CY32" s="207"/>
      <c r="CZ32" s="207"/>
      <c r="DA32" s="207"/>
      <c r="DB32" s="207"/>
      <c r="DC32" s="207"/>
      <c r="DD32" s="207"/>
      <c r="DE32" s="207"/>
      <c r="DF32" s="207"/>
      <c r="DG32" s="207"/>
      <c r="DH32" s="207"/>
      <c r="DI32" s="207"/>
      <c r="DJ32" s="207"/>
      <c r="DK32" s="207"/>
      <c r="DL32" s="207"/>
      <c r="DM32" s="207"/>
      <c r="DN32" s="207"/>
      <c r="DO32" s="207"/>
      <c r="DP32" s="207"/>
      <c r="DQ32" s="207"/>
      <c r="DR32" s="207"/>
      <c r="DS32" s="207"/>
      <c r="DT32" s="207"/>
      <c r="DU32" s="207"/>
      <c r="DV32" s="207"/>
      <c r="DW32" s="207"/>
      <c r="DX32" s="207"/>
      <c r="DY32" s="207"/>
      <c r="DZ32" s="207"/>
      <c r="EA32" s="207"/>
      <c r="EB32" s="207"/>
      <c r="EC32" s="207"/>
      <c r="ED32" s="207"/>
      <c r="EE32" s="207"/>
    </row>
    <row r="33" spans="2:135">
      <c r="B33" s="207"/>
      <c r="C33" s="207"/>
      <c r="D33" s="207"/>
      <c r="E33" s="207"/>
      <c r="F33" s="207"/>
      <c r="G33" s="207"/>
      <c r="H33" s="208"/>
      <c r="I33" s="209"/>
      <c r="J33" s="210"/>
      <c r="K33" s="207"/>
      <c r="L33" s="207"/>
      <c r="M33" s="207"/>
      <c r="N33" s="207"/>
      <c r="O33" s="207"/>
      <c r="P33" s="208"/>
      <c r="Q33" s="209"/>
      <c r="R33" s="210"/>
      <c r="S33" s="207"/>
      <c r="T33" s="207"/>
      <c r="U33" s="207"/>
      <c r="V33" s="207"/>
      <c r="W33" s="207"/>
      <c r="X33" s="208"/>
      <c r="Y33" s="213"/>
      <c r="Z33" s="210"/>
      <c r="AA33" s="210"/>
      <c r="AB33" s="210"/>
      <c r="AC33" s="210"/>
      <c r="AD33" s="210"/>
      <c r="AE33" s="210"/>
      <c r="AF33" s="208"/>
      <c r="AG33" s="213"/>
      <c r="AH33" s="210"/>
      <c r="AI33" s="207"/>
      <c r="AJ33" s="207"/>
      <c r="AK33" s="207"/>
      <c r="AL33" s="207"/>
      <c r="AM33" s="207"/>
      <c r="AN33" s="208"/>
      <c r="AO33" s="213"/>
      <c r="AP33" s="210"/>
      <c r="AQ33" s="207"/>
      <c r="AR33" s="207"/>
      <c r="AS33" s="207"/>
      <c r="AT33" s="207"/>
      <c r="AU33" s="207"/>
      <c r="AV33" s="208"/>
      <c r="AW33" s="213"/>
      <c r="AX33" s="210"/>
      <c r="AY33" s="207"/>
      <c r="AZ33" s="207"/>
      <c r="BA33" s="207"/>
      <c r="BB33" s="207"/>
      <c r="BC33" s="207"/>
      <c r="BD33" s="208"/>
      <c r="BE33" s="213"/>
      <c r="BF33" s="210"/>
      <c r="BG33" s="207"/>
      <c r="BH33" s="207"/>
      <c r="BI33" s="207"/>
      <c r="BJ33" s="207"/>
      <c r="BK33" s="207"/>
      <c r="BL33" s="208"/>
      <c r="BM33" s="209"/>
      <c r="BN33" s="210"/>
      <c r="BO33" s="207"/>
      <c r="BP33" s="207"/>
      <c r="BQ33" s="207"/>
      <c r="BR33" s="207"/>
      <c r="BS33" s="207"/>
      <c r="BU33" s="209"/>
      <c r="BV33" s="207"/>
      <c r="BW33" s="207"/>
      <c r="BX33" s="207"/>
      <c r="BY33" s="207"/>
      <c r="BZ33" s="207"/>
      <c r="CA33" s="207"/>
      <c r="CB33" s="207"/>
      <c r="CC33" s="207"/>
      <c r="CD33" s="207"/>
      <c r="CE33" s="207"/>
      <c r="CF33" s="207"/>
      <c r="CG33" s="207"/>
      <c r="CH33" s="207"/>
      <c r="CI33" s="207"/>
      <c r="CJ33" s="207"/>
      <c r="CK33" s="207"/>
      <c r="CL33" s="207"/>
      <c r="CM33" s="207"/>
      <c r="CN33" s="207"/>
      <c r="CO33" s="207"/>
      <c r="CP33" s="207"/>
      <c r="CQ33" s="207"/>
      <c r="CR33" s="207"/>
      <c r="CS33" s="207"/>
      <c r="CT33" s="207"/>
      <c r="CU33" s="207"/>
      <c r="CV33" s="207"/>
      <c r="CW33" s="207"/>
      <c r="CX33" s="207"/>
      <c r="CY33" s="207"/>
      <c r="CZ33" s="207"/>
      <c r="DA33" s="207"/>
      <c r="DB33" s="207"/>
      <c r="DC33" s="207"/>
      <c r="DD33" s="207"/>
      <c r="DE33" s="207"/>
      <c r="DF33" s="207"/>
      <c r="DG33" s="207"/>
      <c r="DH33" s="207"/>
      <c r="DI33" s="207"/>
      <c r="DJ33" s="207"/>
      <c r="DK33" s="207"/>
      <c r="DL33" s="207"/>
      <c r="DM33" s="207"/>
      <c r="DN33" s="207"/>
      <c r="DO33" s="207"/>
      <c r="DP33" s="207"/>
      <c r="DQ33" s="207"/>
      <c r="DR33" s="207"/>
      <c r="DS33" s="207"/>
      <c r="DT33" s="207"/>
      <c r="DU33" s="207"/>
      <c r="DV33" s="207"/>
      <c r="DW33" s="207"/>
      <c r="DX33" s="207"/>
      <c r="DY33" s="207"/>
      <c r="DZ33" s="207"/>
      <c r="EA33" s="207"/>
      <c r="EB33" s="207"/>
      <c r="EC33" s="207"/>
      <c r="ED33" s="207"/>
      <c r="EE33" s="207"/>
    </row>
    <row r="34" spans="2:135">
      <c r="B34" s="207"/>
      <c r="C34" s="207"/>
      <c r="D34" s="207"/>
      <c r="E34" s="207"/>
      <c r="F34" s="207"/>
      <c r="G34" s="207"/>
      <c r="H34" s="208"/>
      <c r="I34" s="209"/>
      <c r="J34" s="210"/>
      <c r="K34" s="207"/>
      <c r="L34" s="207"/>
      <c r="M34" s="207"/>
      <c r="N34" s="207"/>
      <c r="O34" s="207"/>
      <c r="P34" s="208"/>
      <c r="Q34" s="209"/>
      <c r="R34" s="210"/>
      <c r="S34" s="207"/>
      <c r="T34" s="207"/>
      <c r="U34" s="207"/>
      <c r="V34" s="207"/>
      <c r="W34" s="207"/>
      <c r="X34" s="208"/>
      <c r="Y34" s="213"/>
      <c r="Z34" s="210"/>
      <c r="AA34" s="210"/>
      <c r="AB34" s="210"/>
      <c r="AC34" s="210"/>
      <c r="AD34" s="210"/>
      <c r="AE34" s="210"/>
      <c r="AF34" s="208"/>
      <c r="AG34" s="213"/>
      <c r="AH34" s="210"/>
      <c r="AI34" s="207"/>
      <c r="AJ34" s="207"/>
      <c r="AK34" s="207"/>
      <c r="AL34" s="207"/>
      <c r="AM34" s="207"/>
      <c r="AN34" s="208"/>
      <c r="AO34" s="213"/>
      <c r="AP34" s="210"/>
      <c r="AQ34" s="207"/>
      <c r="AR34" s="207"/>
      <c r="AS34" s="207"/>
      <c r="AT34" s="207"/>
      <c r="AU34" s="207"/>
      <c r="AV34" s="208"/>
      <c r="AW34" s="213"/>
      <c r="AX34" s="210"/>
      <c r="AY34" s="207"/>
      <c r="AZ34" s="207"/>
      <c r="BA34" s="207"/>
      <c r="BB34" s="207"/>
      <c r="BC34" s="207"/>
      <c r="BD34" s="208"/>
      <c r="BE34" s="213"/>
      <c r="BF34" s="210"/>
      <c r="BG34" s="207"/>
      <c r="BH34" s="207"/>
      <c r="BI34" s="207"/>
      <c r="BJ34" s="207"/>
      <c r="BK34" s="207"/>
      <c r="BL34" s="208"/>
      <c r="BM34" s="209"/>
      <c r="BN34" s="210"/>
      <c r="BO34" s="207"/>
      <c r="BP34" s="207"/>
      <c r="BQ34" s="207"/>
      <c r="BR34" s="207"/>
      <c r="BS34" s="207"/>
      <c r="BU34" s="209"/>
      <c r="BV34" s="207"/>
      <c r="BW34" s="207"/>
      <c r="BX34" s="207"/>
      <c r="BY34" s="207"/>
      <c r="BZ34" s="207"/>
      <c r="CA34" s="207"/>
      <c r="CB34" s="207"/>
      <c r="CC34" s="207"/>
      <c r="CD34" s="207"/>
      <c r="CE34" s="207"/>
      <c r="CF34" s="207"/>
      <c r="CG34" s="207"/>
      <c r="CH34" s="207"/>
      <c r="CI34" s="207"/>
      <c r="CJ34" s="207"/>
      <c r="CK34" s="207"/>
      <c r="CL34" s="207"/>
      <c r="CM34" s="207"/>
      <c r="CN34" s="207"/>
      <c r="CO34" s="207"/>
      <c r="CP34" s="207"/>
      <c r="CQ34" s="207"/>
      <c r="CR34" s="207"/>
      <c r="CS34" s="207"/>
      <c r="CT34" s="207"/>
      <c r="CU34" s="207"/>
      <c r="CV34" s="207"/>
      <c r="CW34" s="207"/>
      <c r="CX34" s="207"/>
      <c r="CY34" s="207"/>
      <c r="CZ34" s="207"/>
      <c r="DA34" s="207"/>
      <c r="DB34" s="207"/>
      <c r="DC34" s="207"/>
      <c r="DD34" s="207"/>
      <c r="DE34" s="207"/>
      <c r="DF34" s="207"/>
      <c r="DG34" s="207"/>
      <c r="DH34" s="207"/>
      <c r="DI34" s="207"/>
      <c r="DJ34" s="207"/>
      <c r="DK34" s="207"/>
      <c r="DL34" s="207"/>
      <c r="DM34" s="207"/>
      <c r="DN34" s="207"/>
      <c r="DO34" s="207"/>
      <c r="DP34" s="207"/>
      <c r="DQ34" s="207"/>
      <c r="DR34" s="207"/>
      <c r="DS34" s="207"/>
      <c r="DT34" s="207"/>
      <c r="DU34" s="207"/>
      <c r="DV34" s="207"/>
      <c r="DW34" s="207"/>
      <c r="DX34" s="207"/>
      <c r="DY34" s="207"/>
      <c r="DZ34" s="207"/>
      <c r="EA34" s="207"/>
      <c r="EB34" s="207"/>
      <c r="EC34" s="207"/>
      <c r="ED34" s="207"/>
      <c r="EE34" s="207"/>
    </row>
    <row r="35" spans="2:135">
      <c r="B35" s="207"/>
      <c r="C35" s="207"/>
      <c r="D35" s="207"/>
      <c r="E35" s="207"/>
      <c r="F35" s="207"/>
      <c r="G35" s="207"/>
      <c r="H35" s="208"/>
      <c r="I35" s="209"/>
      <c r="J35" s="210"/>
      <c r="K35" s="207"/>
      <c r="L35" s="207"/>
      <c r="M35" s="207"/>
      <c r="N35" s="207"/>
      <c r="O35" s="207"/>
      <c r="P35" s="208"/>
      <c r="Q35" s="209"/>
      <c r="R35" s="210"/>
      <c r="S35" s="207"/>
      <c r="T35" s="207"/>
      <c r="U35" s="207"/>
      <c r="V35" s="207"/>
      <c r="W35" s="207"/>
      <c r="X35" s="208"/>
      <c r="Y35" s="213"/>
      <c r="Z35" s="210"/>
      <c r="AA35" s="210"/>
      <c r="AB35" s="210"/>
      <c r="AC35" s="210"/>
      <c r="AD35" s="210"/>
      <c r="AE35" s="210"/>
      <c r="AF35" s="208"/>
      <c r="AG35" s="213"/>
      <c r="AH35" s="210"/>
      <c r="AI35" s="207"/>
      <c r="AJ35" s="207"/>
      <c r="AK35" s="207"/>
      <c r="AL35" s="207"/>
      <c r="AM35" s="207"/>
      <c r="AN35" s="208"/>
      <c r="AO35" s="213"/>
      <c r="AP35" s="210"/>
      <c r="AQ35" s="207"/>
      <c r="AR35" s="207"/>
      <c r="AS35" s="207"/>
      <c r="AT35" s="207"/>
      <c r="AU35" s="207"/>
      <c r="AV35" s="208"/>
      <c r="AW35" s="213"/>
      <c r="AX35" s="210"/>
      <c r="AY35" s="207"/>
      <c r="AZ35" s="207"/>
      <c r="BA35" s="207"/>
      <c r="BB35" s="207"/>
      <c r="BC35" s="207"/>
      <c r="BD35" s="208"/>
      <c r="BE35" s="213"/>
      <c r="BF35" s="210"/>
      <c r="BG35" s="207"/>
      <c r="BH35" s="207"/>
      <c r="BI35" s="207"/>
      <c r="BJ35" s="207"/>
      <c r="BK35" s="207"/>
      <c r="BL35" s="208"/>
      <c r="BM35" s="209"/>
      <c r="BN35" s="210"/>
      <c r="BO35" s="207"/>
      <c r="BP35" s="207"/>
      <c r="BQ35" s="207"/>
      <c r="BR35" s="207"/>
      <c r="BS35" s="207"/>
      <c r="BU35" s="209"/>
      <c r="BV35" s="207"/>
      <c r="BW35" s="207"/>
      <c r="BX35" s="207"/>
      <c r="BY35" s="207"/>
      <c r="BZ35" s="207"/>
      <c r="CA35" s="207"/>
      <c r="CB35" s="207"/>
      <c r="CC35" s="207"/>
      <c r="CD35" s="207"/>
      <c r="CE35" s="207"/>
      <c r="CF35" s="207"/>
      <c r="CG35" s="207"/>
      <c r="CH35" s="207"/>
      <c r="CI35" s="207"/>
      <c r="CJ35" s="207"/>
      <c r="CK35" s="207"/>
      <c r="CL35" s="207"/>
      <c r="CM35" s="207"/>
      <c r="CN35" s="207"/>
      <c r="CO35" s="207"/>
      <c r="CP35" s="207"/>
      <c r="CQ35" s="207"/>
      <c r="CR35" s="207"/>
      <c r="CS35" s="207"/>
      <c r="CT35" s="207"/>
      <c r="CU35" s="207"/>
      <c r="CV35" s="207"/>
      <c r="CW35" s="207"/>
      <c r="CX35" s="207"/>
      <c r="CY35" s="207"/>
      <c r="CZ35" s="207"/>
      <c r="DA35" s="207"/>
      <c r="DB35" s="207"/>
      <c r="DC35" s="207"/>
      <c r="DD35" s="207"/>
      <c r="DE35" s="207"/>
      <c r="DF35" s="207"/>
      <c r="DG35" s="207"/>
      <c r="DH35" s="207"/>
      <c r="DI35" s="207"/>
      <c r="DJ35" s="207"/>
      <c r="DK35" s="207"/>
      <c r="DL35" s="207"/>
      <c r="DM35" s="207"/>
      <c r="DN35" s="207"/>
      <c r="DO35" s="207"/>
      <c r="DP35" s="207"/>
      <c r="DQ35" s="207"/>
      <c r="DR35" s="207"/>
      <c r="DS35" s="207"/>
      <c r="DT35" s="207"/>
      <c r="DU35" s="207"/>
      <c r="DV35" s="207"/>
      <c r="DW35" s="207"/>
      <c r="DX35" s="207"/>
      <c r="DY35" s="207"/>
      <c r="DZ35" s="207"/>
      <c r="EA35" s="207"/>
      <c r="EB35" s="207"/>
      <c r="EC35" s="207"/>
      <c r="ED35" s="207"/>
      <c r="EE35" s="207"/>
    </row>
    <row r="36" spans="2:135">
      <c r="B36" s="207"/>
      <c r="C36" s="207"/>
      <c r="D36" s="207"/>
      <c r="E36" s="207"/>
      <c r="F36" s="207"/>
      <c r="G36" s="207"/>
      <c r="H36" s="208"/>
      <c r="I36" s="209"/>
      <c r="J36" s="210"/>
      <c r="K36" s="207"/>
      <c r="L36" s="207"/>
      <c r="M36" s="207"/>
      <c r="N36" s="207"/>
      <c r="O36" s="207"/>
      <c r="P36" s="208"/>
      <c r="Q36" s="209"/>
      <c r="R36" s="210"/>
      <c r="S36" s="207"/>
      <c r="T36" s="207"/>
      <c r="U36" s="207"/>
      <c r="V36" s="207"/>
      <c r="W36" s="207"/>
      <c r="X36" s="208"/>
      <c r="Y36" s="213"/>
      <c r="Z36" s="210"/>
      <c r="AA36" s="210"/>
      <c r="AB36" s="210"/>
      <c r="AC36" s="210"/>
      <c r="AD36" s="210"/>
      <c r="AE36" s="210"/>
      <c r="AF36" s="208"/>
      <c r="AG36" s="213"/>
      <c r="AH36" s="210"/>
      <c r="AI36" s="207"/>
      <c r="AJ36" s="207"/>
      <c r="AK36" s="207"/>
      <c r="AL36" s="207"/>
      <c r="AM36" s="207"/>
      <c r="AN36" s="208"/>
      <c r="AO36" s="213"/>
      <c r="AP36" s="210"/>
      <c r="AQ36" s="207"/>
      <c r="AR36" s="207"/>
      <c r="AS36" s="207"/>
      <c r="AT36" s="207"/>
      <c r="AU36" s="207"/>
      <c r="AV36" s="208"/>
      <c r="AW36" s="213"/>
      <c r="AX36" s="210"/>
      <c r="AY36" s="207"/>
      <c r="AZ36" s="207"/>
      <c r="BA36" s="207"/>
      <c r="BB36" s="207"/>
      <c r="BC36" s="207"/>
      <c r="BD36" s="208"/>
      <c r="BE36" s="213"/>
      <c r="BF36" s="210"/>
      <c r="BG36" s="207"/>
      <c r="BH36" s="207"/>
      <c r="BI36" s="207"/>
      <c r="BJ36" s="207"/>
      <c r="BK36" s="207"/>
      <c r="BL36" s="208"/>
      <c r="BM36" s="209"/>
      <c r="BN36" s="210"/>
      <c r="BO36" s="207"/>
      <c r="BP36" s="207"/>
      <c r="BQ36" s="207"/>
      <c r="BR36" s="207"/>
      <c r="BS36" s="207"/>
      <c r="BU36" s="209"/>
      <c r="BV36" s="207"/>
      <c r="BW36" s="207"/>
      <c r="BX36" s="207"/>
      <c r="BY36" s="207"/>
      <c r="BZ36" s="207"/>
      <c r="CA36" s="207"/>
      <c r="CB36" s="207"/>
      <c r="CC36" s="207"/>
      <c r="CD36" s="207"/>
      <c r="CE36" s="207"/>
      <c r="CF36" s="207"/>
      <c r="CG36" s="207"/>
      <c r="CH36" s="207"/>
      <c r="CI36" s="207"/>
      <c r="CJ36" s="207"/>
      <c r="CK36" s="207"/>
      <c r="CL36" s="207"/>
      <c r="CM36" s="207"/>
      <c r="CN36" s="207"/>
      <c r="CO36" s="207"/>
      <c r="CP36" s="207"/>
      <c r="CQ36" s="207"/>
      <c r="CR36" s="207"/>
      <c r="CS36" s="207"/>
      <c r="CT36" s="207"/>
      <c r="CU36" s="207"/>
      <c r="CV36" s="207"/>
      <c r="CW36" s="207"/>
      <c r="CX36" s="207"/>
      <c r="CY36" s="207"/>
      <c r="CZ36" s="207"/>
      <c r="DA36" s="207"/>
      <c r="DB36" s="207"/>
      <c r="DC36" s="207"/>
      <c r="DD36" s="207"/>
      <c r="DE36" s="207"/>
      <c r="DF36" s="207"/>
      <c r="DG36" s="207"/>
      <c r="DH36" s="207"/>
      <c r="DI36" s="207"/>
      <c r="DJ36" s="207"/>
      <c r="DK36" s="207"/>
      <c r="DL36" s="207"/>
      <c r="DM36" s="207"/>
      <c r="DN36" s="207"/>
      <c r="DO36" s="207"/>
      <c r="DP36" s="207"/>
      <c r="DQ36" s="207"/>
      <c r="DR36" s="207"/>
      <c r="DS36" s="207"/>
      <c r="DT36" s="207"/>
      <c r="DU36" s="207"/>
      <c r="DV36" s="207"/>
      <c r="DW36" s="207"/>
      <c r="DX36" s="207"/>
      <c r="DY36" s="207"/>
      <c r="DZ36" s="207"/>
      <c r="EA36" s="207"/>
      <c r="EB36" s="207"/>
      <c r="EC36" s="207"/>
      <c r="ED36" s="207"/>
      <c r="EE36" s="207"/>
    </row>
    <row r="37" spans="2:135">
      <c r="B37" s="207"/>
      <c r="C37" s="207"/>
      <c r="D37" s="207"/>
      <c r="E37" s="207"/>
      <c r="F37" s="207"/>
      <c r="G37" s="207"/>
      <c r="H37" s="208"/>
      <c r="I37" s="209"/>
      <c r="J37" s="210"/>
      <c r="K37" s="207"/>
      <c r="L37" s="207"/>
      <c r="M37" s="207"/>
      <c r="N37" s="207"/>
      <c r="O37" s="207"/>
      <c r="P37" s="208"/>
      <c r="Q37" s="209"/>
      <c r="R37" s="210"/>
      <c r="S37" s="207"/>
      <c r="T37" s="207"/>
      <c r="U37" s="207"/>
      <c r="V37" s="207"/>
      <c r="W37" s="207"/>
      <c r="X37" s="208"/>
      <c r="Y37" s="213"/>
      <c r="Z37" s="210"/>
      <c r="AA37" s="210"/>
      <c r="AB37" s="210"/>
      <c r="AC37" s="210"/>
      <c r="AD37" s="210"/>
      <c r="AE37" s="210"/>
      <c r="AF37" s="208"/>
      <c r="AG37" s="213"/>
      <c r="AH37" s="210"/>
      <c r="AI37" s="207"/>
      <c r="AJ37" s="207"/>
      <c r="AK37" s="207"/>
      <c r="AL37" s="207"/>
      <c r="AM37" s="207"/>
      <c r="AN37" s="208"/>
      <c r="AO37" s="213"/>
      <c r="AP37" s="210"/>
      <c r="AQ37" s="207"/>
      <c r="AR37" s="207"/>
      <c r="AS37" s="207"/>
      <c r="AT37" s="207"/>
      <c r="AU37" s="207"/>
      <c r="AV37" s="208"/>
      <c r="AW37" s="213"/>
      <c r="AX37" s="210"/>
      <c r="AY37" s="207"/>
      <c r="AZ37" s="207"/>
      <c r="BA37" s="207"/>
      <c r="BB37" s="207"/>
      <c r="BC37" s="207"/>
      <c r="BD37" s="208"/>
      <c r="BE37" s="213"/>
      <c r="BF37" s="210"/>
      <c r="BG37" s="207"/>
      <c r="BH37" s="207"/>
      <c r="BI37" s="207"/>
      <c r="BJ37" s="207"/>
      <c r="BK37" s="207"/>
      <c r="BL37" s="208"/>
      <c r="BM37" s="209"/>
      <c r="BN37" s="210"/>
      <c r="BO37" s="207"/>
      <c r="BP37" s="207"/>
      <c r="BQ37" s="207"/>
      <c r="BR37" s="207"/>
      <c r="BS37" s="207"/>
      <c r="BU37" s="209"/>
      <c r="BV37" s="207"/>
      <c r="BW37" s="207"/>
      <c r="BX37" s="207"/>
      <c r="BY37" s="207"/>
      <c r="BZ37" s="207"/>
      <c r="CA37" s="207"/>
      <c r="CB37" s="207"/>
      <c r="CC37" s="207"/>
      <c r="CD37" s="207"/>
      <c r="CE37" s="207"/>
      <c r="CF37" s="207"/>
      <c r="CG37" s="207"/>
      <c r="CH37" s="207"/>
      <c r="CI37" s="207"/>
      <c r="CJ37" s="207"/>
      <c r="CK37" s="207"/>
      <c r="CL37" s="207"/>
      <c r="CM37" s="207"/>
      <c r="CN37" s="207"/>
      <c r="CO37" s="207"/>
      <c r="CP37" s="207"/>
      <c r="CQ37" s="207"/>
      <c r="CR37" s="207"/>
      <c r="CS37" s="207"/>
      <c r="CT37" s="207"/>
      <c r="CU37" s="207"/>
      <c r="CV37" s="207"/>
      <c r="CW37" s="207"/>
      <c r="CX37" s="207"/>
      <c r="CY37" s="207"/>
      <c r="CZ37" s="207"/>
      <c r="DA37" s="207"/>
      <c r="DB37" s="207"/>
      <c r="DC37" s="207"/>
      <c r="DD37" s="207"/>
      <c r="DE37" s="207"/>
      <c r="DF37" s="207"/>
      <c r="DG37" s="207"/>
      <c r="DH37" s="207"/>
      <c r="DI37" s="207"/>
      <c r="DJ37" s="207"/>
      <c r="DK37" s="207"/>
      <c r="DL37" s="207"/>
      <c r="DM37" s="207"/>
      <c r="DN37" s="207"/>
      <c r="DO37" s="207"/>
      <c r="DP37" s="207"/>
      <c r="DQ37" s="207"/>
      <c r="DR37" s="207"/>
      <c r="DS37" s="207"/>
      <c r="DT37" s="207"/>
      <c r="DU37" s="207"/>
      <c r="DV37" s="207"/>
      <c r="DW37" s="207"/>
      <c r="DX37" s="207"/>
      <c r="DY37" s="207"/>
      <c r="DZ37" s="207"/>
      <c r="EA37" s="207"/>
      <c r="EB37" s="207"/>
      <c r="EC37" s="207"/>
      <c r="ED37" s="207"/>
      <c r="EE37" s="207"/>
    </row>
    <row r="38" spans="2:135">
      <c r="B38" s="207"/>
      <c r="C38" s="207"/>
      <c r="D38" s="207"/>
      <c r="E38" s="207"/>
      <c r="F38" s="207"/>
      <c r="G38" s="207"/>
      <c r="H38" s="208"/>
      <c r="I38" s="209"/>
      <c r="J38" s="210"/>
      <c r="K38" s="207"/>
      <c r="L38" s="207"/>
      <c r="M38" s="207"/>
      <c r="N38" s="207"/>
      <c r="O38" s="207"/>
      <c r="P38" s="208"/>
      <c r="Q38" s="209"/>
      <c r="R38" s="210"/>
      <c r="S38" s="207"/>
      <c r="T38" s="207"/>
      <c r="U38" s="207"/>
      <c r="V38" s="207"/>
      <c r="W38" s="207"/>
      <c r="X38" s="208"/>
      <c r="Y38" s="213"/>
      <c r="Z38" s="210"/>
      <c r="AA38" s="210"/>
      <c r="AB38" s="210"/>
      <c r="AC38" s="210"/>
      <c r="AD38" s="210"/>
      <c r="AE38" s="210"/>
      <c r="AF38" s="208"/>
      <c r="AG38" s="213"/>
      <c r="AH38" s="210"/>
      <c r="AI38" s="207"/>
      <c r="AJ38" s="207"/>
      <c r="AK38" s="207"/>
      <c r="AL38" s="207"/>
      <c r="AM38" s="207"/>
      <c r="AN38" s="208"/>
      <c r="AO38" s="213"/>
      <c r="AP38" s="210"/>
      <c r="AQ38" s="207"/>
      <c r="AR38" s="207"/>
      <c r="AS38" s="207"/>
      <c r="AT38" s="207"/>
      <c r="AU38" s="207"/>
      <c r="AV38" s="208"/>
      <c r="AW38" s="213"/>
      <c r="AX38" s="210"/>
      <c r="AY38" s="207"/>
      <c r="AZ38" s="207"/>
      <c r="BA38" s="207"/>
      <c r="BB38" s="207"/>
      <c r="BC38" s="207"/>
      <c r="BD38" s="208"/>
      <c r="BE38" s="213"/>
      <c r="BF38" s="210"/>
      <c r="BG38" s="207"/>
      <c r="BH38" s="207"/>
      <c r="BI38" s="207"/>
      <c r="BJ38" s="207"/>
      <c r="BK38" s="207"/>
      <c r="BL38" s="208"/>
      <c r="BM38" s="209"/>
      <c r="BN38" s="210"/>
      <c r="BO38" s="207"/>
      <c r="BP38" s="207"/>
      <c r="BQ38" s="207"/>
      <c r="BR38" s="207"/>
      <c r="BS38" s="207"/>
      <c r="BU38" s="209"/>
      <c r="BV38" s="207"/>
      <c r="BW38" s="207"/>
      <c r="BX38" s="207"/>
      <c r="BY38" s="207"/>
      <c r="BZ38" s="207"/>
      <c r="CA38" s="207"/>
      <c r="CB38" s="207"/>
      <c r="CC38" s="207"/>
      <c r="CD38" s="207"/>
      <c r="CE38" s="207"/>
      <c r="CF38" s="207"/>
      <c r="CG38" s="207"/>
      <c r="CH38" s="207"/>
      <c r="CI38" s="207"/>
      <c r="CJ38" s="207"/>
      <c r="CK38" s="207"/>
      <c r="CL38" s="207"/>
      <c r="CM38" s="207"/>
      <c r="CN38" s="207"/>
      <c r="CO38" s="207"/>
      <c r="CP38" s="207"/>
      <c r="CQ38" s="207"/>
      <c r="CR38" s="207"/>
      <c r="CS38" s="207"/>
      <c r="CT38" s="207"/>
      <c r="CU38" s="207"/>
      <c r="CV38" s="207"/>
      <c r="CW38" s="207"/>
      <c r="CX38" s="207"/>
      <c r="CY38" s="207"/>
      <c r="CZ38" s="207"/>
      <c r="DA38" s="207"/>
      <c r="DB38" s="207"/>
      <c r="DC38" s="207"/>
      <c r="DD38" s="207"/>
      <c r="DE38" s="207"/>
      <c r="DF38" s="207"/>
      <c r="DG38" s="207"/>
      <c r="DH38" s="207"/>
      <c r="DI38" s="207"/>
      <c r="DJ38" s="207"/>
      <c r="DK38" s="207"/>
      <c r="DL38" s="207"/>
      <c r="DM38" s="207"/>
      <c r="DN38" s="207"/>
      <c r="DO38" s="207"/>
      <c r="DP38" s="207"/>
      <c r="DQ38" s="207"/>
      <c r="DR38" s="207"/>
      <c r="DS38" s="207"/>
      <c r="DT38" s="207"/>
      <c r="DU38" s="207"/>
      <c r="DV38" s="207"/>
      <c r="DW38" s="207"/>
      <c r="DX38" s="207"/>
      <c r="DY38" s="207"/>
      <c r="DZ38" s="207"/>
      <c r="EA38" s="207"/>
      <c r="EB38" s="207"/>
      <c r="EC38" s="207"/>
      <c r="ED38" s="207"/>
      <c r="EE38" s="207"/>
    </row>
    <row r="39" spans="2:135">
      <c r="B39" s="207"/>
      <c r="C39" s="207"/>
      <c r="D39" s="207"/>
      <c r="E39" s="207"/>
      <c r="F39" s="207"/>
      <c r="G39" s="207"/>
      <c r="H39" s="208"/>
      <c r="I39" s="209"/>
      <c r="J39" s="210"/>
      <c r="K39" s="207"/>
      <c r="L39" s="207"/>
      <c r="M39" s="207"/>
      <c r="N39" s="207"/>
      <c r="O39" s="207"/>
      <c r="P39" s="208"/>
      <c r="Q39" s="209"/>
      <c r="R39" s="210"/>
      <c r="S39" s="207"/>
      <c r="T39" s="207"/>
      <c r="U39" s="207"/>
      <c r="V39" s="207"/>
      <c r="W39" s="207"/>
      <c r="X39" s="208"/>
      <c r="Y39" s="213"/>
      <c r="Z39" s="210"/>
      <c r="AA39" s="210"/>
      <c r="AB39" s="210"/>
      <c r="AC39" s="210"/>
      <c r="AD39" s="210"/>
      <c r="AE39" s="210"/>
      <c r="AF39" s="208"/>
      <c r="AG39" s="213"/>
      <c r="AH39" s="210"/>
      <c r="AI39" s="207"/>
      <c r="AJ39" s="207"/>
      <c r="AK39" s="207"/>
      <c r="AL39" s="207"/>
      <c r="AM39" s="207"/>
      <c r="AN39" s="208"/>
      <c r="AO39" s="213"/>
      <c r="AP39" s="210"/>
      <c r="AQ39" s="207"/>
      <c r="AR39" s="207"/>
      <c r="AS39" s="207"/>
      <c r="AT39" s="207"/>
      <c r="AU39" s="207"/>
      <c r="AV39" s="208"/>
      <c r="AW39" s="213"/>
      <c r="AX39" s="210"/>
      <c r="AY39" s="207"/>
      <c r="AZ39" s="207"/>
      <c r="BA39" s="207"/>
      <c r="BB39" s="207"/>
      <c r="BC39" s="207"/>
      <c r="BD39" s="208"/>
      <c r="BE39" s="213"/>
      <c r="BF39" s="210"/>
      <c r="BG39" s="207"/>
      <c r="BH39" s="207"/>
      <c r="BI39" s="207"/>
      <c r="BJ39" s="207"/>
      <c r="BK39" s="207"/>
      <c r="BL39" s="208"/>
      <c r="BM39" s="209"/>
      <c r="BN39" s="210"/>
      <c r="BO39" s="207"/>
      <c r="BP39" s="207"/>
      <c r="BQ39" s="207"/>
      <c r="BR39" s="207"/>
      <c r="BS39" s="207"/>
      <c r="BU39" s="209"/>
      <c r="BV39" s="207"/>
      <c r="BW39" s="207"/>
      <c r="BX39" s="207"/>
      <c r="BY39" s="207"/>
      <c r="BZ39" s="207"/>
      <c r="CA39" s="207"/>
      <c r="CB39" s="207"/>
      <c r="CC39" s="207"/>
      <c r="CD39" s="207"/>
      <c r="CE39" s="207"/>
      <c r="CF39" s="207"/>
      <c r="CG39" s="207"/>
      <c r="CH39" s="207"/>
      <c r="CI39" s="207"/>
      <c r="CJ39" s="207"/>
      <c r="CK39" s="207"/>
      <c r="CL39" s="207"/>
      <c r="CM39" s="207"/>
      <c r="CN39" s="207"/>
      <c r="CO39" s="207"/>
      <c r="CP39" s="207"/>
      <c r="CQ39" s="207"/>
      <c r="CR39" s="207"/>
      <c r="CS39" s="207"/>
      <c r="CT39" s="207"/>
      <c r="CU39" s="207"/>
      <c r="CV39" s="207"/>
      <c r="CW39" s="207"/>
      <c r="CX39" s="207"/>
      <c r="CY39" s="207"/>
      <c r="CZ39" s="207"/>
      <c r="DA39" s="207"/>
      <c r="DB39" s="207"/>
      <c r="DC39" s="207"/>
      <c r="DD39" s="207"/>
      <c r="DE39" s="207"/>
      <c r="DF39" s="207"/>
      <c r="DG39" s="207"/>
      <c r="DH39" s="207"/>
      <c r="DI39" s="207"/>
      <c r="DJ39" s="207"/>
      <c r="DK39" s="207"/>
      <c r="DL39" s="207"/>
      <c r="DM39" s="207"/>
      <c r="DN39" s="207"/>
      <c r="DO39" s="207"/>
      <c r="DP39" s="207"/>
      <c r="DQ39" s="207"/>
      <c r="DR39" s="207"/>
      <c r="DS39" s="207"/>
      <c r="DT39" s="207"/>
      <c r="DU39" s="207"/>
      <c r="DV39" s="207"/>
      <c r="DW39" s="207"/>
      <c r="DX39" s="207"/>
      <c r="DY39" s="207"/>
      <c r="DZ39" s="207"/>
      <c r="EA39" s="207"/>
      <c r="EB39" s="207"/>
      <c r="EC39" s="207"/>
      <c r="ED39" s="207"/>
      <c r="EE39" s="207"/>
    </row>
    <row r="40" spans="2:135">
      <c r="B40" s="207"/>
      <c r="C40" s="207"/>
      <c r="D40" s="207"/>
      <c r="E40" s="207"/>
      <c r="F40" s="207"/>
      <c r="G40" s="207"/>
      <c r="H40" s="208"/>
      <c r="I40" s="209"/>
      <c r="J40" s="210"/>
      <c r="K40" s="207"/>
      <c r="L40" s="207"/>
      <c r="M40" s="207"/>
      <c r="N40" s="207"/>
      <c r="O40" s="207"/>
      <c r="P40" s="208"/>
      <c r="Q40" s="209"/>
      <c r="R40" s="210"/>
      <c r="S40" s="207"/>
      <c r="T40" s="207"/>
      <c r="U40" s="207"/>
      <c r="V40" s="207"/>
      <c r="W40" s="207"/>
      <c r="X40" s="208"/>
      <c r="Y40" s="213"/>
      <c r="Z40" s="210"/>
      <c r="AA40" s="210"/>
      <c r="AB40" s="210"/>
      <c r="AC40" s="210"/>
      <c r="AD40" s="210"/>
      <c r="AE40" s="210"/>
      <c r="AF40" s="208"/>
      <c r="AG40" s="213"/>
      <c r="AH40" s="210"/>
      <c r="AI40" s="207"/>
      <c r="AJ40" s="207"/>
      <c r="AK40" s="207"/>
      <c r="AL40" s="207"/>
      <c r="AM40" s="207"/>
      <c r="AN40" s="208"/>
      <c r="AO40" s="213"/>
      <c r="AP40" s="210"/>
      <c r="AQ40" s="207"/>
      <c r="AR40" s="207"/>
      <c r="AS40" s="207"/>
      <c r="AT40" s="207"/>
      <c r="AU40" s="207"/>
      <c r="AV40" s="208"/>
      <c r="AW40" s="213"/>
      <c r="AX40" s="210"/>
      <c r="AY40" s="207"/>
      <c r="AZ40" s="207"/>
      <c r="BA40" s="207"/>
      <c r="BB40" s="207"/>
      <c r="BC40" s="207"/>
      <c r="BD40" s="208"/>
      <c r="BE40" s="213"/>
      <c r="BF40" s="210"/>
      <c r="BG40" s="207"/>
      <c r="BH40" s="207"/>
      <c r="BI40" s="207"/>
      <c r="BJ40" s="207"/>
      <c r="BK40" s="207"/>
      <c r="BL40" s="208"/>
      <c r="BM40" s="209"/>
      <c r="BN40" s="210"/>
      <c r="BO40" s="207"/>
      <c r="BP40" s="207"/>
      <c r="BQ40" s="207"/>
      <c r="BR40" s="207"/>
      <c r="BS40" s="207"/>
      <c r="BU40" s="209"/>
      <c r="BV40" s="207"/>
      <c r="BW40" s="207"/>
      <c r="BX40" s="207"/>
      <c r="BY40" s="207"/>
      <c r="BZ40" s="207"/>
      <c r="CA40" s="207"/>
      <c r="CB40" s="207"/>
      <c r="CC40" s="207"/>
      <c r="CD40" s="207"/>
      <c r="CE40" s="207"/>
      <c r="CF40" s="207"/>
      <c r="CG40" s="207"/>
      <c r="CH40" s="207"/>
      <c r="CI40" s="207"/>
      <c r="CJ40" s="207"/>
      <c r="CK40" s="207"/>
      <c r="CL40" s="207"/>
      <c r="CM40" s="207"/>
      <c r="CN40" s="207"/>
      <c r="CO40" s="207"/>
      <c r="CP40" s="207"/>
      <c r="CQ40" s="207"/>
      <c r="CR40" s="207"/>
      <c r="CS40" s="207"/>
      <c r="CT40" s="207"/>
      <c r="CU40" s="207"/>
      <c r="CV40" s="207"/>
      <c r="CW40" s="207"/>
      <c r="CX40" s="207"/>
      <c r="CY40" s="207"/>
      <c r="CZ40" s="207"/>
      <c r="DA40" s="207"/>
      <c r="DB40" s="207"/>
      <c r="DC40" s="207"/>
      <c r="DD40" s="207"/>
      <c r="DE40" s="207"/>
      <c r="DF40" s="207"/>
      <c r="DG40" s="207"/>
      <c r="DH40" s="207"/>
      <c r="DI40" s="207"/>
      <c r="DJ40" s="207"/>
      <c r="DK40" s="207"/>
      <c r="DL40" s="207"/>
      <c r="DM40" s="207"/>
      <c r="DN40" s="207"/>
      <c r="DO40" s="207"/>
      <c r="DP40" s="207"/>
      <c r="DQ40" s="207"/>
      <c r="DR40" s="207"/>
      <c r="DS40" s="207"/>
      <c r="DT40" s="207"/>
      <c r="DU40" s="207"/>
      <c r="DV40" s="207"/>
      <c r="DW40" s="207"/>
      <c r="DX40" s="207"/>
      <c r="DY40" s="207"/>
      <c r="DZ40" s="207"/>
      <c r="EA40" s="207"/>
      <c r="EB40" s="207"/>
      <c r="EC40" s="207"/>
      <c r="ED40" s="207"/>
      <c r="EE40" s="207"/>
    </row>
    <row r="41" spans="2:135">
      <c r="B41" s="207"/>
      <c r="C41" s="207"/>
      <c r="D41" s="207"/>
      <c r="E41" s="207"/>
      <c r="F41" s="207"/>
      <c r="G41" s="207"/>
      <c r="H41" s="208"/>
      <c r="I41" s="209"/>
      <c r="J41" s="210"/>
      <c r="K41" s="207"/>
      <c r="L41" s="207"/>
      <c r="M41" s="207"/>
      <c r="N41" s="207"/>
      <c r="O41" s="207"/>
      <c r="P41" s="208"/>
      <c r="Q41" s="209"/>
      <c r="R41" s="210"/>
      <c r="S41" s="207"/>
      <c r="T41" s="207"/>
      <c r="U41" s="207"/>
      <c r="V41" s="207"/>
      <c r="W41" s="207"/>
      <c r="X41" s="208"/>
      <c r="Y41" s="213"/>
      <c r="Z41" s="210"/>
      <c r="AA41" s="210"/>
      <c r="AB41" s="210"/>
      <c r="AC41" s="210"/>
      <c r="AD41" s="210"/>
      <c r="AE41" s="210"/>
      <c r="AF41" s="208"/>
      <c r="AG41" s="213"/>
      <c r="AH41" s="210"/>
      <c r="AI41" s="207"/>
      <c r="AJ41" s="207"/>
      <c r="AK41" s="207"/>
      <c r="AL41" s="207"/>
      <c r="AM41" s="207"/>
      <c r="AN41" s="208"/>
      <c r="AO41" s="213"/>
      <c r="AP41" s="210"/>
      <c r="AQ41" s="207"/>
      <c r="AR41" s="207"/>
      <c r="AS41" s="207"/>
      <c r="AT41" s="207"/>
      <c r="AU41" s="207"/>
      <c r="AV41" s="208"/>
      <c r="AW41" s="213"/>
      <c r="AX41" s="210"/>
      <c r="AY41" s="207"/>
      <c r="AZ41" s="207"/>
      <c r="BA41" s="207"/>
      <c r="BB41" s="207"/>
      <c r="BC41" s="207"/>
      <c r="BD41" s="208"/>
      <c r="BE41" s="213"/>
      <c r="BF41" s="210"/>
      <c r="BG41" s="207"/>
      <c r="BH41" s="207"/>
      <c r="BI41" s="207"/>
      <c r="BJ41" s="207"/>
      <c r="BK41" s="207"/>
      <c r="BL41" s="208"/>
      <c r="BM41" s="209"/>
      <c r="BN41" s="210"/>
      <c r="BO41" s="207"/>
      <c r="BP41" s="207"/>
      <c r="BQ41" s="207"/>
      <c r="BR41" s="207"/>
      <c r="BS41" s="207"/>
      <c r="BU41" s="209"/>
      <c r="BV41" s="207"/>
      <c r="BW41" s="207"/>
      <c r="BX41" s="207"/>
      <c r="BY41" s="207"/>
      <c r="BZ41" s="207"/>
      <c r="CA41" s="207"/>
      <c r="CB41" s="207"/>
      <c r="CC41" s="207"/>
      <c r="CD41" s="207"/>
      <c r="CE41" s="207"/>
      <c r="CF41" s="207"/>
      <c r="CG41" s="207"/>
      <c r="CH41" s="207"/>
      <c r="CI41" s="207"/>
      <c r="CJ41" s="207"/>
      <c r="CK41" s="207"/>
      <c r="CL41" s="207"/>
      <c r="CM41" s="207"/>
      <c r="CN41" s="207"/>
      <c r="CO41" s="207"/>
      <c r="CP41" s="207"/>
      <c r="CQ41" s="207"/>
      <c r="CR41" s="207"/>
      <c r="CS41" s="207"/>
      <c r="CT41" s="207"/>
      <c r="CU41" s="207"/>
      <c r="CV41" s="207"/>
      <c r="CW41" s="207"/>
      <c r="CX41" s="207"/>
      <c r="CY41" s="207"/>
      <c r="CZ41" s="207"/>
      <c r="DA41" s="207"/>
      <c r="DB41" s="207"/>
      <c r="DC41" s="207"/>
      <c r="DD41" s="207"/>
      <c r="DE41" s="207"/>
      <c r="DF41" s="207"/>
      <c r="DG41" s="207"/>
      <c r="DH41" s="207"/>
      <c r="DI41" s="207"/>
      <c r="DJ41" s="207"/>
      <c r="DK41" s="207"/>
      <c r="DL41" s="207"/>
      <c r="DM41" s="207"/>
      <c r="DN41" s="207"/>
      <c r="DO41" s="207"/>
      <c r="DP41" s="207"/>
      <c r="DQ41" s="207"/>
      <c r="DR41" s="207"/>
      <c r="DS41" s="207"/>
      <c r="DT41" s="207"/>
      <c r="DU41" s="207"/>
      <c r="DV41" s="207"/>
      <c r="DW41" s="207"/>
      <c r="DX41" s="207"/>
      <c r="DY41" s="207"/>
      <c r="DZ41" s="207"/>
      <c r="EA41" s="207"/>
      <c r="EB41" s="207"/>
      <c r="EC41" s="207"/>
      <c r="ED41" s="207"/>
      <c r="EE41" s="207"/>
    </row>
    <row r="42" spans="2:135">
      <c r="B42" s="207"/>
      <c r="C42" s="207"/>
      <c r="D42" s="207"/>
      <c r="E42" s="207"/>
      <c r="F42" s="207"/>
      <c r="G42" s="207"/>
      <c r="H42" s="208"/>
      <c r="I42" s="209"/>
      <c r="J42" s="210"/>
      <c r="K42" s="207"/>
      <c r="L42" s="207"/>
      <c r="M42" s="207"/>
      <c r="N42" s="207"/>
      <c r="O42" s="207"/>
      <c r="P42" s="208"/>
      <c r="Q42" s="209"/>
      <c r="R42" s="210"/>
      <c r="S42" s="207"/>
      <c r="T42" s="207"/>
      <c r="U42" s="207"/>
      <c r="V42" s="207"/>
      <c r="W42" s="207"/>
      <c r="X42" s="208"/>
      <c r="Y42" s="213"/>
      <c r="Z42" s="210"/>
      <c r="AA42" s="210"/>
      <c r="AB42" s="210"/>
      <c r="AC42" s="210"/>
      <c r="AD42" s="210"/>
      <c r="AE42" s="210"/>
      <c r="AF42" s="208"/>
      <c r="AG42" s="213"/>
      <c r="AH42" s="210"/>
      <c r="AI42" s="207"/>
      <c r="AJ42" s="207"/>
      <c r="AK42" s="207"/>
      <c r="AL42" s="207"/>
      <c r="AM42" s="207"/>
      <c r="AN42" s="208"/>
      <c r="AO42" s="213"/>
      <c r="AP42" s="210"/>
      <c r="AQ42" s="207"/>
      <c r="AR42" s="207"/>
      <c r="AS42" s="207"/>
      <c r="AT42" s="207"/>
      <c r="AU42" s="207"/>
      <c r="AV42" s="208"/>
      <c r="AW42" s="213"/>
      <c r="AX42" s="210"/>
      <c r="AY42" s="207"/>
      <c r="AZ42" s="207"/>
      <c r="BA42" s="207"/>
      <c r="BB42" s="207"/>
      <c r="BC42" s="207"/>
      <c r="BD42" s="208"/>
      <c r="BE42" s="213"/>
      <c r="BF42" s="210"/>
      <c r="BG42" s="207"/>
      <c r="BH42" s="207"/>
      <c r="BI42" s="207"/>
      <c r="BJ42" s="207"/>
      <c r="BK42" s="207"/>
      <c r="BL42" s="208"/>
      <c r="BM42" s="209"/>
      <c r="BN42" s="210"/>
      <c r="BO42" s="207"/>
      <c r="BP42" s="207"/>
      <c r="BQ42" s="207"/>
      <c r="BR42" s="207"/>
      <c r="BS42" s="207"/>
      <c r="BU42" s="209"/>
      <c r="BV42" s="207"/>
      <c r="BW42" s="207"/>
      <c r="BX42" s="207"/>
      <c r="BY42" s="207"/>
      <c r="BZ42" s="207"/>
      <c r="CA42" s="207"/>
      <c r="CB42" s="207"/>
      <c r="CC42" s="207"/>
      <c r="CD42" s="207"/>
      <c r="CE42" s="207"/>
      <c r="CF42" s="207"/>
      <c r="CG42" s="207"/>
      <c r="CH42" s="207"/>
      <c r="CI42" s="207"/>
      <c r="CJ42" s="207"/>
      <c r="CK42" s="207"/>
      <c r="CL42" s="207"/>
      <c r="CM42" s="207"/>
      <c r="CN42" s="207"/>
      <c r="CO42" s="207"/>
      <c r="CP42" s="207"/>
      <c r="CQ42" s="207"/>
      <c r="CR42" s="207"/>
      <c r="CS42" s="207"/>
      <c r="CT42" s="207"/>
      <c r="CU42" s="207"/>
      <c r="CV42" s="207"/>
      <c r="CW42" s="207"/>
      <c r="CX42" s="207"/>
      <c r="CY42" s="207"/>
      <c r="CZ42" s="207"/>
      <c r="DA42" s="207"/>
      <c r="DB42" s="207"/>
      <c r="DC42" s="207"/>
      <c r="DD42" s="207"/>
      <c r="DE42" s="207"/>
      <c r="DF42" s="207"/>
      <c r="DG42" s="207"/>
      <c r="DH42" s="207"/>
      <c r="DI42" s="207"/>
      <c r="DJ42" s="207"/>
      <c r="DK42" s="207"/>
      <c r="DL42" s="207"/>
      <c r="DM42" s="207"/>
      <c r="DN42" s="207"/>
      <c r="DO42" s="207"/>
      <c r="DP42" s="207"/>
      <c r="DQ42" s="207"/>
      <c r="DR42" s="207"/>
      <c r="DS42" s="207"/>
      <c r="DT42" s="207"/>
      <c r="DU42" s="207"/>
      <c r="DV42" s="207"/>
      <c r="DW42" s="207"/>
      <c r="DX42" s="207"/>
      <c r="DY42" s="207"/>
      <c r="DZ42" s="207"/>
      <c r="EA42" s="207"/>
      <c r="EB42" s="207"/>
      <c r="EC42" s="207"/>
      <c r="ED42" s="207"/>
      <c r="EE42" s="207"/>
    </row>
  </sheetData>
  <mergeCells count="9">
    <mergeCell ref="AW1:BD1"/>
    <mergeCell ref="BE1:BL1"/>
    <mergeCell ref="BM1:BT1"/>
    <mergeCell ref="B1:H1"/>
    <mergeCell ref="I1:P1"/>
    <mergeCell ref="Q1:X1"/>
    <mergeCell ref="Y1:AF1"/>
    <mergeCell ref="AG1:AN1"/>
    <mergeCell ref="AO1:AV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113"/>
  <sheetViews>
    <sheetView workbookViewId="0">
      <pane xSplit="1" ySplit="2" topLeftCell="U97" activePane="bottomRight" state="frozen"/>
      <selection pane="topRight" activeCell="B1" sqref="B1"/>
      <selection pane="bottomLeft" activeCell="A3" sqref="A3"/>
      <selection pane="bottomRight" activeCell="AH2" sqref="AH2"/>
    </sheetView>
  </sheetViews>
  <sheetFormatPr defaultRowHeight="13.5"/>
  <cols>
    <col min="1" max="1" width="12.25" style="128" customWidth="1"/>
    <col min="2" max="5" width="9" style="119"/>
    <col min="6" max="6" width="9" style="120"/>
    <col min="7" max="7" width="9" style="32"/>
    <col min="8" max="9" width="9" style="33"/>
    <col min="10" max="10" width="9" style="34"/>
    <col min="11" max="11" width="9" style="121"/>
    <col min="12" max="13" width="9" style="122"/>
    <col min="14" max="14" width="9" style="123"/>
    <col min="15" max="15" width="9" style="124"/>
    <col min="16" max="17" width="9" style="125"/>
    <col min="18" max="18" width="9" style="126"/>
    <col min="19" max="19" width="9" style="38"/>
    <col min="20" max="22" width="9" style="39"/>
    <col min="23" max="23" width="9" style="40"/>
    <col min="24" max="24" width="9" style="35"/>
    <col min="25" max="27" width="9" style="36"/>
    <col min="28" max="28" width="9" style="129"/>
    <col min="29" max="29" width="9" style="37"/>
    <col min="30" max="30" width="9" style="127"/>
    <col min="31" max="31" width="9" style="160"/>
    <col min="32" max="32" width="9" style="164"/>
    <col min="33" max="33" width="9" style="168"/>
    <col min="34" max="35" width="9" style="169"/>
    <col min="36" max="36" width="9" style="29"/>
    <col min="37" max="38" width="9" style="30"/>
    <col min="39" max="39" width="9" style="31"/>
    <col min="40" max="40" width="9" style="32"/>
    <col min="41" max="42" width="9" style="33"/>
    <col min="43" max="43" width="9" style="34"/>
    <col min="44" max="16384" width="9" style="100"/>
  </cols>
  <sheetData>
    <row r="1" spans="1:43">
      <c r="A1" s="627"/>
      <c r="B1" s="634" t="s">
        <v>5</v>
      </c>
      <c r="C1" s="635"/>
      <c r="D1" s="635"/>
      <c r="E1" s="635"/>
      <c r="F1" s="636"/>
      <c r="G1" s="628" t="s">
        <v>6</v>
      </c>
      <c r="H1" s="629"/>
      <c r="I1" s="629"/>
      <c r="J1" s="630"/>
      <c r="K1" s="631" t="s">
        <v>7</v>
      </c>
      <c r="L1" s="632"/>
      <c r="M1" s="632"/>
      <c r="N1" s="633"/>
      <c r="O1" s="621" t="s">
        <v>8</v>
      </c>
      <c r="P1" s="622"/>
      <c r="Q1" s="622"/>
      <c r="R1" s="623"/>
      <c r="S1" s="624" t="s">
        <v>9</v>
      </c>
      <c r="T1" s="625"/>
      <c r="U1" s="625"/>
      <c r="V1" s="625"/>
      <c r="W1" s="626"/>
      <c r="X1" s="637" t="s">
        <v>49</v>
      </c>
      <c r="Y1" s="638"/>
      <c r="Z1" s="638"/>
      <c r="AA1" s="638"/>
      <c r="AB1" s="638"/>
      <c r="AC1" s="639"/>
      <c r="AD1" s="640" t="s">
        <v>53</v>
      </c>
      <c r="AE1" s="641"/>
      <c r="AF1" s="641"/>
      <c r="AJ1" s="615" t="s">
        <v>51</v>
      </c>
      <c r="AK1" s="616"/>
      <c r="AL1" s="616"/>
      <c r="AM1" s="617"/>
      <c r="AN1" s="618" t="s">
        <v>52</v>
      </c>
      <c r="AO1" s="619"/>
      <c r="AP1" s="619"/>
      <c r="AQ1" s="620"/>
    </row>
    <row r="2" spans="1:43">
      <c r="A2" s="627"/>
      <c r="B2" s="53" t="s">
        <v>1</v>
      </c>
      <c r="C2" s="53" t="s">
        <v>2</v>
      </c>
      <c r="D2" s="53" t="s">
        <v>3</v>
      </c>
      <c r="E2" s="53" t="s">
        <v>4</v>
      </c>
      <c r="F2" s="54" t="s">
        <v>50</v>
      </c>
      <c r="G2" s="50" t="s">
        <v>1</v>
      </c>
      <c r="H2" s="51" t="s">
        <v>2</v>
      </c>
      <c r="I2" s="51" t="s">
        <v>3</v>
      </c>
      <c r="J2" s="52" t="s">
        <v>4</v>
      </c>
      <c r="K2" s="47" t="s">
        <v>1</v>
      </c>
      <c r="L2" s="48" t="s">
        <v>2</v>
      </c>
      <c r="M2" s="48" t="s">
        <v>3</v>
      </c>
      <c r="N2" s="49" t="s">
        <v>4</v>
      </c>
      <c r="O2" s="44" t="s">
        <v>1</v>
      </c>
      <c r="P2" s="45" t="s">
        <v>2</v>
      </c>
      <c r="Q2" s="45" t="s">
        <v>3</v>
      </c>
      <c r="R2" s="46" t="s">
        <v>4</v>
      </c>
      <c r="S2" s="41" t="s">
        <v>1</v>
      </c>
      <c r="T2" s="42" t="s">
        <v>2</v>
      </c>
      <c r="U2" s="42" t="s">
        <v>3</v>
      </c>
      <c r="V2" s="42" t="s">
        <v>4</v>
      </c>
      <c r="W2" s="43" t="s">
        <v>12</v>
      </c>
      <c r="X2" s="27" t="s">
        <v>0</v>
      </c>
      <c r="Y2" s="26" t="s">
        <v>10</v>
      </c>
      <c r="Z2" s="26" t="s">
        <v>11</v>
      </c>
      <c r="AA2" s="26" t="s">
        <v>4</v>
      </c>
      <c r="AB2" s="26" t="s">
        <v>130</v>
      </c>
      <c r="AC2" s="28" t="s">
        <v>50</v>
      </c>
      <c r="AD2" s="95" t="s">
        <v>198</v>
      </c>
      <c r="AE2" s="95" t="s">
        <v>199</v>
      </c>
      <c r="AF2" s="161" t="s">
        <v>54</v>
      </c>
      <c r="AG2" s="170" t="s">
        <v>200</v>
      </c>
      <c r="AH2" s="171" t="s">
        <v>1446</v>
      </c>
      <c r="AI2" s="171" t="s">
        <v>372</v>
      </c>
      <c r="AJ2" s="7" t="s">
        <v>0</v>
      </c>
      <c r="AK2" s="8" t="s">
        <v>2</v>
      </c>
      <c r="AL2" s="8" t="s">
        <v>3</v>
      </c>
      <c r="AM2" s="9" t="s">
        <v>4</v>
      </c>
      <c r="AN2" s="50" t="s">
        <v>0</v>
      </c>
      <c r="AO2" s="51" t="s">
        <v>2</v>
      </c>
      <c r="AP2" s="51" t="s">
        <v>3</v>
      </c>
      <c r="AQ2" s="52" t="s">
        <v>4</v>
      </c>
    </row>
    <row r="3" spans="1:43" s="107" customFormat="1">
      <c r="A3" s="59">
        <v>42722</v>
      </c>
      <c r="B3" s="60">
        <v>113</v>
      </c>
      <c r="C3" s="60">
        <v>30</v>
      </c>
      <c r="D3" s="60">
        <v>35</v>
      </c>
      <c r="E3" s="60">
        <v>108</v>
      </c>
      <c r="F3" s="61"/>
      <c r="G3" s="62">
        <v>191</v>
      </c>
      <c r="H3" s="63">
        <v>34</v>
      </c>
      <c r="I3" s="63">
        <v>36</v>
      </c>
      <c r="J3" s="64">
        <v>189</v>
      </c>
      <c r="K3" s="65">
        <v>27</v>
      </c>
      <c r="L3" s="66">
        <v>8</v>
      </c>
      <c r="M3" s="66">
        <v>0</v>
      </c>
      <c r="N3" s="67">
        <v>35</v>
      </c>
      <c r="O3" s="68">
        <v>10</v>
      </c>
      <c r="P3" s="69">
        <v>4</v>
      </c>
      <c r="Q3" s="69">
        <v>0</v>
      </c>
      <c r="R3" s="70">
        <v>14</v>
      </c>
      <c r="S3" s="71">
        <f>B3+G3+K3+O3</f>
        <v>341</v>
      </c>
      <c r="T3" s="72">
        <f>C3+H3+L3+P3</f>
        <v>76</v>
      </c>
      <c r="U3" s="72">
        <f>D3+I3+M3+Q3</f>
        <v>71</v>
      </c>
      <c r="V3" s="72">
        <f>E3+J3+N3+R3</f>
        <v>346</v>
      </c>
      <c r="W3" s="73"/>
      <c r="X3" s="56"/>
      <c r="Y3" s="57"/>
      <c r="Z3" s="57"/>
      <c r="AA3" s="57"/>
      <c r="AB3" s="57"/>
      <c r="AC3" s="58"/>
      <c r="AD3" s="96"/>
      <c r="AE3" s="96"/>
      <c r="AF3" s="162"/>
      <c r="AG3" s="172"/>
      <c r="AH3" s="173"/>
      <c r="AI3" s="173"/>
      <c r="AJ3" s="101"/>
      <c r="AK3" s="102"/>
      <c r="AL3" s="102"/>
      <c r="AM3" s="103"/>
      <c r="AN3" s="104"/>
      <c r="AO3" s="105"/>
      <c r="AP3" s="105"/>
      <c r="AQ3" s="106"/>
    </row>
    <row r="4" spans="1:43" s="107" customFormat="1">
      <c r="A4" s="59">
        <v>42729</v>
      </c>
      <c r="B4" s="60">
        <f>E3</f>
        <v>108</v>
      </c>
      <c r="C4" s="60">
        <v>32</v>
      </c>
      <c r="D4" s="60">
        <v>42.5</v>
      </c>
      <c r="E4" s="60">
        <v>97.5</v>
      </c>
      <c r="F4" s="61"/>
      <c r="G4" s="62">
        <v>189</v>
      </c>
      <c r="H4" s="63">
        <v>40</v>
      </c>
      <c r="I4" s="63">
        <v>55</v>
      </c>
      <c r="J4" s="64">
        <v>174</v>
      </c>
      <c r="K4" s="65">
        <v>35</v>
      </c>
      <c r="L4" s="66">
        <v>7</v>
      </c>
      <c r="M4" s="66">
        <v>5</v>
      </c>
      <c r="N4" s="67">
        <v>37</v>
      </c>
      <c r="O4" s="68">
        <v>14</v>
      </c>
      <c r="P4" s="69">
        <v>4</v>
      </c>
      <c r="Q4" s="69">
        <v>5.2</v>
      </c>
      <c r="R4" s="70">
        <v>12.8</v>
      </c>
      <c r="S4" s="71">
        <f t="shared" ref="S4:S70" si="0">B4+G4+K4+O4</f>
        <v>346</v>
      </c>
      <c r="T4" s="72">
        <f t="shared" ref="T4:T70" si="1">C4+H4+L4+P4</f>
        <v>83</v>
      </c>
      <c r="U4" s="72">
        <f t="shared" ref="U4:U70" si="2">D4+I4+M4+Q4</f>
        <v>107.7</v>
      </c>
      <c r="V4" s="72">
        <f t="shared" ref="V4:V70" si="3">E4+J4+N4+R4</f>
        <v>321.3</v>
      </c>
      <c r="W4" s="73">
        <f>V4-V3</f>
        <v>-24.699999999999989</v>
      </c>
      <c r="X4" s="77">
        <v>58.8</v>
      </c>
      <c r="Y4" s="78">
        <v>56.3</v>
      </c>
      <c r="Z4" s="78">
        <v>35</v>
      </c>
      <c r="AA4" s="78">
        <v>80.099999999999994</v>
      </c>
      <c r="AB4" s="78"/>
      <c r="AC4" s="79"/>
      <c r="AD4" s="97"/>
      <c r="AE4" s="97"/>
      <c r="AF4" s="163"/>
      <c r="AG4" s="174"/>
      <c r="AH4" s="175"/>
      <c r="AI4" s="175"/>
      <c r="AJ4" s="101"/>
      <c r="AK4" s="102"/>
      <c r="AL4" s="102"/>
      <c r="AM4" s="103"/>
      <c r="AN4" s="104"/>
      <c r="AO4" s="105"/>
      <c r="AP4" s="105"/>
      <c r="AQ4" s="106"/>
    </row>
    <row r="5" spans="1:43" s="107" customFormat="1">
      <c r="A5" s="59">
        <v>42736</v>
      </c>
      <c r="B5" s="60">
        <v>97.5</v>
      </c>
      <c r="C5" s="60">
        <v>34</v>
      </c>
      <c r="D5" s="60">
        <v>27.5</v>
      </c>
      <c r="E5" s="60">
        <v>104</v>
      </c>
      <c r="F5" s="61"/>
      <c r="G5" s="62">
        <v>174</v>
      </c>
      <c r="H5" s="63">
        <v>15.8</v>
      </c>
      <c r="I5" s="63">
        <v>21</v>
      </c>
      <c r="J5" s="64">
        <v>168.8</v>
      </c>
      <c r="K5" s="65">
        <v>37</v>
      </c>
      <c r="L5" s="66">
        <v>12.5</v>
      </c>
      <c r="M5" s="66">
        <v>4.4000000000000004</v>
      </c>
      <c r="N5" s="67">
        <v>45.1</v>
      </c>
      <c r="O5" s="68">
        <v>12.8</v>
      </c>
      <c r="P5" s="69">
        <v>7</v>
      </c>
      <c r="Q5" s="69">
        <v>6</v>
      </c>
      <c r="R5" s="70">
        <v>13.8</v>
      </c>
      <c r="S5" s="71">
        <f t="shared" si="0"/>
        <v>321.3</v>
      </c>
      <c r="T5" s="72">
        <f t="shared" si="1"/>
        <v>69.3</v>
      </c>
      <c r="U5" s="72">
        <f t="shared" si="2"/>
        <v>58.9</v>
      </c>
      <c r="V5" s="72">
        <f t="shared" si="3"/>
        <v>331.70000000000005</v>
      </c>
      <c r="W5" s="73">
        <f t="shared" ref="W5:W71" si="4">V5-V4</f>
        <v>10.400000000000034</v>
      </c>
      <c r="X5" s="77">
        <v>80.099999999999994</v>
      </c>
      <c r="Y5" s="78">
        <v>56.2</v>
      </c>
      <c r="Z5" s="78">
        <v>35</v>
      </c>
      <c r="AA5" s="78">
        <v>101.3</v>
      </c>
      <c r="AB5" s="78"/>
      <c r="AC5" s="79"/>
      <c r="AD5" s="97"/>
      <c r="AE5" s="97"/>
      <c r="AF5" s="163"/>
      <c r="AG5" s="174"/>
      <c r="AH5" s="175"/>
      <c r="AI5" s="175"/>
      <c r="AJ5" s="101"/>
      <c r="AK5" s="102"/>
      <c r="AL5" s="102"/>
      <c r="AM5" s="103"/>
      <c r="AN5" s="104"/>
      <c r="AO5" s="105"/>
      <c r="AP5" s="105"/>
      <c r="AQ5" s="106"/>
    </row>
    <row r="6" spans="1:43" s="107" customFormat="1">
      <c r="A6" s="59">
        <v>42743</v>
      </c>
      <c r="B6" s="60">
        <v>104</v>
      </c>
      <c r="C6" s="60">
        <v>34</v>
      </c>
      <c r="D6" s="60">
        <v>28.2</v>
      </c>
      <c r="E6" s="60">
        <v>109.8</v>
      </c>
      <c r="F6" s="61"/>
      <c r="G6" s="62">
        <v>168.8</v>
      </c>
      <c r="H6" s="63">
        <v>25</v>
      </c>
      <c r="I6" s="63">
        <v>12.5</v>
      </c>
      <c r="J6" s="64">
        <v>181.3</v>
      </c>
      <c r="K6" s="65">
        <v>45.1</v>
      </c>
      <c r="L6" s="66">
        <v>5.9</v>
      </c>
      <c r="M6" s="66">
        <v>5.6</v>
      </c>
      <c r="N6" s="67">
        <v>45.4</v>
      </c>
      <c r="O6" s="68">
        <v>13.8</v>
      </c>
      <c r="P6" s="69">
        <v>8</v>
      </c>
      <c r="Q6" s="69">
        <v>6</v>
      </c>
      <c r="R6" s="70">
        <v>15.8</v>
      </c>
      <c r="S6" s="71">
        <f t="shared" si="0"/>
        <v>331.70000000000005</v>
      </c>
      <c r="T6" s="72">
        <f t="shared" si="1"/>
        <v>72.900000000000006</v>
      </c>
      <c r="U6" s="72">
        <f t="shared" si="2"/>
        <v>52.300000000000004</v>
      </c>
      <c r="V6" s="72">
        <f t="shared" si="3"/>
        <v>352.3</v>
      </c>
      <c r="W6" s="73">
        <f t="shared" si="4"/>
        <v>20.599999999999966</v>
      </c>
      <c r="X6" s="77"/>
      <c r="Y6" s="78"/>
      <c r="Z6" s="78"/>
      <c r="AA6" s="78"/>
      <c r="AB6" s="78"/>
      <c r="AC6" s="79"/>
      <c r="AD6" s="97"/>
      <c r="AE6" s="97"/>
      <c r="AF6" s="163"/>
      <c r="AG6" s="174"/>
      <c r="AH6" s="175"/>
      <c r="AI6" s="175"/>
      <c r="AJ6" s="101"/>
      <c r="AK6" s="102"/>
      <c r="AL6" s="102"/>
      <c r="AM6" s="103"/>
      <c r="AN6" s="104"/>
      <c r="AO6" s="105"/>
      <c r="AP6" s="105"/>
      <c r="AQ6" s="106"/>
    </row>
    <row r="7" spans="1:43" s="107" customFormat="1">
      <c r="A7" s="59">
        <v>42750</v>
      </c>
      <c r="B7" s="60">
        <v>105</v>
      </c>
      <c r="C7" s="60">
        <v>24</v>
      </c>
      <c r="D7" s="60">
        <v>12</v>
      </c>
      <c r="E7" s="60">
        <v>117</v>
      </c>
      <c r="F7" s="61"/>
      <c r="G7" s="62">
        <v>179</v>
      </c>
      <c r="H7" s="63">
        <v>23</v>
      </c>
      <c r="I7" s="63">
        <v>28</v>
      </c>
      <c r="J7" s="64">
        <v>174</v>
      </c>
      <c r="K7" s="65">
        <v>45.4</v>
      </c>
      <c r="L7" s="66">
        <v>4</v>
      </c>
      <c r="M7" s="66">
        <v>1.5</v>
      </c>
      <c r="N7" s="67">
        <v>47.9</v>
      </c>
      <c r="O7" s="68">
        <v>15.8</v>
      </c>
      <c r="P7" s="69">
        <v>3.5</v>
      </c>
      <c r="Q7" s="69">
        <v>3.1</v>
      </c>
      <c r="R7" s="70">
        <v>16.2</v>
      </c>
      <c r="S7" s="71">
        <f t="shared" si="0"/>
        <v>345.2</v>
      </c>
      <c r="T7" s="72">
        <f t="shared" si="1"/>
        <v>54.5</v>
      </c>
      <c r="U7" s="72">
        <f t="shared" si="2"/>
        <v>44.6</v>
      </c>
      <c r="V7" s="72">
        <f t="shared" si="3"/>
        <v>355.09999999999997</v>
      </c>
      <c r="W7" s="73">
        <f t="shared" si="4"/>
        <v>2.7999999999999545</v>
      </c>
      <c r="X7" s="77">
        <v>100.9</v>
      </c>
      <c r="Y7" s="78">
        <v>19.2</v>
      </c>
      <c r="Z7" s="78">
        <v>41.7</v>
      </c>
      <c r="AA7" s="78">
        <v>78.400000000000006</v>
      </c>
      <c r="AB7" s="78"/>
      <c r="AC7" s="79"/>
      <c r="AD7" s="97"/>
      <c r="AE7" s="97"/>
      <c r="AF7" s="163"/>
      <c r="AG7" s="174"/>
      <c r="AH7" s="175"/>
      <c r="AI7" s="175"/>
      <c r="AJ7" s="101"/>
      <c r="AK7" s="102"/>
      <c r="AL7" s="102"/>
      <c r="AM7" s="103"/>
      <c r="AN7" s="104"/>
      <c r="AO7" s="105"/>
      <c r="AP7" s="105"/>
      <c r="AQ7" s="106"/>
    </row>
    <row r="8" spans="1:43" s="107" customFormat="1">
      <c r="A8" s="59">
        <v>42772</v>
      </c>
      <c r="B8" s="60">
        <v>120</v>
      </c>
      <c r="C8" s="60">
        <v>30.5</v>
      </c>
      <c r="D8" s="60">
        <v>32.5</v>
      </c>
      <c r="E8" s="60">
        <v>118</v>
      </c>
      <c r="F8" s="61">
        <v>1430</v>
      </c>
      <c r="G8" s="62">
        <v>174</v>
      </c>
      <c r="H8" s="63">
        <v>23.2</v>
      </c>
      <c r="I8" s="63">
        <v>26.2</v>
      </c>
      <c r="J8" s="64">
        <v>171</v>
      </c>
      <c r="K8" s="65">
        <v>49.5</v>
      </c>
      <c r="L8" s="66">
        <v>0</v>
      </c>
      <c r="M8" s="66">
        <v>7.3</v>
      </c>
      <c r="N8" s="67">
        <v>42.2</v>
      </c>
      <c r="O8" s="68">
        <v>13.5</v>
      </c>
      <c r="P8" s="69">
        <v>8</v>
      </c>
      <c r="Q8" s="69">
        <v>7.2</v>
      </c>
      <c r="R8" s="70">
        <v>14.3</v>
      </c>
      <c r="S8" s="71">
        <f t="shared" si="0"/>
        <v>357</v>
      </c>
      <c r="T8" s="72">
        <f t="shared" si="1"/>
        <v>61.7</v>
      </c>
      <c r="U8" s="72">
        <f t="shared" si="2"/>
        <v>73.2</v>
      </c>
      <c r="V8" s="72">
        <f t="shared" si="3"/>
        <v>345.5</v>
      </c>
      <c r="W8" s="73">
        <f t="shared" si="4"/>
        <v>-9.5999999999999659</v>
      </c>
      <c r="X8" s="77">
        <v>61.2</v>
      </c>
      <c r="Y8" s="78">
        <v>18.100000000000001</v>
      </c>
      <c r="Z8" s="78">
        <v>21.5</v>
      </c>
      <c r="AA8" s="78">
        <v>57.8</v>
      </c>
      <c r="AB8" s="78">
        <f t="shared" ref="AB8:AB10" si="5">AA8-AA7</f>
        <v>-20.600000000000009</v>
      </c>
      <c r="AC8" s="79">
        <v>1630</v>
      </c>
      <c r="AD8" s="97">
        <v>180</v>
      </c>
      <c r="AE8" s="97"/>
      <c r="AF8" s="163">
        <f t="shared" ref="AF8:AF71" si="6">AC8-AD8-F8-AE8</f>
        <v>20</v>
      </c>
      <c r="AG8" s="174">
        <v>1690</v>
      </c>
      <c r="AH8" s="175">
        <v>1620</v>
      </c>
      <c r="AI8" s="175">
        <v>1540</v>
      </c>
      <c r="AJ8" s="101"/>
      <c r="AK8" s="102"/>
      <c r="AL8" s="102"/>
      <c r="AM8" s="103"/>
      <c r="AN8" s="104"/>
      <c r="AO8" s="105"/>
      <c r="AP8" s="105"/>
      <c r="AQ8" s="106"/>
    </row>
    <row r="9" spans="1:43" s="107" customFormat="1">
      <c r="A9" s="59">
        <v>42779</v>
      </c>
      <c r="B9" s="60">
        <v>118</v>
      </c>
      <c r="C9" s="60">
        <v>24.5</v>
      </c>
      <c r="D9" s="60">
        <v>21</v>
      </c>
      <c r="E9" s="60">
        <v>121.5</v>
      </c>
      <c r="F9" s="61">
        <v>1480</v>
      </c>
      <c r="G9" s="62">
        <v>171</v>
      </c>
      <c r="H9" s="63">
        <v>11</v>
      </c>
      <c r="I9" s="63">
        <v>13</v>
      </c>
      <c r="J9" s="64">
        <v>169</v>
      </c>
      <c r="K9" s="65">
        <v>42.2</v>
      </c>
      <c r="L9" s="66">
        <v>0.8</v>
      </c>
      <c r="M9" s="66">
        <v>0.6</v>
      </c>
      <c r="N9" s="67">
        <v>42.4</v>
      </c>
      <c r="O9" s="68">
        <v>14.3</v>
      </c>
      <c r="P9" s="69">
        <v>7</v>
      </c>
      <c r="Q9" s="69">
        <v>4.5</v>
      </c>
      <c r="R9" s="70">
        <v>16.8</v>
      </c>
      <c r="S9" s="71">
        <f t="shared" si="0"/>
        <v>345.5</v>
      </c>
      <c r="T9" s="72">
        <f t="shared" si="1"/>
        <v>43.3</v>
      </c>
      <c r="U9" s="72">
        <f t="shared" si="2"/>
        <v>39.1</v>
      </c>
      <c r="V9" s="72">
        <f t="shared" si="3"/>
        <v>349.7</v>
      </c>
      <c r="W9" s="73">
        <f t="shared" si="4"/>
        <v>4.1999999999999886</v>
      </c>
      <c r="X9" s="77">
        <v>57.8</v>
      </c>
      <c r="Y9" s="78">
        <v>8.5</v>
      </c>
      <c r="Z9" s="78">
        <v>30.8</v>
      </c>
      <c r="AA9" s="78">
        <v>35.5</v>
      </c>
      <c r="AB9" s="78">
        <f t="shared" si="5"/>
        <v>-22.299999999999997</v>
      </c>
      <c r="AC9" s="79">
        <v>1630</v>
      </c>
      <c r="AD9" s="97">
        <v>180</v>
      </c>
      <c r="AE9" s="97"/>
      <c r="AF9" s="163">
        <f t="shared" si="6"/>
        <v>-30</v>
      </c>
      <c r="AG9" s="174">
        <v>1717</v>
      </c>
      <c r="AH9" s="175">
        <v>1620</v>
      </c>
      <c r="AI9" s="175">
        <v>1540</v>
      </c>
      <c r="AJ9" s="101"/>
      <c r="AK9" s="102"/>
      <c r="AL9" s="102"/>
      <c r="AM9" s="103"/>
      <c r="AN9" s="104"/>
      <c r="AO9" s="105"/>
      <c r="AP9" s="105"/>
      <c r="AQ9" s="106"/>
    </row>
    <row r="10" spans="1:43" s="107" customFormat="1">
      <c r="A10" s="59">
        <v>42786</v>
      </c>
      <c r="B10" s="60">
        <v>121.5</v>
      </c>
      <c r="C10" s="60">
        <v>26</v>
      </c>
      <c r="D10" s="60">
        <v>26</v>
      </c>
      <c r="E10" s="60">
        <v>121.5</v>
      </c>
      <c r="F10" s="61">
        <v>1450</v>
      </c>
      <c r="G10" s="62">
        <v>169</v>
      </c>
      <c r="H10" s="63">
        <v>35</v>
      </c>
      <c r="I10" s="63">
        <v>19</v>
      </c>
      <c r="J10" s="64">
        <v>185</v>
      </c>
      <c r="K10" s="65">
        <v>42.4</v>
      </c>
      <c r="L10" s="66">
        <v>1</v>
      </c>
      <c r="M10" s="66">
        <v>3</v>
      </c>
      <c r="N10" s="67">
        <v>40.4</v>
      </c>
      <c r="O10" s="68">
        <v>16.8</v>
      </c>
      <c r="P10" s="69">
        <v>0</v>
      </c>
      <c r="Q10" s="69">
        <v>5</v>
      </c>
      <c r="R10" s="70">
        <v>11.8</v>
      </c>
      <c r="S10" s="71">
        <f t="shared" si="0"/>
        <v>349.7</v>
      </c>
      <c r="T10" s="72">
        <f t="shared" si="1"/>
        <v>62</v>
      </c>
      <c r="U10" s="72">
        <f t="shared" si="2"/>
        <v>53</v>
      </c>
      <c r="V10" s="72">
        <f t="shared" si="3"/>
        <v>358.7</v>
      </c>
      <c r="W10" s="73">
        <f t="shared" si="4"/>
        <v>9</v>
      </c>
      <c r="X10" s="77">
        <v>35.5</v>
      </c>
      <c r="Y10" s="78">
        <v>20.7</v>
      </c>
      <c r="Z10" s="78">
        <v>25</v>
      </c>
      <c r="AA10" s="78">
        <v>31.2</v>
      </c>
      <c r="AB10" s="78">
        <f t="shared" si="5"/>
        <v>-4.3000000000000007</v>
      </c>
      <c r="AC10" s="79">
        <v>1600</v>
      </c>
      <c r="AD10" s="97">
        <v>180</v>
      </c>
      <c r="AE10" s="97"/>
      <c r="AF10" s="163">
        <f t="shared" si="6"/>
        <v>-30</v>
      </c>
      <c r="AG10" s="174">
        <v>1697</v>
      </c>
      <c r="AH10" s="175">
        <v>1620</v>
      </c>
      <c r="AI10" s="175">
        <v>1540</v>
      </c>
      <c r="AJ10" s="101"/>
      <c r="AK10" s="102"/>
      <c r="AL10" s="102"/>
      <c r="AM10" s="103"/>
      <c r="AN10" s="104"/>
      <c r="AO10" s="105"/>
      <c r="AP10" s="105"/>
      <c r="AQ10" s="106"/>
    </row>
    <row r="11" spans="1:43" s="107" customFormat="1">
      <c r="A11" s="59">
        <v>42797</v>
      </c>
      <c r="B11" s="60">
        <v>120</v>
      </c>
      <c r="C11" s="60">
        <v>39.700000000000003</v>
      </c>
      <c r="D11" s="60">
        <v>30</v>
      </c>
      <c r="E11" s="60">
        <v>129.69999999999999</v>
      </c>
      <c r="F11" s="61">
        <v>1480</v>
      </c>
      <c r="G11" s="62">
        <v>191</v>
      </c>
      <c r="H11" s="63">
        <v>47</v>
      </c>
      <c r="I11" s="63">
        <v>47</v>
      </c>
      <c r="J11" s="64">
        <v>191</v>
      </c>
      <c r="K11" s="65">
        <v>45.1</v>
      </c>
      <c r="L11" s="66">
        <v>7</v>
      </c>
      <c r="M11" s="66">
        <v>2.5</v>
      </c>
      <c r="N11" s="67">
        <v>49.6</v>
      </c>
      <c r="O11" s="68">
        <v>16.8</v>
      </c>
      <c r="P11" s="69">
        <v>5</v>
      </c>
      <c r="Q11" s="69">
        <v>2</v>
      </c>
      <c r="R11" s="70">
        <v>19.8</v>
      </c>
      <c r="S11" s="71">
        <f t="shared" si="0"/>
        <v>372.90000000000003</v>
      </c>
      <c r="T11" s="72">
        <f t="shared" si="1"/>
        <v>98.7</v>
      </c>
      <c r="U11" s="72">
        <f t="shared" si="2"/>
        <v>81.5</v>
      </c>
      <c r="V11" s="72">
        <f t="shared" si="3"/>
        <v>390.1</v>
      </c>
      <c r="W11" s="73">
        <f t="shared" si="4"/>
        <v>31.400000000000034</v>
      </c>
      <c r="X11" s="77">
        <v>31.2</v>
      </c>
      <c r="Y11" s="78">
        <v>24.3</v>
      </c>
      <c r="Z11" s="78">
        <v>26.4</v>
      </c>
      <c r="AA11" s="78">
        <v>29.1</v>
      </c>
      <c r="AB11" s="78">
        <f t="shared" ref="AB11:AB69" si="7">AA11-AA10</f>
        <v>-2.0999999999999979</v>
      </c>
      <c r="AC11" s="79">
        <v>1640</v>
      </c>
      <c r="AD11" s="97">
        <v>160</v>
      </c>
      <c r="AE11" s="97"/>
      <c r="AF11" s="163">
        <f t="shared" si="6"/>
        <v>0</v>
      </c>
      <c r="AG11" s="174">
        <v>1735</v>
      </c>
      <c r="AH11" s="175">
        <v>1650</v>
      </c>
      <c r="AI11" s="175">
        <v>1550</v>
      </c>
      <c r="AJ11" s="101"/>
      <c r="AK11" s="102"/>
      <c r="AL11" s="102"/>
      <c r="AM11" s="103"/>
      <c r="AN11" s="104"/>
      <c r="AO11" s="105"/>
      <c r="AP11" s="105"/>
      <c r="AQ11" s="106"/>
    </row>
    <row r="12" spans="1:43" s="107" customFormat="1">
      <c r="A12" s="59">
        <v>42808</v>
      </c>
      <c r="B12" s="60">
        <v>129.69999999999999</v>
      </c>
      <c r="C12" s="60">
        <v>44.5</v>
      </c>
      <c r="D12" s="60">
        <v>42.5</v>
      </c>
      <c r="E12" s="60">
        <v>131.69999999999999</v>
      </c>
      <c r="F12" s="61">
        <v>1500</v>
      </c>
      <c r="G12" s="62">
        <v>191</v>
      </c>
      <c r="H12" s="63">
        <v>33</v>
      </c>
      <c r="I12" s="63">
        <v>34</v>
      </c>
      <c r="J12" s="64">
        <v>190</v>
      </c>
      <c r="K12" s="65">
        <v>49.6</v>
      </c>
      <c r="L12" s="66">
        <v>5.5</v>
      </c>
      <c r="M12" s="66">
        <v>3</v>
      </c>
      <c r="N12" s="67">
        <v>52.1</v>
      </c>
      <c r="O12" s="68">
        <v>19.8</v>
      </c>
      <c r="P12" s="69">
        <v>5</v>
      </c>
      <c r="Q12" s="69">
        <v>4.5</v>
      </c>
      <c r="R12" s="70">
        <v>20.3</v>
      </c>
      <c r="S12" s="71">
        <f t="shared" si="0"/>
        <v>390.1</v>
      </c>
      <c r="T12" s="72">
        <f t="shared" si="1"/>
        <v>88</v>
      </c>
      <c r="U12" s="72">
        <f t="shared" si="2"/>
        <v>84</v>
      </c>
      <c r="V12" s="72">
        <f t="shared" si="3"/>
        <v>394.1</v>
      </c>
      <c r="W12" s="73">
        <f t="shared" si="4"/>
        <v>4</v>
      </c>
      <c r="X12" s="77">
        <v>29.1</v>
      </c>
      <c r="Y12" s="78">
        <v>38.6</v>
      </c>
      <c r="Z12" s="78">
        <v>27</v>
      </c>
      <c r="AA12" s="78">
        <v>41.4</v>
      </c>
      <c r="AB12" s="78">
        <f t="shared" si="7"/>
        <v>12.299999999999997</v>
      </c>
      <c r="AC12" s="79">
        <v>1690</v>
      </c>
      <c r="AD12" s="97">
        <v>180</v>
      </c>
      <c r="AE12" s="97"/>
      <c r="AF12" s="163">
        <f t="shared" si="6"/>
        <v>10</v>
      </c>
      <c r="AG12" s="174">
        <v>1688</v>
      </c>
      <c r="AH12" s="175">
        <v>1650</v>
      </c>
      <c r="AI12" s="175">
        <v>1550</v>
      </c>
      <c r="AJ12" s="101"/>
      <c r="AK12" s="102"/>
      <c r="AL12" s="102"/>
      <c r="AM12" s="103"/>
      <c r="AN12" s="104"/>
      <c r="AO12" s="105"/>
      <c r="AP12" s="105"/>
      <c r="AQ12" s="106"/>
    </row>
    <row r="13" spans="1:43" s="107" customFormat="1">
      <c r="A13" s="59">
        <v>42821</v>
      </c>
      <c r="B13" s="60">
        <v>121.3</v>
      </c>
      <c r="C13" s="60">
        <v>19.3</v>
      </c>
      <c r="D13" s="60">
        <v>16.600000000000001</v>
      </c>
      <c r="E13" s="60">
        <v>124</v>
      </c>
      <c r="F13" s="61">
        <v>1560</v>
      </c>
      <c r="G13" s="62">
        <v>196</v>
      </c>
      <c r="H13" s="63">
        <v>17.7</v>
      </c>
      <c r="I13" s="63">
        <v>17.7</v>
      </c>
      <c r="J13" s="64">
        <v>196</v>
      </c>
      <c r="K13" s="65">
        <v>58.4</v>
      </c>
      <c r="L13" s="66">
        <v>7.1</v>
      </c>
      <c r="M13" s="66">
        <v>6.5</v>
      </c>
      <c r="N13" s="67">
        <v>59</v>
      </c>
      <c r="O13" s="68">
        <v>17.600000000000001</v>
      </c>
      <c r="P13" s="69">
        <v>5</v>
      </c>
      <c r="Q13" s="69">
        <v>2.6</v>
      </c>
      <c r="R13" s="70">
        <v>20</v>
      </c>
      <c r="S13" s="71">
        <f t="shared" si="0"/>
        <v>393.3</v>
      </c>
      <c r="T13" s="72">
        <f t="shared" si="1"/>
        <v>49.1</v>
      </c>
      <c r="U13" s="72">
        <f t="shared" si="2"/>
        <v>43.4</v>
      </c>
      <c r="V13" s="72">
        <f t="shared" si="3"/>
        <v>399</v>
      </c>
      <c r="W13" s="73">
        <f t="shared" si="4"/>
        <v>4.8999999999999773</v>
      </c>
      <c r="X13" s="77">
        <v>46.4</v>
      </c>
      <c r="Y13" s="78">
        <v>28.6</v>
      </c>
      <c r="Z13" s="78">
        <v>21</v>
      </c>
      <c r="AA13" s="78">
        <v>54</v>
      </c>
      <c r="AB13" s="78">
        <f t="shared" si="7"/>
        <v>12.600000000000001</v>
      </c>
      <c r="AC13" s="79">
        <v>1700</v>
      </c>
      <c r="AD13" s="97">
        <v>170</v>
      </c>
      <c r="AE13" s="97"/>
      <c r="AF13" s="163">
        <f t="shared" si="6"/>
        <v>-30</v>
      </c>
      <c r="AG13" s="174">
        <v>1682</v>
      </c>
      <c r="AH13" s="175">
        <v>1670</v>
      </c>
      <c r="AI13" s="175">
        <v>1570</v>
      </c>
      <c r="AJ13" s="101"/>
      <c r="AK13" s="102"/>
      <c r="AL13" s="102"/>
      <c r="AM13" s="103"/>
      <c r="AN13" s="104"/>
      <c r="AO13" s="105"/>
      <c r="AP13" s="105"/>
      <c r="AQ13" s="106"/>
    </row>
    <row r="14" spans="1:43" s="107" customFormat="1">
      <c r="A14" s="59">
        <v>42832</v>
      </c>
      <c r="B14" s="60">
        <v>124</v>
      </c>
      <c r="C14" s="60">
        <v>31</v>
      </c>
      <c r="D14" s="60">
        <v>30</v>
      </c>
      <c r="E14" s="60">
        <v>125</v>
      </c>
      <c r="F14" s="61">
        <v>1600</v>
      </c>
      <c r="G14" s="62">
        <v>196</v>
      </c>
      <c r="H14" s="63">
        <v>32</v>
      </c>
      <c r="I14" s="63">
        <v>40</v>
      </c>
      <c r="J14" s="64">
        <v>188</v>
      </c>
      <c r="K14" s="65">
        <v>59</v>
      </c>
      <c r="L14" s="66">
        <v>5.5</v>
      </c>
      <c r="M14" s="66">
        <v>7.4</v>
      </c>
      <c r="N14" s="67">
        <v>57.1</v>
      </c>
      <c r="O14" s="68">
        <v>20.399999999999999</v>
      </c>
      <c r="P14" s="69">
        <v>5</v>
      </c>
      <c r="Q14" s="69">
        <v>5</v>
      </c>
      <c r="R14" s="70">
        <v>20</v>
      </c>
      <c r="S14" s="71">
        <f t="shared" si="0"/>
        <v>399.4</v>
      </c>
      <c r="T14" s="72">
        <f t="shared" si="1"/>
        <v>73.5</v>
      </c>
      <c r="U14" s="72">
        <f t="shared" si="2"/>
        <v>82.4</v>
      </c>
      <c r="V14" s="72">
        <f t="shared" si="3"/>
        <v>390.1</v>
      </c>
      <c r="W14" s="73">
        <f t="shared" si="4"/>
        <v>-8.8999999999999773</v>
      </c>
      <c r="X14" s="77">
        <v>50.3</v>
      </c>
      <c r="Y14" s="78">
        <v>18.2</v>
      </c>
      <c r="Z14" s="78">
        <v>20.7</v>
      </c>
      <c r="AA14" s="78">
        <v>47.8</v>
      </c>
      <c r="AB14" s="78">
        <f t="shared" si="7"/>
        <v>-6.2000000000000028</v>
      </c>
      <c r="AC14" s="79">
        <v>1710</v>
      </c>
      <c r="AD14" s="97">
        <v>170</v>
      </c>
      <c r="AE14" s="97"/>
      <c r="AF14" s="163">
        <f t="shared" si="6"/>
        <v>-60</v>
      </c>
      <c r="AG14" s="174">
        <v>1702</v>
      </c>
      <c r="AH14" s="175">
        <v>1670</v>
      </c>
      <c r="AI14" s="175">
        <v>1570</v>
      </c>
      <c r="AJ14" s="101"/>
      <c r="AK14" s="102"/>
      <c r="AL14" s="102"/>
      <c r="AM14" s="103"/>
      <c r="AN14" s="104"/>
      <c r="AO14" s="105"/>
      <c r="AP14" s="105"/>
      <c r="AQ14" s="106"/>
    </row>
    <row r="15" spans="1:43" s="107" customFormat="1">
      <c r="A15" s="59">
        <v>42839</v>
      </c>
      <c r="B15" s="60">
        <v>125</v>
      </c>
      <c r="C15" s="60">
        <v>15.1</v>
      </c>
      <c r="D15" s="60">
        <v>20.100000000000001</v>
      </c>
      <c r="E15" s="60">
        <v>120</v>
      </c>
      <c r="F15" s="61">
        <v>1600</v>
      </c>
      <c r="G15" s="62">
        <v>188</v>
      </c>
      <c r="H15" s="63">
        <v>19.5</v>
      </c>
      <c r="I15" s="63">
        <v>28.5</v>
      </c>
      <c r="J15" s="64">
        <v>179</v>
      </c>
      <c r="K15" s="65">
        <v>57.1</v>
      </c>
      <c r="L15" s="66">
        <v>4.5</v>
      </c>
      <c r="M15" s="66">
        <v>2.2000000000000002</v>
      </c>
      <c r="N15" s="67">
        <v>59.4</v>
      </c>
      <c r="O15" s="68">
        <v>20</v>
      </c>
      <c r="P15" s="69">
        <v>6</v>
      </c>
      <c r="Q15" s="69">
        <v>7</v>
      </c>
      <c r="R15" s="70">
        <v>19</v>
      </c>
      <c r="S15" s="71">
        <f t="shared" si="0"/>
        <v>390.1</v>
      </c>
      <c r="T15" s="72">
        <f t="shared" si="1"/>
        <v>45.1</v>
      </c>
      <c r="U15" s="72">
        <f t="shared" si="2"/>
        <v>57.800000000000004</v>
      </c>
      <c r="V15" s="72">
        <f t="shared" si="3"/>
        <v>377.4</v>
      </c>
      <c r="W15" s="73">
        <f t="shared" si="4"/>
        <v>-12.700000000000045</v>
      </c>
      <c r="X15" s="77">
        <v>47.8</v>
      </c>
      <c r="Y15" s="78">
        <v>29.3</v>
      </c>
      <c r="Z15" s="78">
        <v>19.2</v>
      </c>
      <c r="AA15" s="78">
        <v>57.9</v>
      </c>
      <c r="AB15" s="78">
        <f t="shared" si="7"/>
        <v>10.100000000000001</v>
      </c>
      <c r="AC15" s="79">
        <v>1720</v>
      </c>
      <c r="AD15" s="97">
        <v>170</v>
      </c>
      <c r="AE15" s="97"/>
      <c r="AF15" s="163">
        <f t="shared" si="6"/>
        <v>-50</v>
      </c>
      <c r="AG15" s="174">
        <v>1742</v>
      </c>
      <c r="AH15" s="175">
        <v>1670</v>
      </c>
      <c r="AI15" s="175">
        <v>1570</v>
      </c>
      <c r="AJ15" s="101"/>
      <c r="AK15" s="102"/>
      <c r="AL15" s="102"/>
      <c r="AM15" s="103"/>
      <c r="AN15" s="104"/>
      <c r="AO15" s="105"/>
      <c r="AP15" s="105"/>
      <c r="AQ15" s="106"/>
    </row>
    <row r="16" spans="1:43" s="107" customFormat="1">
      <c r="A16" s="59">
        <v>42846</v>
      </c>
      <c r="B16" s="60">
        <v>120</v>
      </c>
      <c r="C16" s="60">
        <v>6</v>
      </c>
      <c r="D16" s="60">
        <v>12</v>
      </c>
      <c r="E16" s="60">
        <v>114</v>
      </c>
      <c r="F16" s="61">
        <v>1620</v>
      </c>
      <c r="G16" s="62">
        <v>179</v>
      </c>
      <c r="H16" s="63">
        <v>12.8</v>
      </c>
      <c r="I16" s="63">
        <v>16.8</v>
      </c>
      <c r="J16" s="64">
        <v>175</v>
      </c>
      <c r="K16" s="65">
        <v>59.4</v>
      </c>
      <c r="L16" s="66">
        <v>3.6</v>
      </c>
      <c r="M16" s="66">
        <v>1</v>
      </c>
      <c r="N16" s="67">
        <v>62</v>
      </c>
      <c r="O16" s="68">
        <v>19</v>
      </c>
      <c r="P16" s="69">
        <v>3.2</v>
      </c>
      <c r="Q16" s="69">
        <v>3.2</v>
      </c>
      <c r="R16" s="70">
        <v>19</v>
      </c>
      <c r="S16" s="71">
        <f t="shared" si="0"/>
        <v>377.4</v>
      </c>
      <c r="T16" s="72">
        <f t="shared" si="1"/>
        <v>25.6</v>
      </c>
      <c r="U16" s="72">
        <f t="shared" si="2"/>
        <v>33</v>
      </c>
      <c r="V16" s="72">
        <f t="shared" si="3"/>
        <v>370</v>
      </c>
      <c r="W16" s="73">
        <f t="shared" si="4"/>
        <v>-7.3999999999999773</v>
      </c>
      <c r="X16" s="77">
        <v>57.9</v>
      </c>
      <c r="Y16" s="78">
        <v>16.3</v>
      </c>
      <c r="Z16" s="78">
        <v>20</v>
      </c>
      <c r="AA16" s="78">
        <v>54.2</v>
      </c>
      <c r="AB16" s="78">
        <f t="shared" si="7"/>
        <v>-3.6999999999999957</v>
      </c>
      <c r="AC16" s="79">
        <v>1730</v>
      </c>
      <c r="AD16" s="97">
        <v>150</v>
      </c>
      <c r="AE16" s="97"/>
      <c r="AF16" s="163">
        <f t="shared" si="6"/>
        <v>-40</v>
      </c>
      <c r="AG16" s="174">
        <v>1702</v>
      </c>
      <c r="AH16" s="175">
        <v>1690</v>
      </c>
      <c r="AI16" s="175">
        <v>1580</v>
      </c>
      <c r="AJ16" s="101"/>
      <c r="AK16" s="102"/>
      <c r="AL16" s="102"/>
      <c r="AM16" s="103"/>
      <c r="AN16" s="104"/>
      <c r="AO16" s="105"/>
      <c r="AP16" s="105"/>
      <c r="AQ16" s="106"/>
    </row>
    <row r="17" spans="1:43" s="107" customFormat="1">
      <c r="A17" s="59">
        <v>42853</v>
      </c>
      <c r="B17" s="60">
        <v>114</v>
      </c>
      <c r="C17" s="60">
        <v>6.3</v>
      </c>
      <c r="D17" s="60">
        <v>20.3</v>
      </c>
      <c r="E17" s="60">
        <v>100</v>
      </c>
      <c r="F17" s="61">
        <v>1630</v>
      </c>
      <c r="G17" s="62">
        <v>175</v>
      </c>
      <c r="H17" s="63">
        <v>10.199999999999999</v>
      </c>
      <c r="I17" s="63">
        <v>20.3</v>
      </c>
      <c r="J17" s="64">
        <v>165</v>
      </c>
      <c r="K17" s="65">
        <v>62</v>
      </c>
      <c r="L17" s="66">
        <v>3.9</v>
      </c>
      <c r="M17" s="66">
        <v>4.2</v>
      </c>
      <c r="N17" s="67">
        <v>62</v>
      </c>
      <c r="O17" s="68">
        <v>19</v>
      </c>
      <c r="P17" s="69">
        <v>0</v>
      </c>
      <c r="Q17" s="69">
        <v>2</v>
      </c>
      <c r="R17" s="70">
        <v>17</v>
      </c>
      <c r="S17" s="71">
        <f t="shared" si="0"/>
        <v>370</v>
      </c>
      <c r="T17" s="72">
        <f t="shared" si="1"/>
        <v>20.399999999999999</v>
      </c>
      <c r="U17" s="72">
        <f t="shared" si="2"/>
        <v>46.800000000000004</v>
      </c>
      <c r="V17" s="72">
        <f t="shared" si="3"/>
        <v>344</v>
      </c>
      <c r="W17" s="73">
        <f t="shared" si="4"/>
        <v>-26</v>
      </c>
      <c r="X17" s="77">
        <v>54.2</v>
      </c>
      <c r="Y17" s="78">
        <v>19.100000000000001</v>
      </c>
      <c r="Z17" s="78">
        <v>15.8</v>
      </c>
      <c r="AA17" s="78">
        <v>57.5</v>
      </c>
      <c r="AB17" s="78">
        <f t="shared" si="7"/>
        <v>3.2999999999999972</v>
      </c>
      <c r="AC17" s="79">
        <v>1750</v>
      </c>
      <c r="AD17" s="97">
        <v>150</v>
      </c>
      <c r="AE17" s="97"/>
      <c r="AF17" s="163">
        <f t="shared" si="6"/>
        <v>-30</v>
      </c>
      <c r="AG17" s="174">
        <v>1721</v>
      </c>
      <c r="AH17" s="175">
        <v>1690</v>
      </c>
      <c r="AI17" s="175">
        <v>1590</v>
      </c>
      <c r="AJ17" s="101"/>
      <c r="AK17" s="102"/>
      <c r="AL17" s="102"/>
      <c r="AM17" s="103"/>
      <c r="AN17" s="104"/>
      <c r="AO17" s="105"/>
      <c r="AP17" s="105"/>
      <c r="AQ17" s="106"/>
    </row>
    <row r="18" spans="1:43" s="107" customFormat="1">
      <c r="A18" s="59">
        <v>42860</v>
      </c>
      <c r="B18" s="60">
        <v>100</v>
      </c>
      <c r="C18" s="60">
        <v>8</v>
      </c>
      <c r="D18" s="60">
        <v>8</v>
      </c>
      <c r="E18" s="60">
        <v>100</v>
      </c>
      <c r="F18" s="61">
        <v>1615</v>
      </c>
      <c r="G18" s="62">
        <v>165</v>
      </c>
      <c r="H18" s="63">
        <v>10.8</v>
      </c>
      <c r="I18" s="63">
        <v>13.1</v>
      </c>
      <c r="J18" s="64">
        <v>163</v>
      </c>
      <c r="K18" s="65">
        <v>62</v>
      </c>
      <c r="L18" s="66">
        <v>1.5</v>
      </c>
      <c r="M18" s="66">
        <v>1.8</v>
      </c>
      <c r="N18" s="67">
        <v>62</v>
      </c>
      <c r="O18" s="68">
        <v>17</v>
      </c>
      <c r="P18" s="69">
        <v>0</v>
      </c>
      <c r="Q18" s="69">
        <v>0</v>
      </c>
      <c r="R18" s="70">
        <v>17</v>
      </c>
      <c r="S18" s="71">
        <f t="shared" si="0"/>
        <v>344</v>
      </c>
      <c r="T18" s="72">
        <f t="shared" si="1"/>
        <v>20.3</v>
      </c>
      <c r="U18" s="72">
        <f t="shared" si="2"/>
        <v>22.900000000000002</v>
      </c>
      <c r="V18" s="72">
        <f t="shared" si="3"/>
        <v>342</v>
      </c>
      <c r="W18" s="73">
        <f t="shared" si="4"/>
        <v>-2</v>
      </c>
      <c r="X18" s="77">
        <v>57.5</v>
      </c>
      <c r="Y18" s="78">
        <v>13.8</v>
      </c>
      <c r="Z18" s="78">
        <v>20.5</v>
      </c>
      <c r="AA18" s="78">
        <v>50.8</v>
      </c>
      <c r="AB18" s="78">
        <f t="shared" si="7"/>
        <v>-6.7000000000000028</v>
      </c>
      <c r="AC18" s="79">
        <v>1750</v>
      </c>
      <c r="AD18" s="97">
        <v>150</v>
      </c>
      <c r="AE18" s="97"/>
      <c r="AF18" s="163">
        <f t="shared" si="6"/>
        <v>-15</v>
      </c>
      <c r="AG18" s="174">
        <v>1711</v>
      </c>
      <c r="AH18" s="175">
        <v>1690</v>
      </c>
      <c r="AI18" s="175">
        <v>1590</v>
      </c>
      <c r="AJ18" s="101"/>
      <c r="AK18" s="102"/>
      <c r="AL18" s="102"/>
      <c r="AM18" s="103"/>
      <c r="AN18" s="104"/>
      <c r="AO18" s="105"/>
      <c r="AP18" s="105"/>
      <c r="AQ18" s="106"/>
    </row>
    <row r="19" spans="1:43" s="107" customFormat="1">
      <c r="A19" s="59">
        <v>42867</v>
      </c>
      <c r="B19" s="60">
        <v>100</v>
      </c>
      <c r="C19" s="60">
        <v>8</v>
      </c>
      <c r="D19" s="60">
        <v>9</v>
      </c>
      <c r="E19" s="60">
        <v>100</v>
      </c>
      <c r="F19" s="61">
        <v>1660</v>
      </c>
      <c r="G19" s="62">
        <v>163</v>
      </c>
      <c r="H19" s="63">
        <v>13</v>
      </c>
      <c r="I19" s="63">
        <v>19</v>
      </c>
      <c r="J19" s="64">
        <v>157</v>
      </c>
      <c r="K19" s="65">
        <v>62</v>
      </c>
      <c r="L19" s="66">
        <v>2.8</v>
      </c>
      <c r="M19" s="66">
        <v>1.4</v>
      </c>
      <c r="N19" s="67">
        <v>63.4</v>
      </c>
      <c r="O19" s="68">
        <v>17</v>
      </c>
      <c r="P19" s="69">
        <v>3.7</v>
      </c>
      <c r="Q19" s="69">
        <v>12</v>
      </c>
      <c r="R19" s="70">
        <v>8.6999999999999993</v>
      </c>
      <c r="S19" s="71">
        <f t="shared" si="0"/>
        <v>342</v>
      </c>
      <c r="T19" s="72">
        <f t="shared" si="1"/>
        <v>27.5</v>
      </c>
      <c r="U19" s="72">
        <f t="shared" si="2"/>
        <v>41.4</v>
      </c>
      <c r="V19" s="72">
        <f t="shared" si="3"/>
        <v>329.09999999999997</v>
      </c>
      <c r="W19" s="73">
        <f t="shared" si="4"/>
        <v>-12.900000000000034</v>
      </c>
      <c r="X19" s="77">
        <v>50.8</v>
      </c>
      <c r="Y19" s="78">
        <v>2.7</v>
      </c>
      <c r="Z19" s="78">
        <v>23.3</v>
      </c>
      <c r="AA19" s="78">
        <v>30.2</v>
      </c>
      <c r="AB19" s="78">
        <f t="shared" si="7"/>
        <v>-20.599999999999998</v>
      </c>
      <c r="AC19" s="79">
        <v>1800</v>
      </c>
      <c r="AD19" s="97">
        <v>140</v>
      </c>
      <c r="AE19" s="97"/>
      <c r="AF19" s="163">
        <f t="shared" si="6"/>
        <v>0</v>
      </c>
      <c r="AG19" s="174">
        <v>1728</v>
      </c>
      <c r="AH19" s="175">
        <v>1700</v>
      </c>
      <c r="AI19" s="175">
        <v>1600</v>
      </c>
      <c r="AJ19" s="101"/>
      <c r="AK19" s="102"/>
      <c r="AL19" s="102"/>
      <c r="AM19" s="103"/>
      <c r="AN19" s="104"/>
      <c r="AO19" s="105"/>
      <c r="AP19" s="105"/>
      <c r="AQ19" s="106"/>
    </row>
    <row r="20" spans="1:43" s="107" customFormat="1">
      <c r="A20" s="59">
        <v>42874</v>
      </c>
      <c r="B20" s="60">
        <v>100</v>
      </c>
      <c r="C20" s="60">
        <v>17.399999999999999</v>
      </c>
      <c r="D20" s="60">
        <v>17.8</v>
      </c>
      <c r="E20" s="60">
        <v>99.6</v>
      </c>
      <c r="F20" s="61">
        <v>1700</v>
      </c>
      <c r="G20" s="62">
        <v>157</v>
      </c>
      <c r="H20" s="63">
        <v>15.3</v>
      </c>
      <c r="I20" s="63">
        <v>12.4</v>
      </c>
      <c r="J20" s="64">
        <v>159.9</v>
      </c>
      <c r="K20" s="65">
        <v>63.4</v>
      </c>
      <c r="L20" s="66">
        <v>3</v>
      </c>
      <c r="M20" s="66">
        <v>11.5</v>
      </c>
      <c r="N20" s="67">
        <v>54.9</v>
      </c>
      <c r="O20" s="68">
        <v>8.6999999999999993</v>
      </c>
      <c r="P20" s="69">
        <v>0</v>
      </c>
      <c r="Q20" s="69">
        <v>4</v>
      </c>
      <c r="R20" s="70">
        <v>4.7</v>
      </c>
      <c r="S20" s="71">
        <f t="shared" si="0"/>
        <v>329.09999999999997</v>
      </c>
      <c r="T20" s="72">
        <f t="shared" si="1"/>
        <v>35.700000000000003</v>
      </c>
      <c r="U20" s="72">
        <f t="shared" si="2"/>
        <v>45.7</v>
      </c>
      <c r="V20" s="72">
        <f t="shared" si="3"/>
        <v>319.09999999999997</v>
      </c>
      <c r="W20" s="73">
        <f t="shared" si="4"/>
        <v>-10</v>
      </c>
      <c r="X20" s="77">
        <v>30.2</v>
      </c>
      <c r="Y20" s="78">
        <v>16.2</v>
      </c>
      <c r="Z20" s="78">
        <v>14.4</v>
      </c>
      <c r="AA20" s="78">
        <v>32</v>
      </c>
      <c r="AB20" s="78">
        <f t="shared" si="7"/>
        <v>1.8000000000000007</v>
      </c>
      <c r="AC20" s="79">
        <v>1850</v>
      </c>
      <c r="AD20" s="97">
        <v>140</v>
      </c>
      <c r="AE20" s="97"/>
      <c r="AF20" s="163">
        <f t="shared" si="6"/>
        <v>10</v>
      </c>
      <c r="AG20" s="174">
        <v>1715</v>
      </c>
      <c r="AH20" s="175">
        <v>1760</v>
      </c>
      <c r="AI20" s="175">
        <v>1640</v>
      </c>
      <c r="AJ20" s="101"/>
      <c r="AK20" s="102"/>
      <c r="AL20" s="102"/>
      <c r="AM20" s="103"/>
      <c r="AN20" s="104"/>
      <c r="AO20" s="105"/>
      <c r="AP20" s="105"/>
      <c r="AQ20" s="106"/>
    </row>
    <row r="21" spans="1:43" s="107" customFormat="1">
      <c r="A21" s="59">
        <v>42881</v>
      </c>
      <c r="B21" s="60">
        <v>99.6</v>
      </c>
      <c r="C21" s="60">
        <v>23.9</v>
      </c>
      <c r="D21" s="60">
        <v>12.5</v>
      </c>
      <c r="E21" s="60">
        <v>111</v>
      </c>
      <c r="F21" s="61">
        <v>1700</v>
      </c>
      <c r="G21" s="62">
        <v>159.9</v>
      </c>
      <c r="H21" s="63">
        <v>24.2</v>
      </c>
      <c r="I21" s="63">
        <v>21.1</v>
      </c>
      <c r="J21" s="64">
        <v>163</v>
      </c>
      <c r="K21" s="65">
        <v>54.9</v>
      </c>
      <c r="L21" s="66">
        <v>12.2</v>
      </c>
      <c r="M21" s="66">
        <v>15.8</v>
      </c>
      <c r="N21" s="67">
        <v>51.3</v>
      </c>
      <c r="O21" s="68">
        <v>4.7</v>
      </c>
      <c r="P21" s="69">
        <v>5.8</v>
      </c>
      <c r="Q21" s="69">
        <v>6.8</v>
      </c>
      <c r="R21" s="70">
        <v>3.7</v>
      </c>
      <c r="S21" s="71">
        <f t="shared" si="0"/>
        <v>319.09999999999997</v>
      </c>
      <c r="T21" s="72">
        <f t="shared" si="1"/>
        <v>66.099999999999994</v>
      </c>
      <c r="U21" s="72">
        <f t="shared" si="2"/>
        <v>56.2</v>
      </c>
      <c r="V21" s="72">
        <f t="shared" si="3"/>
        <v>329</v>
      </c>
      <c r="W21" s="73">
        <f t="shared" si="4"/>
        <v>9.9000000000000341</v>
      </c>
      <c r="X21" s="77">
        <v>32</v>
      </c>
      <c r="Y21" s="78">
        <v>13</v>
      </c>
      <c r="Z21" s="78">
        <v>12.7</v>
      </c>
      <c r="AA21" s="78">
        <v>32.299999999999997</v>
      </c>
      <c r="AB21" s="78">
        <f t="shared" si="7"/>
        <v>0.29999999999999716</v>
      </c>
      <c r="AC21" s="79">
        <v>1840</v>
      </c>
      <c r="AD21" s="97">
        <v>140</v>
      </c>
      <c r="AE21" s="97"/>
      <c r="AF21" s="163">
        <f t="shared" si="6"/>
        <v>0</v>
      </c>
      <c r="AG21" s="174">
        <v>1722</v>
      </c>
      <c r="AH21" s="175">
        <v>1760</v>
      </c>
      <c r="AI21" s="175">
        <v>1630</v>
      </c>
      <c r="AJ21" s="101"/>
      <c r="AK21" s="102"/>
      <c r="AL21" s="102"/>
      <c r="AM21" s="103"/>
      <c r="AN21" s="104"/>
      <c r="AO21" s="105"/>
      <c r="AP21" s="105"/>
      <c r="AQ21" s="106"/>
    </row>
    <row r="22" spans="1:43" s="107" customFormat="1">
      <c r="A22" s="59">
        <v>42888</v>
      </c>
      <c r="B22" s="60">
        <v>111</v>
      </c>
      <c r="C22" s="60">
        <v>16</v>
      </c>
      <c r="D22" s="60">
        <v>14</v>
      </c>
      <c r="E22" s="60">
        <v>113</v>
      </c>
      <c r="F22" s="61">
        <v>1660</v>
      </c>
      <c r="G22" s="62">
        <v>163</v>
      </c>
      <c r="H22" s="63">
        <v>12.5</v>
      </c>
      <c r="I22" s="63">
        <v>13.5</v>
      </c>
      <c r="J22" s="64">
        <v>162</v>
      </c>
      <c r="K22" s="65">
        <v>51.3</v>
      </c>
      <c r="L22" s="66">
        <v>4.5</v>
      </c>
      <c r="M22" s="66">
        <v>4.5</v>
      </c>
      <c r="N22" s="67">
        <v>55.3</v>
      </c>
      <c r="O22" s="68">
        <v>3.7</v>
      </c>
      <c r="P22" s="69">
        <v>3</v>
      </c>
      <c r="Q22" s="69">
        <v>3</v>
      </c>
      <c r="R22" s="70">
        <v>6.7</v>
      </c>
      <c r="S22" s="71">
        <f t="shared" si="0"/>
        <v>329</v>
      </c>
      <c r="T22" s="72">
        <f t="shared" si="1"/>
        <v>36</v>
      </c>
      <c r="U22" s="72">
        <f t="shared" si="2"/>
        <v>35</v>
      </c>
      <c r="V22" s="72">
        <f t="shared" si="3"/>
        <v>337</v>
      </c>
      <c r="W22" s="73">
        <f t="shared" si="4"/>
        <v>8</v>
      </c>
      <c r="X22" s="77">
        <v>32.299999999999997</v>
      </c>
      <c r="Y22" s="78">
        <v>21.9</v>
      </c>
      <c r="Z22" s="78">
        <v>13.9</v>
      </c>
      <c r="AA22" s="78">
        <v>40.299999999999997</v>
      </c>
      <c r="AB22" s="78">
        <f t="shared" si="7"/>
        <v>8</v>
      </c>
      <c r="AC22" s="79">
        <v>1830</v>
      </c>
      <c r="AD22" s="97">
        <v>140</v>
      </c>
      <c r="AE22" s="97"/>
      <c r="AF22" s="163">
        <f t="shared" si="6"/>
        <v>30</v>
      </c>
      <c r="AG22" s="174">
        <v>1712</v>
      </c>
      <c r="AH22" s="175">
        <v>1750</v>
      </c>
      <c r="AI22" s="175">
        <v>1630</v>
      </c>
      <c r="AJ22" s="101"/>
      <c r="AK22" s="102"/>
      <c r="AL22" s="102"/>
      <c r="AM22" s="103"/>
      <c r="AN22" s="104"/>
      <c r="AO22" s="105"/>
      <c r="AP22" s="105"/>
      <c r="AQ22" s="106"/>
    </row>
    <row r="23" spans="1:43" s="107" customFormat="1">
      <c r="A23" s="59">
        <v>42895</v>
      </c>
      <c r="B23" s="60">
        <v>113</v>
      </c>
      <c r="C23" s="60">
        <v>22.9</v>
      </c>
      <c r="D23" s="60">
        <v>15.3</v>
      </c>
      <c r="E23" s="60">
        <v>120.6</v>
      </c>
      <c r="F23" s="61">
        <v>1650</v>
      </c>
      <c r="G23" s="62">
        <v>162</v>
      </c>
      <c r="H23" s="63">
        <v>28.6</v>
      </c>
      <c r="I23" s="63">
        <v>17</v>
      </c>
      <c r="J23" s="64">
        <v>173.6</v>
      </c>
      <c r="K23" s="65">
        <v>55.3</v>
      </c>
      <c r="L23" s="66">
        <v>9.8000000000000007</v>
      </c>
      <c r="M23" s="66">
        <v>6.8</v>
      </c>
      <c r="N23" s="67">
        <v>58.3</v>
      </c>
      <c r="O23" s="68">
        <v>6.7</v>
      </c>
      <c r="P23" s="69">
        <v>2</v>
      </c>
      <c r="Q23" s="69">
        <v>3</v>
      </c>
      <c r="R23" s="70">
        <v>5.7</v>
      </c>
      <c r="S23" s="71">
        <f t="shared" si="0"/>
        <v>337</v>
      </c>
      <c r="T23" s="72">
        <f t="shared" si="1"/>
        <v>63.3</v>
      </c>
      <c r="U23" s="72">
        <f t="shared" si="2"/>
        <v>42.099999999999994</v>
      </c>
      <c r="V23" s="72">
        <f t="shared" si="3"/>
        <v>358.2</v>
      </c>
      <c r="W23" s="73">
        <f t="shared" si="4"/>
        <v>21.199999999999989</v>
      </c>
      <c r="X23" s="77">
        <v>40.299999999999997</v>
      </c>
      <c r="Y23" s="78">
        <v>33.700000000000003</v>
      </c>
      <c r="Z23" s="78">
        <v>15.8</v>
      </c>
      <c r="AA23" s="78">
        <v>58.2</v>
      </c>
      <c r="AB23" s="78">
        <f t="shared" si="7"/>
        <v>17.900000000000006</v>
      </c>
      <c r="AC23" s="79">
        <v>1770</v>
      </c>
      <c r="AD23" s="97">
        <v>140</v>
      </c>
      <c r="AE23" s="97"/>
      <c r="AF23" s="163">
        <f t="shared" si="6"/>
        <v>-20</v>
      </c>
      <c r="AG23" s="174">
        <v>1756</v>
      </c>
      <c r="AH23" s="175">
        <v>1750</v>
      </c>
      <c r="AI23" s="175">
        <v>1620</v>
      </c>
      <c r="AJ23" s="101"/>
      <c r="AK23" s="102"/>
      <c r="AL23" s="102"/>
      <c r="AM23" s="103"/>
      <c r="AN23" s="104"/>
      <c r="AO23" s="105"/>
      <c r="AP23" s="105"/>
      <c r="AQ23" s="106"/>
    </row>
    <row r="24" spans="1:43" s="107" customFormat="1">
      <c r="A24" s="59">
        <v>42902</v>
      </c>
      <c r="B24" s="60">
        <v>120.6</v>
      </c>
      <c r="C24" s="60">
        <v>7.4</v>
      </c>
      <c r="D24" s="60">
        <v>3.1</v>
      </c>
      <c r="E24" s="60">
        <v>124.9</v>
      </c>
      <c r="F24" s="61">
        <v>1630</v>
      </c>
      <c r="G24" s="62">
        <v>173.6</v>
      </c>
      <c r="H24" s="63">
        <v>15.9</v>
      </c>
      <c r="I24" s="63">
        <v>20.100000000000001</v>
      </c>
      <c r="J24" s="64">
        <v>169.4</v>
      </c>
      <c r="K24" s="65">
        <v>58.3</v>
      </c>
      <c r="L24" s="66">
        <v>18.899999999999999</v>
      </c>
      <c r="M24" s="66">
        <v>21.4</v>
      </c>
      <c r="N24" s="67">
        <v>55.8</v>
      </c>
      <c r="O24" s="68">
        <v>5.7</v>
      </c>
      <c r="P24" s="69">
        <v>5</v>
      </c>
      <c r="Q24" s="69">
        <v>3.4</v>
      </c>
      <c r="R24" s="70">
        <v>7.4</v>
      </c>
      <c r="S24" s="71">
        <f t="shared" si="0"/>
        <v>358.2</v>
      </c>
      <c r="T24" s="72">
        <f t="shared" si="1"/>
        <v>47.2</v>
      </c>
      <c r="U24" s="72">
        <f t="shared" si="2"/>
        <v>48</v>
      </c>
      <c r="V24" s="72">
        <f t="shared" si="3"/>
        <v>357.5</v>
      </c>
      <c r="W24" s="73">
        <f t="shared" si="4"/>
        <v>-0.69999999999998863</v>
      </c>
      <c r="X24" s="77">
        <v>58.2</v>
      </c>
      <c r="Y24" s="78">
        <v>18.100000000000001</v>
      </c>
      <c r="Z24" s="78">
        <v>16.100000000000001</v>
      </c>
      <c r="AA24" s="78">
        <v>60.2</v>
      </c>
      <c r="AB24" s="78">
        <f t="shared" si="7"/>
        <v>2</v>
      </c>
      <c r="AC24" s="79">
        <v>1710</v>
      </c>
      <c r="AD24" s="97">
        <v>140</v>
      </c>
      <c r="AE24" s="97"/>
      <c r="AF24" s="163">
        <f t="shared" si="6"/>
        <v>-60</v>
      </c>
      <c r="AG24" s="174">
        <v>1734</v>
      </c>
      <c r="AH24" s="175">
        <v>1750</v>
      </c>
      <c r="AI24" s="175">
        <v>1610</v>
      </c>
      <c r="AJ24" s="101"/>
      <c r="AK24" s="102"/>
      <c r="AL24" s="102"/>
      <c r="AM24" s="103"/>
      <c r="AN24" s="104"/>
      <c r="AO24" s="105"/>
      <c r="AP24" s="105"/>
      <c r="AQ24" s="106"/>
    </row>
    <row r="25" spans="1:43" s="107" customFormat="1">
      <c r="A25" s="59">
        <v>42909</v>
      </c>
      <c r="B25" s="60">
        <v>124.9</v>
      </c>
      <c r="C25" s="60">
        <v>11.2</v>
      </c>
      <c r="D25" s="60">
        <v>12.1</v>
      </c>
      <c r="E25" s="60">
        <v>124</v>
      </c>
      <c r="F25" s="61">
        <v>1650</v>
      </c>
      <c r="G25" s="62">
        <v>169.4</v>
      </c>
      <c r="H25" s="63">
        <v>27.1</v>
      </c>
      <c r="I25" s="63">
        <v>12.7</v>
      </c>
      <c r="J25" s="64">
        <v>183.8</v>
      </c>
      <c r="K25" s="65">
        <v>55.8</v>
      </c>
      <c r="L25" s="66">
        <v>8</v>
      </c>
      <c r="M25" s="66">
        <v>4.8</v>
      </c>
      <c r="N25" s="67">
        <v>59</v>
      </c>
      <c r="O25" s="68">
        <v>7.4</v>
      </c>
      <c r="P25" s="69">
        <v>2.4</v>
      </c>
      <c r="Q25" s="69">
        <v>0.9</v>
      </c>
      <c r="R25" s="70">
        <v>8.9</v>
      </c>
      <c r="S25" s="71">
        <f t="shared" si="0"/>
        <v>357.5</v>
      </c>
      <c r="T25" s="72">
        <f t="shared" si="1"/>
        <v>48.699999999999996</v>
      </c>
      <c r="U25" s="72">
        <f t="shared" si="2"/>
        <v>30.499999999999996</v>
      </c>
      <c r="V25" s="72">
        <f t="shared" si="3"/>
        <v>375.7</v>
      </c>
      <c r="W25" s="73">
        <f t="shared" si="4"/>
        <v>18.199999999999989</v>
      </c>
      <c r="X25" s="77">
        <v>60.2</v>
      </c>
      <c r="Y25" s="78">
        <v>16.8</v>
      </c>
      <c r="Z25" s="78">
        <v>16.2</v>
      </c>
      <c r="AA25" s="78">
        <v>60.8</v>
      </c>
      <c r="AB25" s="78">
        <f t="shared" si="7"/>
        <v>0.59999999999999432</v>
      </c>
      <c r="AC25" s="79">
        <v>1720</v>
      </c>
      <c r="AD25" s="97">
        <v>140</v>
      </c>
      <c r="AE25" s="97"/>
      <c r="AF25" s="163">
        <f t="shared" si="6"/>
        <v>-70</v>
      </c>
      <c r="AG25" s="174">
        <v>1707</v>
      </c>
      <c r="AH25" s="175">
        <v>1720</v>
      </c>
      <c r="AI25" s="175">
        <v>1610</v>
      </c>
      <c r="AJ25" s="101"/>
      <c r="AK25" s="102"/>
      <c r="AL25" s="102"/>
      <c r="AM25" s="103"/>
      <c r="AN25" s="104"/>
      <c r="AO25" s="105"/>
      <c r="AP25" s="105"/>
      <c r="AQ25" s="106"/>
    </row>
    <row r="26" spans="1:43" s="107" customFormat="1">
      <c r="A26" s="59">
        <v>42916</v>
      </c>
      <c r="B26" s="60">
        <v>124</v>
      </c>
      <c r="C26" s="60">
        <v>6</v>
      </c>
      <c r="D26" s="60">
        <v>4.7</v>
      </c>
      <c r="E26" s="60">
        <v>125.3</v>
      </c>
      <c r="F26" s="61">
        <v>1660</v>
      </c>
      <c r="G26" s="62">
        <v>183.8</v>
      </c>
      <c r="H26" s="63">
        <v>16</v>
      </c>
      <c r="I26" s="63">
        <v>17</v>
      </c>
      <c r="J26" s="64">
        <v>182.8</v>
      </c>
      <c r="K26" s="65">
        <v>59</v>
      </c>
      <c r="L26" s="66">
        <v>6.7</v>
      </c>
      <c r="M26" s="66">
        <v>7.6</v>
      </c>
      <c r="N26" s="67">
        <v>58.1</v>
      </c>
      <c r="O26" s="68">
        <v>8.9</v>
      </c>
      <c r="P26" s="69">
        <v>1.8</v>
      </c>
      <c r="Q26" s="69">
        <v>1.8</v>
      </c>
      <c r="R26" s="70">
        <v>8.9</v>
      </c>
      <c r="S26" s="71">
        <f t="shared" si="0"/>
        <v>375.7</v>
      </c>
      <c r="T26" s="72">
        <f t="shared" si="1"/>
        <v>30.5</v>
      </c>
      <c r="U26" s="72">
        <f t="shared" si="2"/>
        <v>31.099999999999998</v>
      </c>
      <c r="V26" s="72">
        <f t="shared" si="3"/>
        <v>375.1</v>
      </c>
      <c r="W26" s="73">
        <f t="shared" si="4"/>
        <v>-0.59999999999996589</v>
      </c>
      <c r="X26" s="77">
        <v>60.8</v>
      </c>
      <c r="Y26" s="78">
        <v>11.4</v>
      </c>
      <c r="Z26" s="78">
        <v>21.9</v>
      </c>
      <c r="AA26" s="78">
        <v>50.3</v>
      </c>
      <c r="AB26" s="78">
        <f t="shared" si="7"/>
        <v>-10.5</v>
      </c>
      <c r="AC26" s="79">
        <v>1760</v>
      </c>
      <c r="AD26" s="97">
        <v>140</v>
      </c>
      <c r="AE26" s="97"/>
      <c r="AF26" s="163">
        <f t="shared" si="6"/>
        <v>-40</v>
      </c>
      <c r="AG26" s="174">
        <v>1692</v>
      </c>
      <c r="AH26" s="175">
        <v>1740</v>
      </c>
      <c r="AI26" s="175">
        <v>1640</v>
      </c>
      <c r="AJ26" s="101"/>
      <c r="AK26" s="102"/>
      <c r="AL26" s="102"/>
      <c r="AM26" s="103"/>
      <c r="AN26" s="104"/>
      <c r="AO26" s="105"/>
      <c r="AP26" s="105"/>
      <c r="AQ26" s="106"/>
    </row>
    <row r="27" spans="1:43" s="107" customFormat="1">
      <c r="A27" s="59">
        <v>42923</v>
      </c>
      <c r="B27" s="60">
        <v>125.3</v>
      </c>
      <c r="C27" s="60">
        <v>11.9</v>
      </c>
      <c r="D27" s="60">
        <v>15.7</v>
      </c>
      <c r="E27" s="60">
        <v>121.5</v>
      </c>
      <c r="F27" s="61">
        <v>1660</v>
      </c>
      <c r="G27" s="62">
        <v>182.8</v>
      </c>
      <c r="H27" s="63">
        <v>20</v>
      </c>
      <c r="I27" s="63">
        <v>22</v>
      </c>
      <c r="J27" s="64">
        <v>180.8</v>
      </c>
      <c r="K27" s="65">
        <v>58.1</v>
      </c>
      <c r="L27" s="66">
        <v>0.3</v>
      </c>
      <c r="M27" s="66">
        <v>7.8</v>
      </c>
      <c r="N27" s="67">
        <v>50.6</v>
      </c>
      <c r="O27" s="68">
        <v>8.9</v>
      </c>
      <c r="P27" s="69">
        <v>4</v>
      </c>
      <c r="Q27" s="69">
        <v>6.4</v>
      </c>
      <c r="R27" s="70">
        <v>6.5</v>
      </c>
      <c r="S27" s="71">
        <f t="shared" si="0"/>
        <v>375.1</v>
      </c>
      <c r="T27" s="72">
        <f t="shared" si="1"/>
        <v>36.199999999999996</v>
      </c>
      <c r="U27" s="72">
        <f t="shared" si="2"/>
        <v>51.9</v>
      </c>
      <c r="V27" s="72">
        <f t="shared" si="3"/>
        <v>359.40000000000003</v>
      </c>
      <c r="W27" s="73">
        <f t="shared" si="4"/>
        <v>-15.699999999999989</v>
      </c>
      <c r="X27" s="77">
        <v>50.3</v>
      </c>
      <c r="Y27" s="78">
        <v>5.8</v>
      </c>
      <c r="Z27" s="78">
        <v>15.4</v>
      </c>
      <c r="AA27" s="78">
        <v>40.700000000000003</v>
      </c>
      <c r="AB27" s="78">
        <f t="shared" si="7"/>
        <v>-9.5999999999999943</v>
      </c>
      <c r="AC27" s="79">
        <v>1760</v>
      </c>
      <c r="AD27" s="97">
        <v>140</v>
      </c>
      <c r="AE27" s="97"/>
      <c r="AF27" s="163">
        <f t="shared" si="6"/>
        <v>-40</v>
      </c>
      <c r="AG27" s="174">
        <v>1771</v>
      </c>
      <c r="AH27" s="175">
        <v>1820</v>
      </c>
      <c r="AI27" s="175">
        <v>1670</v>
      </c>
      <c r="AJ27" s="101"/>
      <c r="AK27" s="102"/>
      <c r="AL27" s="102"/>
      <c r="AM27" s="103"/>
      <c r="AN27" s="104"/>
      <c r="AO27" s="105"/>
      <c r="AP27" s="105"/>
      <c r="AQ27" s="106"/>
    </row>
    <row r="28" spans="1:43" s="107" customFormat="1">
      <c r="A28" s="59">
        <v>42930</v>
      </c>
      <c r="B28" s="60">
        <v>121.5</v>
      </c>
      <c r="C28" s="60">
        <v>24.4</v>
      </c>
      <c r="D28" s="60">
        <v>25.8</v>
      </c>
      <c r="E28" s="60">
        <v>120.1</v>
      </c>
      <c r="F28" s="61">
        <v>1670</v>
      </c>
      <c r="G28" s="62">
        <v>180.8</v>
      </c>
      <c r="H28" s="63">
        <v>29</v>
      </c>
      <c r="I28" s="63">
        <v>30</v>
      </c>
      <c r="J28" s="64">
        <v>179.8</v>
      </c>
      <c r="K28" s="65">
        <v>50.6</v>
      </c>
      <c r="L28" s="66">
        <v>9.6999999999999993</v>
      </c>
      <c r="M28" s="66">
        <v>9.1</v>
      </c>
      <c r="N28" s="67">
        <v>51.2</v>
      </c>
      <c r="O28" s="68">
        <v>6.5</v>
      </c>
      <c r="P28" s="69">
        <v>1</v>
      </c>
      <c r="Q28" s="69">
        <v>2</v>
      </c>
      <c r="R28" s="70">
        <v>5.5</v>
      </c>
      <c r="S28" s="71">
        <f t="shared" si="0"/>
        <v>359.40000000000003</v>
      </c>
      <c r="T28" s="72">
        <f t="shared" si="1"/>
        <v>64.099999999999994</v>
      </c>
      <c r="U28" s="72">
        <f t="shared" si="2"/>
        <v>66.899999999999991</v>
      </c>
      <c r="V28" s="72">
        <f t="shared" si="3"/>
        <v>356.59999999999997</v>
      </c>
      <c r="W28" s="73">
        <f t="shared" si="4"/>
        <v>-2.8000000000000682</v>
      </c>
      <c r="X28" s="77">
        <v>40.700000000000003</v>
      </c>
      <c r="Y28" s="78">
        <v>22.1</v>
      </c>
      <c r="Z28" s="78">
        <v>20.2</v>
      </c>
      <c r="AA28" s="78">
        <v>42.6</v>
      </c>
      <c r="AB28" s="78">
        <f t="shared" si="7"/>
        <v>1.8999999999999986</v>
      </c>
      <c r="AC28" s="79">
        <v>1780</v>
      </c>
      <c r="AD28" s="97">
        <v>150</v>
      </c>
      <c r="AE28" s="97"/>
      <c r="AF28" s="163">
        <f t="shared" si="6"/>
        <v>-40</v>
      </c>
      <c r="AG28" s="174">
        <v>1717</v>
      </c>
      <c r="AH28" s="175">
        <v>1820</v>
      </c>
      <c r="AI28" s="175">
        <v>1720</v>
      </c>
      <c r="AJ28" s="101"/>
      <c r="AK28" s="102"/>
      <c r="AL28" s="102"/>
      <c r="AM28" s="103"/>
      <c r="AN28" s="104"/>
      <c r="AO28" s="105"/>
      <c r="AP28" s="105"/>
      <c r="AQ28" s="106"/>
    </row>
    <row r="29" spans="1:43" s="107" customFormat="1">
      <c r="A29" s="59">
        <v>42937</v>
      </c>
      <c r="B29" s="60">
        <v>120.1</v>
      </c>
      <c r="C29" s="60">
        <v>8.4</v>
      </c>
      <c r="D29" s="60">
        <v>9.3000000000000007</v>
      </c>
      <c r="E29" s="60">
        <v>119.2</v>
      </c>
      <c r="F29" s="61">
        <v>1660</v>
      </c>
      <c r="G29" s="62">
        <v>179.8</v>
      </c>
      <c r="H29" s="63">
        <v>19</v>
      </c>
      <c r="I29" s="63">
        <v>18</v>
      </c>
      <c r="J29" s="64">
        <v>180.8</v>
      </c>
      <c r="K29" s="65">
        <v>51.2</v>
      </c>
      <c r="L29" s="66">
        <v>4.7</v>
      </c>
      <c r="M29" s="66">
        <v>9.3000000000000007</v>
      </c>
      <c r="N29" s="67">
        <v>46.6</v>
      </c>
      <c r="O29" s="68">
        <v>5.5</v>
      </c>
      <c r="P29" s="69">
        <v>3.2</v>
      </c>
      <c r="Q29" s="69">
        <v>1.8</v>
      </c>
      <c r="R29" s="70">
        <v>6.9</v>
      </c>
      <c r="S29" s="71">
        <f t="shared" si="0"/>
        <v>356.59999999999997</v>
      </c>
      <c r="T29" s="72">
        <f t="shared" si="1"/>
        <v>35.300000000000004</v>
      </c>
      <c r="U29" s="72">
        <f t="shared" si="2"/>
        <v>38.4</v>
      </c>
      <c r="V29" s="72">
        <f t="shared" si="3"/>
        <v>353.5</v>
      </c>
      <c r="W29" s="73">
        <f t="shared" si="4"/>
        <v>-3.0999999999999659</v>
      </c>
      <c r="X29" s="77">
        <v>42.6</v>
      </c>
      <c r="Y29" s="78">
        <v>10</v>
      </c>
      <c r="Z29" s="78">
        <v>17.2</v>
      </c>
      <c r="AA29" s="78">
        <v>35.4</v>
      </c>
      <c r="AB29" s="78">
        <f t="shared" si="7"/>
        <v>-7.2000000000000028</v>
      </c>
      <c r="AC29" s="79">
        <v>1780</v>
      </c>
      <c r="AD29" s="97">
        <v>150</v>
      </c>
      <c r="AE29" s="97"/>
      <c r="AF29" s="163">
        <f t="shared" si="6"/>
        <v>-30</v>
      </c>
      <c r="AG29" s="174">
        <v>1760</v>
      </c>
      <c r="AH29" s="175">
        <v>1820</v>
      </c>
      <c r="AI29" s="175">
        <v>1740</v>
      </c>
      <c r="AJ29" s="101"/>
      <c r="AK29" s="102"/>
      <c r="AL29" s="102"/>
      <c r="AM29" s="103"/>
      <c r="AN29" s="104"/>
      <c r="AO29" s="105"/>
      <c r="AP29" s="105"/>
      <c r="AQ29" s="106"/>
    </row>
    <row r="30" spans="1:43" s="107" customFormat="1">
      <c r="A30" s="59">
        <v>42944</v>
      </c>
      <c r="B30" s="60">
        <v>119.2</v>
      </c>
      <c r="C30" s="60">
        <v>18.600000000000001</v>
      </c>
      <c r="D30" s="60">
        <v>23.5</v>
      </c>
      <c r="E30" s="60">
        <v>114.3</v>
      </c>
      <c r="F30" s="61">
        <v>1630</v>
      </c>
      <c r="G30" s="62">
        <v>180.8</v>
      </c>
      <c r="H30" s="63">
        <v>18</v>
      </c>
      <c r="I30" s="63">
        <v>21</v>
      </c>
      <c r="J30" s="64">
        <v>177.8</v>
      </c>
      <c r="K30" s="65">
        <v>46.6</v>
      </c>
      <c r="L30" s="66">
        <v>4.4000000000000004</v>
      </c>
      <c r="M30" s="66">
        <v>2.6</v>
      </c>
      <c r="N30" s="67">
        <v>48.4</v>
      </c>
      <c r="O30" s="68">
        <v>6.9</v>
      </c>
      <c r="P30" s="69">
        <v>2</v>
      </c>
      <c r="Q30" s="69">
        <v>4.5</v>
      </c>
      <c r="R30" s="70">
        <v>4.4000000000000004</v>
      </c>
      <c r="S30" s="71">
        <f t="shared" si="0"/>
        <v>353.5</v>
      </c>
      <c r="T30" s="72">
        <f t="shared" si="1"/>
        <v>43</v>
      </c>
      <c r="U30" s="72">
        <f t="shared" si="2"/>
        <v>51.6</v>
      </c>
      <c r="V30" s="72">
        <f t="shared" si="3"/>
        <v>344.9</v>
      </c>
      <c r="W30" s="73">
        <f t="shared" si="4"/>
        <v>-8.6000000000000227</v>
      </c>
      <c r="X30" s="77">
        <v>35.4</v>
      </c>
      <c r="Y30" s="78">
        <v>21.6</v>
      </c>
      <c r="Z30" s="78">
        <v>20.6</v>
      </c>
      <c r="AA30" s="78">
        <v>36.4</v>
      </c>
      <c r="AB30" s="78">
        <f t="shared" si="7"/>
        <v>1</v>
      </c>
      <c r="AC30" s="79">
        <v>1780</v>
      </c>
      <c r="AD30" s="97">
        <v>150</v>
      </c>
      <c r="AE30" s="97"/>
      <c r="AF30" s="163">
        <f t="shared" si="6"/>
        <v>0</v>
      </c>
      <c r="AG30" s="174">
        <v>1709</v>
      </c>
      <c r="AH30" s="175">
        <v>1820</v>
      </c>
      <c r="AI30" s="175">
        <v>1760</v>
      </c>
      <c r="AJ30" s="101"/>
      <c r="AK30" s="102"/>
      <c r="AL30" s="102"/>
      <c r="AM30" s="103"/>
      <c r="AN30" s="104"/>
      <c r="AO30" s="105"/>
      <c r="AP30" s="105"/>
      <c r="AQ30" s="106"/>
    </row>
    <row r="31" spans="1:43" s="107" customFormat="1">
      <c r="A31" s="59">
        <v>42951</v>
      </c>
      <c r="B31" s="60">
        <v>112</v>
      </c>
      <c r="C31" s="60">
        <v>13.8</v>
      </c>
      <c r="D31" s="60">
        <v>14.1</v>
      </c>
      <c r="E31" s="60">
        <v>111.7</v>
      </c>
      <c r="F31" s="61">
        <v>1610</v>
      </c>
      <c r="G31" s="62">
        <v>169</v>
      </c>
      <c r="H31" s="63">
        <v>21</v>
      </c>
      <c r="I31" s="63">
        <v>18</v>
      </c>
      <c r="J31" s="64">
        <v>172</v>
      </c>
      <c r="K31" s="65">
        <v>48</v>
      </c>
      <c r="L31" s="66">
        <v>5.3</v>
      </c>
      <c r="M31" s="66">
        <v>1.6</v>
      </c>
      <c r="N31" s="67">
        <v>51.7</v>
      </c>
      <c r="O31" s="68">
        <v>10</v>
      </c>
      <c r="P31" s="69">
        <v>3.5</v>
      </c>
      <c r="Q31" s="69">
        <v>0.6</v>
      </c>
      <c r="R31" s="70">
        <v>12.9</v>
      </c>
      <c r="S31" s="71">
        <f t="shared" si="0"/>
        <v>339</v>
      </c>
      <c r="T31" s="72">
        <f t="shared" si="1"/>
        <v>43.599999999999994</v>
      </c>
      <c r="U31" s="72">
        <f t="shared" si="2"/>
        <v>34.300000000000004</v>
      </c>
      <c r="V31" s="72">
        <f t="shared" si="3"/>
        <v>348.29999999999995</v>
      </c>
      <c r="W31" s="73">
        <f t="shared" si="4"/>
        <v>3.3999999999999773</v>
      </c>
      <c r="X31" s="77">
        <v>36.4</v>
      </c>
      <c r="Y31" s="78">
        <v>16.399999999999999</v>
      </c>
      <c r="Z31" s="78">
        <v>19.7</v>
      </c>
      <c r="AA31" s="78">
        <v>33.1</v>
      </c>
      <c r="AB31" s="78">
        <f t="shared" si="7"/>
        <v>-3.2999999999999972</v>
      </c>
      <c r="AC31" s="79">
        <v>1750</v>
      </c>
      <c r="AD31" s="97">
        <v>150</v>
      </c>
      <c r="AE31" s="97"/>
      <c r="AF31" s="163">
        <f t="shared" si="6"/>
        <v>-10</v>
      </c>
      <c r="AG31" s="174">
        <v>1670</v>
      </c>
      <c r="AH31" s="175">
        <v>1820</v>
      </c>
      <c r="AI31" s="175">
        <v>1770</v>
      </c>
      <c r="AJ31" s="101">
        <v>8.3000000000000007</v>
      </c>
      <c r="AK31" s="102">
        <v>6.7</v>
      </c>
      <c r="AL31" s="102">
        <v>1.7</v>
      </c>
      <c r="AM31" s="103">
        <v>13.3</v>
      </c>
      <c r="AN31" s="104"/>
      <c r="AO31" s="105"/>
      <c r="AP31" s="105"/>
      <c r="AQ31" s="106"/>
    </row>
    <row r="32" spans="1:43" s="107" customFormat="1">
      <c r="A32" s="59">
        <v>42958</v>
      </c>
      <c r="B32" s="60">
        <v>102</v>
      </c>
      <c r="C32" s="60">
        <v>9.3000000000000007</v>
      </c>
      <c r="D32" s="60">
        <v>17</v>
      </c>
      <c r="E32" s="60">
        <v>94.3</v>
      </c>
      <c r="F32" s="61">
        <v>1620</v>
      </c>
      <c r="G32" s="62">
        <v>172</v>
      </c>
      <c r="H32" s="63">
        <v>11.8</v>
      </c>
      <c r="I32" s="63">
        <v>15.8</v>
      </c>
      <c r="J32" s="64">
        <v>168</v>
      </c>
      <c r="K32" s="65">
        <v>51.9</v>
      </c>
      <c r="L32" s="66">
        <v>7.2</v>
      </c>
      <c r="M32" s="66">
        <v>11.5</v>
      </c>
      <c r="N32" s="67">
        <v>47.6</v>
      </c>
      <c r="O32" s="68">
        <v>13.2</v>
      </c>
      <c r="P32" s="69">
        <v>6.4</v>
      </c>
      <c r="Q32" s="69">
        <v>4</v>
      </c>
      <c r="R32" s="70">
        <v>15.6</v>
      </c>
      <c r="S32" s="71">
        <f t="shared" si="0"/>
        <v>339.09999999999997</v>
      </c>
      <c r="T32" s="72">
        <f t="shared" si="1"/>
        <v>34.700000000000003</v>
      </c>
      <c r="U32" s="72">
        <f t="shared" si="2"/>
        <v>48.3</v>
      </c>
      <c r="V32" s="72">
        <f t="shared" si="3"/>
        <v>325.50000000000006</v>
      </c>
      <c r="W32" s="73">
        <f t="shared" si="4"/>
        <v>-22.799999999999898</v>
      </c>
      <c r="X32" s="77">
        <v>33.1</v>
      </c>
      <c r="Y32" s="78">
        <v>24.4</v>
      </c>
      <c r="Z32" s="78">
        <v>20.100000000000001</v>
      </c>
      <c r="AA32" s="78">
        <v>37.4</v>
      </c>
      <c r="AB32" s="78">
        <f t="shared" si="7"/>
        <v>4.2999999999999972</v>
      </c>
      <c r="AC32" s="79">
        <v>1750</v>
      </c>
      <c r="AD32" s="97">
        <v>150</v>
      </c>
      <c r="AE32" s="97"/>
      <c r="AF32" s="163">
        <f t="shared" si="6"/>
        <v>-20</v>
      </c>
      <c r="AG32" s="174">
        <v>1625</v>
      </c>
      <c r="AH32" s="175">
        <v>1820</v>
      </c>
      <c r="AI32" s="175">
        <v>1790</v>
      </c>
      <c r="AJ32" s="101">
        <v>13.3</v>
      </c>
      <c r="AK32" s="102">
        <v>0</v>
      </c>
      <c r="AL32" s="102">
        <v>4.8</v>
      </c>
      <c r="AM32" s="103">
        <v>8.5</v>
      </c>
      <c r="AN32" s="104"/>
      <c r="AO32" s="105"/>
      <c r="AP32" s="105"/>
      <c r="AQ32" s="106"/>
    </row>
    <row r="33" spans="1:43" s="107" customFormat="1">
      <c r="A33" s="59">
        <v>42965</v>
      </c>
      <c r="B33" s="60">
        <v>94.3</v>
      </c>
      <c r="C33" s="60">
        <v>15.7</v>
      </c>
      <c r="D33" s="60">
        <v>12</v>
      </c>
      <c r="E33" s="60">
        <v>98</v>
      </c>
      <c r="F33" s="61">
        <v>1620</v>
      </c>
      <c r="G33" s="62">
        <v>168</v>
      </c>
      <c r="H33" s="63">
        <v>18.8</v>
      </c>
      <c r="I33" s="63">
        <v>15.8</v>
      </c>
      <c r="J33" s="64">
        <v>171</v>
      </c>
      <c r="K33" s="65">
        <v>47.6</v>
      </c>
      <c r="L33" s="66">
        <v>8.6999999999999993</v>
      </c>
      <c r="M33" s="66">
        <v>0.2</v>
      </c>
      <c r="N33" s="67">
        <v>56.1</v>
      </c>
      <c r="O33" s="68">
        <v>15.6</v>
      </c>
      <c r="P33" s="69">
        <v>7.1</v>
      </c>
      <c r="Q33" s="69">
        <v>7.9</v>
      </c>
      <c r="R33" s="70">
        <v>14.8</v>
      </c>
      <c r="S33" s="71">
        <f t="shared" si="0"/>
        <v>325.50000000000006</v>
      </c>
      <c r="T33" s="72">
        <f t="shared" si="1"/>
        <v>50.300000000000004</v>
      </c>
      <c r="U33" s="72">
        <f t="shared" si="2"/>
        <v>35.9</v>
      </c>
      <c r="V33" s="72">
        <f t="shared" si="3"/>
        <v>339.90000000000003</v>
      </c>
      <c r="W33" s="73">
        <f t="shared" si="4"/>
        <v>14.399999999999977</v>
      </c>
      <c r="X33" s="77">
        <v>37.4</v>
      </c>
      <c r="Y33" s="78">
        <v>19.100000000000001</v>
      </c>
      <c r="Z33" s="78">
        <v>19.3</v>
      </c>
      <c r="AA33" s="78">
        <v>37.200000000000003</v>
      </c>
      <c r="AB33" s="78">
        <f t="shared" si="7"/>
        <v>-0.19999999999999574</v>
      </c>
      <c r="AC33" s="79">
        <v>1770</v>
      </c>
      <c r="AD33" s="97">
        <v>150</v>
      </c>
      <c r="AE33" s="97"/>
      <c r="AF33" s="163">
        <f t="shared" si="6"/>
        <v>0</v>
      </c>
      <c r="AG33" s="174">
        <v>1607</v>
      </c>
      <c r="AH33" s="175">
        <v>1820</v>
      </c>
      <c r="AI33" s="175">
        <v>1780</v>
      </c>
      <c r="AJ33" s="101">
        <v>8.5</v>
      </c>
      <c r="AK33" s="102">
        <v>1.3</v>
      </c>
      <c r="AL33" s="102">
        <v>2.8</v>
      </c>
      <c r="AM33" s="103">
        <v>7</v>
      </c>
      <c r="AN33" s="104"/>
      <c r="AO33" s="105"/>
      <c r="AP33" s="105"/>
      <c r="AQ33" s="106"/>
    </row>
    <row r="34" spans="1:43" s="107" customFormat="1">
      <c r="A34" s="59">
        <v>42972</v>
      </c>
      <c r="B34" s="60">
        <v>98</v>
      </c>
      <c r="C34" s="60">
        <v>13</v>
      </c>
      <c r="D34" s="60">
        <v>17.8</v>
      </c>
      <c r="E34" s="60">
        <v>93.2</v>
      </c>
      <c r="F34" s="61">
        <v>1620</v>
      </c>
      <c r="G34" s="62">
        <v>171</v>
      </c>
      <c r="H34" s="63">
        <v>14.9</v>
      </c>
      <c r="I34" s="63">
        <v>19.899999999999999</v>
      </c>
      <c r="J34" s="64">
        <v>166</v>
      </c>
      <c r="K34" s="65">
        <v>56.1</v>
      </c>
      <c r="L34" s="66">
        <v>5.0999999999999996</v>
      </c>
      <c r="M34" s="66">
        <v>5.2</v>
      </c>
      <c r="N34" s="67">
        <v>56</v>
      </c>
      <c r="O34" s="68">
        <v>14.8</v>
      </c>
      <c r="P34" s="69">
        <v>3.5</v>
      </c>
      <c r="Q34" s="69">
        <v>0.5</v>
      </c>
      <c r="R34" s="70">
        <v>17.8</v>
      </c>
      <c r="S34" s="71">
        <f t="shared" si="0"/>
        <v>339.90000000000003</v>
      </c>
      <c r="T34" s="72">
        <f t="shared" si="1"/>
        <v>36.5</v>
      </c>
      <c r="U34" s="72">
        <f t="shared" si="2"/>
        <v>43.400000000000006</v>
      </c>
      <c r="V34" s="72">
        <f t="shared" si="3"/>
        <v>333</v>
      </c>
      <c r="W34" s="73">
        <f t="shared" si="4"/>
        <v>-6.9000000000000341</v>
      </c>
      <c r="X34" s="77">
        <v>37.200000000000003</v>
      </c>
      <c r="Y34" s="78">
        <v>20.8</v>
      </c>
      <c r="Z34" s="78">
        <v>17.2</v>
      </c>
      <c r="AA34" s="78">
        <v>40.799999999999997</v>
      </c>
      <c r="AB34" s="78">
        <f t="shared" si="7"/>
        <v>3.5999999999999943</v>
      </c>
      <c r="AC34" s="79">
        <v>1770</v>
      </c>
      <c r="AD34" s="97">
        <v>150</v>
      </c>
      <c r="AE34" s="97"/>
      <c r="AF34" s="163">
        <f t="shared" si="6"/>
        <v>0</v>
      </c>
      <c r="AG34" s="174">
        <v>1643</v>
      </c>
      <c r="AH34" s="175">
        <v>1820</v>
      </c>
      <c r="AI34" s="175">
        <v>1770</v>
      </c>
      <c r="AJ34" s="101">
        <v>7</v>
      </c>
      <c r="AK34" s="102">
        <v>0</v>
      </c>
      <c r="AL34" s="102">
        <v>1.7</v>
      </c>
      <c r="AM34" s="103">
        <v>5.3</v>
      </c>
      <c r="AN34" s="104"/>
      <c r="AO34" s="105"/>
      <c r="AP34" s="105"/>
      <c r="AQ34" s="106"/>
    </row>
    <row r="35" spans="1:43" s="107" customFormat="1">
      <c r="A35" s="59">
        <v>42979</v>
      </c>
      <c r="B35" s="60">
        <v>93.2</v>
      </c>
      <c r="C35" s="60">
        <v>17.5</v>
      </c>
      <c r="D35" s="60">
        <v>24.8</v>
      </c>
      <c r="E35" s="60">
        <v>93.2</v>
      </c>
      <c r="F35" s="61">
        <v>1630</v>
      </c>
      <c r="G35" s="62">
        <v>166</v>
      </c>
      <c r="H35" s="63">
        <v>21</v>
      </c>
      <c r="I35" s="63">
        <v>14.6</v>
      </c>
      <c r="J35" s="64">
        <v>166</v>
      </c>
      <c r="K35" s="65">
        <v>56</v>
      </c>
      <c r="L35" s="66">
        <v>5.0999999999999996</v>
      </c>
      <c r="M35" s="66">
        <v>11.4</v>
      </c>
      <c r="N35" s="67">
        <v>49.7</v>
      </c>
      <c r="O35" s="68">
        <v>17.8</v>
      </c>
      <c r="P35" s="69">
        <v>4</v>
      </c>
      <c r="Q35" s="69">
        <v>5.0999999999999996</v>
      </c>
      <c r="R35" s="70">
        <v>16.7</v>
      </c>
      <c r="S35" s="71">
        <f t="shared" si="0"/>
        <v>333</v>
      </c>
      <c r="T35" s="72">
        <f t="shared" si="1"/>
        <v>47.6</v>
      </c>
      <c r="U35" s="72">
        <f t="shared" si="2"/>
        <v>55.9</v>
      </c>
      <c r="V35" s="72">
        <f t="shared" si="3"/>
        <v>325.59999999999997</v>
      </c>
      <c r="W35" s="73">
        <f t="shared" si="4"/>
        <v>-7.4000000000000341</v>
      </c>
      <c r="X35" s="77">
        <v>40.799999999999997</v>
      </c>
      <c r="Y35" s="78">
        <v>15.3</v>
      </c>
      <c r="Z35" s="78">
        <v>16.3</v>
      </c>
      <c r="AA35" s="78">
        <v>39.9</v>
      </c>
      <c r="AB35" s="78">
        <f t="shared" si="7"/>
        <v>-0.89999999999999858</v>
      </c>
      <c r="AC35" s="79">
        <v>1760</v>
      </c>
      <c r="AD35" s="97">
        <v>150</v>
      </c>
      <c r="AE35" s="97"/>
      <c r="AF35" s="163">
        <f t="shared" si="6"/>
        <v>-20</v>
      </c>
      <c r="AG35" s="174">
        <v>1631</v>
      </c>
      <c r="AH35" s="175">
        <v>1810</v>
      </c>
      <c r="AI35" s="175">
        <v>1770</v>
      </c>
      <c r="AJ35" s="101">
        <v>5.3</v>
      </c>
      <c r="AK35" s="102">
        <v>3.2</v>
      </c>
      <c r="AL35" s="102">
        <v>1.5</v>
      </c>
      <c r="AM35" s="103">
        <v>7</v>
      </c>
      <c r="AN35" s="104"/>
      <c r="AO35" s="105"/>
      <c r="AP35" s="105"/>
      <c r="AQ35" s="106"/>
    </row>
    <row r="36" spans="1:43" s="107" customFormat="1">
      <c r="A36" s="59">
        <v>42986</v>
      </c>
      <c r="B36" s="60">
        <v>90.2</v>
      </c>
      <c r="C36" s="60">
        <v>13.2</v>
      </c>
      <c r="D36" s="60">
        <v>12.8</v>
      </c>
      <c r="E36" s="60">
        <v>90.6</v>
      </c>
      <c r="F36" s="61">
        <v>1650</v>
      </c>
      <c r="G36" s="62">
        <v>170.3</v>
      </c>
      <c r="H36" s="63">
        <v>13.7</v>
      </c>
      <c r="I36" s="63">
        <v>12</v>
      </c>
      <c r="J36" s="64">
        <v>172</v>
      </c>
      <c r="K36" s="65">
        <v>49.5</v>
      </c>
      <c r="L36" s="66">
        <v>10.199999999999999</v>
      </c>
      <c r="M36" s="66">
        <v>6.7</v>
      </c>
      <c r="N36" s="67">
        <v>53</v>
      </c>
      <c r="O36" s="68">
        <v>14.7</v>
      </c>
      <c r="P36" s="69">
        <v>9</v>
      </c>
      <c r="Q36" s="69">
        <v>8.1</v>
      </c>
      <c r="R36" s="70">
        <v>15.6</v>
      </c>
      <c r="S36" s="71">
        <f t="shared" si="0"/>
        <v>324.7</v>
      </c>
      <c r="T36" s="72">
        <f t="shared" si="1"/>
        <v>46.099999999999994</v>
      </c>
      <c r="U36" s="72">
        <f t="shared" si="2"/>
        <v>39.6</v>
      </c>
      <c r="V36" s="72">
        <f t="shared" si="3"/>
        <v>331.20000000000005</v>
      </c>
      <c r="W36" s="73">
        <f t="shared" si="4"/>
        <v>5.6000000000000796</v>
      </c>
      <c r="X36" s="77">
        <v>39.9</v>
      </c>
      <c r="Y36" s="78">
        <v>21.2</v>
      </c>
      <c r="Z36" s="78">
        <v>16</v>
      </c>
      <c r="AA36" s="78">
        <v>45.1</v>
      </c>
      <c r="AB36" s="78">
        <f t="shared" si="7"/>
        <v>5.2000000000000028</v>
      </c>
      <c r="AC36" s="79">
        <v>1760</v>
      </c>
      <c r="AD36" s="97">
        <v>150</v>
      </c>
      <c r="AE36" s="97"/>
      <c r="AF36" s="163">
        <f t="shared" si="6"/>
        <v>-40</v>
      </c>
      <c r="AG36" s="174">
        <v>1604</v>
      </c>
      <c r="AH36" s="175">
        <v>1800</v>
      </c>
      <c r="AI36" s="175">
        <v>1770</v>
      </c>
      <c r="AJ36" s="101">
        <v>7</v>
      </c>
      <c r="AK36" s="102">
        <v>1.3</v>
      </c>
      <c r="AL36" s="102">
        <v>0.5</v>
      </c>
      <c r="AM36" s="103">
        <v>7.8</v>
      </c>
      <c r="AN36" s="104"/>
      <c r="AO36" s="105"/>
      <c r="AP36" s="105"/>
      <c r="AQ36" s="106"/>
    </row>
    <row r="37" spans="1:43" s="107" customFormat="1">
      <c r="A37" s="59">
        <v>42993</v>
      </c>
      <c r="B37" s="60">
        <v>90.6</v>
      </c>
      <c r="C37" s="60">
        <v>15.9</v>
      </c>
      <c r="D37" s="60">
        <v>12.5</v>
      </c>
      <c r="E37" s="60">
        <v>94</v>
      </c>
      <c r="F37" s="61">
        <v>1650</v>
      </c>
      <c r="G37" s="62">
        <v>172</v>
      </c>
      <c r="H37" s="63">
        <v>10</v>
      </c>
      <c r="I37" s="63">
        <v>25</v>
      </c>
      <c r="J37" s="64">
        <v>157</v>
      </c>
      <c r="K37" s="65">
        <v>53</v>
      </c>
      <c r="L37" s="66">
        <v>5.3</v>
      </c>
      <c r="M37" s="66">
        <v>2.2999999999999998</v>
      </c>
      <c r="N37" s="67">
        <v>58</v>
      </c>
      <c r="O37" s="68">
        <v>15.6</v>
      </c>
      <c r="P37" s="69">
        <v>1.8</v>
      </c>
      <c r="Q37" s="69">
        <v>4.4000000000000004</v>
      </c>
      <c r="R37" s="70">
        <v>13</v>
      </c>
      <c r="S37" s="71">
        <f t="shared" si="0"/>
        <v>331.20000000000005</v>
      </c>
      <c r="T37" s="72">
        <f t="shared" si="1"/>
        <v>33</v>
      </c>
      <c r="U37" s="72">
        <f t="shared" si="2"/>
        <v>44.199999999999996</v>
      </c>
      <c r="V37" s="72">
        <f t="shared" si="3"/>
        <v>322</v>
      </c>
      <c r="W37" s="73">
        <f t="shared" si="4"/>
        <v>-9.2000000000000455</v>
      </c>
      <c r="X37" s="77">
        <v>45.1</v>
      </c>
      <c r="Y37" s="78">
        <v>22.3</v>
      </c>
      <c r="Z37" s="78">
        <v>16.100000000000001</v>
      </c>
      <c r="AA37" s="78">
        <v>51.3</v>
      </c>
      <c r="AB37" s="78">
        <f t="shared" si="7"/>
        <v>6.1999999999999957</v>
      </c>
      <c r="AC37" s="79">
        <v>1770</v>
      </c>
      <c r="AD37" s="97">
        <v>150</v>
      </c>
      <c r="AE37" s="97"/>
      <c r="AF37" s="163">
        <f t="shared" si="6"/>
        <v>-30</v>
      </c>
      <c r="AG37" s="174">
        <v>1611</v>
      </c>
      <c r="AH37" s="175">
        <v>1800</v>
      </c>
      <c r="AI37" s="175">
        <v>1780</v>
      </c>
      <c r="AJ37" s="101">
        <v>7.8</v>
      </c>
      <c r="AK37" s="102">
        <v>2</v>
      </c>
      <c r="AL37" s="102">
        <v>1.1000000000000001</v>
      </c>
      <c r="AM37" s="103">
        <v>8.6999999999999993</v>
      </c>
      <c r="AN37" s="104"/>
      <c r="AO37" s="105"/>
      <c r="AP37" s="105"/>
      <c r="AQ37" s="106"/>
    </row>
    <row r="38" spans="1:43" s="107" customFormat="1">
      <c r="A38" s="59">
        <v>43000</v>
      </c>
      <c r="B38" s="60">
        <v>94</v>
      </c>
      <c r="C38" s="60">
        <v>10</v>
      </c>
      <c r="D38" s="60">
        <v>7.4</v>
      </c>
      <c r="E38" s="60">
        <v>96.6</v>
      </c>
      <c r="F38" s="61">
        <v>1650</v>
      </c>
      <c r="G38" s="62">
        <v>157</v>
      </c>
      <c r="H38" s="63">
        <v>22</v>
      </c>
      <c r="I38" s="63">
        <v>20</v>
      </c>
      <c r="J38" s="64">
        <v>159</v>
      </c>
      <c r="K38" s="65">
        <v>58</v>
      </c>
      <c r="L38" s="66">
        <v>1</v>
      </c>
      <c r="M38" s="66">
        <v>8.6</v>
      </c>
      <c r="N38" s="67">
        <v>48.4</v>
      </c>
      <c r="O38" s="68">
        <v>13</v>
      </c>
      <c r="P38" s="69">
        <v>0</v>
      </c>
      <c r="Q38" s="69">
        <v>4.3</v>
      </c>
      <c r="R38" s="70">
        <v>8.1</v>
      </c>
      <c r="S38" s="71">
        <f t="shared" si="0"/>
        <v>322</v>
      </c>
      <c r="T38" s="72">
        <f t="shared" si="1"/>
        <v>33</v>
      </c>
      <c r="U38" s="72">
        <f t="shared" si="2"/>
        <v>40.299999999999997</v>
      </c>
      <c r="V38" s="72">
        <f t="shared" si="3"/>
        <v>312.10000000000002</v>
      </c>
      <c r="W38" s="73">
        <f t="shared" si="4"/>
        <v>-9.8999999999999773</v>
      </c>
      <c r="X38" s="77">
        <v>51.3</v>
      </c>
      <c r="Y38" s="78">
        <v>11</v>
      </c>
      <c r="Z38" s="78">
        <v>20.9</v>
      </c>
      <c r="AA38" s="78">
        <v>41.4</v>
      </c>
      <c r="AB38" s="78">
        <f t="shared" si="7"/>
        <v>-9.8999999999999986</v>
      </c>
      <c r="AC38" s="79">
        <v>1790</v>
      </c>
      <c r="AD38" s="97">
        <v>150</v>
      </c>
      <c r="AE38" s="97"/>
      <c r="AF38" s="163">
        <f t="shared" si="6"/>
        <v>-10</v>
      </c>
      <c r="AG38" s="174">
        <v>1616</v>
      </c>
      <c r="AH38" s="175">
        <v>1800</v>
      </c>
      <c r="AI38" s="175">
        <v>1770</v>
      </c>
      <c r="AJ38" s="101">
        <v>8.6999999999999993</v>
      </c>
      <c r="AK38" s="102">
        <v>3</v>
      </c>
      <c r="AL38" s="102">
        <v>2.5</v>
      </c>
      <c r="AM38" s="103">
        <v>9.1999999999999993</v>
      </c>
      <c r="AN38" s="104"/>
      <c r="AO38" s="105"/>
      <c r="AP38" s="105"/>
      <c r="AQ38" s="106"/>
    </row>
    <row r="39" spans="1:43" s="107" customFormat="1">
      <c r="A39" s="59">
        <v>43021</v>
      </c>
      <c r="B39" s="60">
        <v>99</v>
      </c>
      <c r="C39" s="60">
        <v>27</v>
      </c>
      <c r="D39" s="60">
        <v>23</v>
      </c>
      <c r="E39" s="60">
        <v>103</v>
      </c>
      <c r="F39" s="61">
        <v>1680</v>
      </c>
      <c r="G39" s="62">
        <v>163</v>
      </c>
      <c r="H39" s="63">
        <v>27</v>
      </c>
      <c r="I39" s="63">
        <v>20</v>
      </c>
      <c r="J39" s="64">
        <v>170</v>
      </c>
      <c r="K39" s="65">
        <v>51</v>
      </c>
      <c r="L39" s="66">
        <v>4.5</v>
      </c>
      <c r="M39" s="66">
        <v>3.5</v>
      </c>
      <c r="N39" s="67">
        <v>52</v>
      </c>
      <c r="O39" s="68">
        <v>9</v>
      </c>
      <c r="P39" s="69">
        <v>4</v>
      </c>
      <c r="Q39" s="69">
        <v>2</v>
      </c>
      <c r="R39" s="70">
        <v>11</v>
      </c>
      <c r="S39" s="71">
        <f t="shared" si="0"/>
        <v>322</v>
      </c>
      <c r="T39" s="72">
        <f t="shared" si="1"/>
        <v>62.5</v>
      </c>
      <c r="U39" s="72">
        <f t="shared" si="2"/>
        <v>48.5</v>
      </c>
      <c r="V39" s="72">
        <f t="shared" si="3"/>
        <v>336</v>
      </c>
      <c r="W39" s="73">
        <f t="shared" si="4"/>
        <v>23.899999999999977</v>
      </c>
      <c r="X39" s="77">
        <v>61.2</v>
      </c>
      <c r="Y39" s="78">
        <v>0</v>
      </c>
      <c r="Z39" s="78">
        <v>26.1</v>
      </c>
      <c r="AA39" s="78">
        <v>35.1</v>
      </c>
      <c r="AB39" s="78">
        <f t="shared" si="7"/>
        <v>-6.2999999999999972</v>
      </c>
      <c r="AC39" s="79">
        <v>1850</v>
      </c>
      <c r="AD39" s="97">
        <v>150</v>
      </c>
      <c r="AE39" s="97"/>
      <c r="AF39" s="163">
        <f t="shared" si="6"/>
        <v>20</v>
      </c>
      <c r="AG39" s="174">
        <v>1612</v>
      </c>
      <c r="AH39" s="175">
        <v>1780</v>
      </c>
      <c r="AI39" s="175">
        <v>1770</v>
      </c>
      <c r="AJ39" s="101">
        <v>6.5</v>
      </c>
      <c r="AK39" s="102">
        <v>0.5</v>
      </c>
      <c r="AL39" s="102">
        <v>2.4</v>
      </c>
      <c r="AM39" s="103">
        <v>4.5999999999999996</v>
      </c>
      <c r="AN39" s="104"/>
      <c r="AO39" s="105"/>
      <c r="AP39" s="105"/>
      <c r="AQ39" s="106"/>
    </row>
    <row r="40" spans="1:43" s="107" customFormat="1">
      <c r="A40" s="59">
        <v>43028</v>
      </c>
      <c r="B40" s="60">
        <v>103</v>
      </c>
      <c r="C40" s="60">
        <v>34.299999999999997</v>
      </c>
      <c r="D40" s="60">
        <v>32.700000000000003</v>
      </c>
      <c r="E40" s="60">
        <v>104.6</v>
      </c>
      <c r="F40" s="61">
        <v>1680</v>
      </c>
      <c r="G40" s="62">
        <v>170</v>
      </c>
      <c r="H40" s="63">
        <v>25.7</v>
      </c>
      <c r="I40" s="63">
        <v>28.7</v>
      </c>
      <c r="J40" s="64">
        <v>167</v>
      </c>
      <c r="K40" s="65">
        <v>52</v>
      </c>
      <c r="L40" s="66">
        <v>1.7</v>
      </c>
      <c r="M40" s="66">
        <v>1.2</v>
      </c>
      <c r="N40" s="67">
        <v>52.5</v>
      </c>
      <c r="O40" s="68">
        <v>11</v>
      </c>
      <c r="P40" s="69">
        <v>5</v>
      </c>
      <c r="Q40" s="69">
        <v>7.4</v>
      </c>
      <c r="R40" s="70">
        <v>8.6</v>
      </c>
      <c r="S40" s="71">
        <f t="shared" si="0"/>
        <v>336</v>
      </c>
      <c r="T40" s="72">
        <f t="shared" si="1"/>
        <v>66.7</v>
      </c>
      <c r="U40" s="72">
        <f t="shared" si="2"/>
        <v>70.000000000000014</v>
      </c>
      <c r="V40" s="72">
        <f t="shared" si="3"/>
        <v>332.70000000000005</v>
      </c>
      <c r="W40" s="73">
        <f t="shared" si="4"/>
        <v>-3.2999999999999545</v>
      </c>
      <c r="X40" s="77">
        <v>28.7</v>
      </c>
      <c r="Y40" s="78">
        <v>25.9</v>
      </c>
      <c r="Z40" s="78">
        <v>16.8</v>
      </c>
      <c r="AA40" s="78">
        <v>37.799999999999997</v>
      </c>
      <c r="AB40" s="78">
        <f t="shared" si="7"/>
        <v>2.6999999999999957</v>
      </c>
      <c r="AC40" s="79">
        <v>1850</v>
      </c>
      <c r="AD40" s="97">
        <v>150</v>
      </c>
      <c r="AE40" s="97"/>
      <c r="AF40" s="163">
        <f t="shared" si="6"/>
        <v>20</v>
      </c>
      <c r="AG40" s="174">
        <v>1633</v>
      </c>
      <c r="AH40" s="175">
        <v>1790</v>
      </c>
      <c r="AI40" s="175">
        <v>1780</v>
      </c>
      <c r="AJ40" s="101">
        <v>4.5999999999999996</v>
      </c>
      <c r="AK40" s="102">
        <v>1.6</v>
      </c>
      <c r="AL40" s="102">
        <v>2.5</v>
      </c>
      <c r="AM40" s="103">
        <v>3.7</v>
      </c>
      <c r="AN40" s="104"/>
      <c r="AO40" s="105"/>
      <c r="AP40" s="105"/>
      <c r="AQ40" s="106"/>
    </row>
    <row r="41" spans="1:43" s="107" customFormat="1">
      <c r="A41" s="59">
        <v>43035</v>
      </c>
      <c r="B41" s="60">
        <v>104.6</v>
      </c>
      <c r="C41" s="60">
        <v>26.7</v>
      </c>
      <c r="D41" s="60">
        <v>27.2</v>
      </c>
      <c r="E41" s="60">
        <v>104.1</v>
      </c>
      <c r="F41" s="61">
        <v>1665</v>
      </c>
      <c r="G41" s="62">
        <v>167</v>
      </c>
      <c r="H41" s="63">
        <v>35.5</v>
      </c>
      <c r="I41" s="63">
        <v>41.1</v>
      </c>
      <c r="J41" s="64">
        <v>161.4</v>
      </c>
      <c r="K41" s="65">
        <v>52.5</v>
      </c>
      <c r="L41" s="66">
        <v>3</v>
      </c>
      <c r="M41" s="66">
        <v>7.5</v>
      </c>
      <c r="N41" s="67">
        <v>48</v>
      </c>
      <c r="O41" s="68">
        <v>8.6</v>
      </c>
      <c r="P41" s="69">
        <v>5</v>
      </c>
      <c r="Q41" s="69">
        <v>1.2</v>
      </c>
      <c r="R41" s="70">
        <v>12.4</v>
      </c>
      <c r="S41" s="71">
        <f t="shared" si="0"/>
        <v>332.70000000000005</v>
      </c>
      <c r="T41" s="72">
        <f t="shared" si="1"/>
        <v>70.2</v>
      </c>
      <c r="U41" s="72">
        <f t="shared" si="2"/>
        <v>77</v>
      </c>
      <c r="V41" s="72">
        <f t="shared" si="3"/>
        <v>325.89999999999998</v>
      </c>
      <c r="W41" s="73">
        <f t="shared" si="4"/>
        <v>-6.8000000000000682</v>
      </c>
      <c r="X41" s="77">
        <v>37.799999999999997</v>
      </c>
      <c r="Y41" s="78">
        <v>27.8</v>
      </c>
      <c r="Z41" s="78">
        <v>24.5</v>
      </c>
      <c r="AA41" s="78">
        <v>41.1</v>
      </c>
      <c r="AB41" s="78">
        <f t="shared" si="7"/>
        <v>3.3000000000000043</v>
      </c>
      <c r="AC41" s="79">
        <v>1840</v>
      </c>
      <c r="AD41" s="97">
        <v>160</v>
      </c>
      <c r="AE41" s="97"/>
      <c r="AF41" s="163">
        <f t="shared" si="6"/>
        <v>15</v>
      </c>
      <c r="AG41" s="174">
        <v>1654</v>
      </c>
      <c r="AH41" s="175">
        <v>1790</v>
      </c>
      <c r="AI41" s="175">
        <v>1770</v>
      </c>
      <c r="AJ41" s="101">
        <v>3.7</v>
      </c>
      <c r="AK41" s="102">
        <v>0</v>
      </c>
      <c r="AL41" s="102">
        <v>2.1</v>
      </c>
      <c r="AM41" s="103">
        <v>1.6</v>
      </c>
      <c r="AN41" s="104"/>
      <c r="AO41" s="105"/>
      <c r="AP41" s="105"/>
      <c r="AQ41" s="106"/>
    </row>
    <row r="42" spans="1:43" s="107" customFormat="1">
      <c r="A42" s="59">
        <v>43042</v>
      </c>
      <c r="B42" s="60">
        <v>104.1</v>
      </c>
      <c r="C42" s="60">
        <v>38</v>
      </c>
      <c r="D42" s="60">
        <v>19.8</v>
      </c>
      <c r="E42" s="60">
        <v>122.3</v>
      </c>
      <c r="F42" s="61">
        <v>1640</v>
      </c>
      <c r="G42" s="62">
        <v>161.4</v>
      </c>
      <c r="H42" s="63">
        <v>30</v>
      </c>
      <c r="I42" s="63">
        <v>24</v>
      </c>
      <c r="J42" s="64">
        <v>167.4</v>
      </c>
      <c r="K42" s="65">
        <v>48</v>
      </c>
      <c r="L42" s="66">
        <v>2.6</v>
      </c>
      <c r="M42" s="66">
        <v>0.6</v>
      </c>
      <c r="N42" s="67">
        <v>50</v>
      </c>
      <c r="O42" s="68">
        <v>12.4</v>
      </c>
      <c r="P42" s="69">
        <v>8</v>
      </c>
      <c r="Q42" s="69">
        <v>6</v>
      </c>
      <c r="R42" s="70">
        <v>14.4</v>
      </c>
      <c r="S42" s="71">
        <f t="shared" si="0"/>
        <v>325.89999999999998</v>
      </c>
      <c r="T42" s="72">
        <f t="shared" si="1"/>
        <v>78.599999999999994</v>
      </c>
      <c r="U42" s="72">
        <f t="shared" si="2"/>
        <v>50.4</v>
      </c>
      <c r="V42" s="72">
        <f t="shared" si="3"/>
        <v>354.09999999999997</v>
      </c>
      <c r="W42" s="73">
        <f t="shared" si="4"/>
        <v>28.199999999999989</v>
      </c>
      <c r="X42" s="77">
        <v>41.1</v>
      </c>
      <c r="Y42" s="78">
        <v>21.3</v>
      </c>
      <c r="Z42" s="78">
        <v>27.7</v>
      </c>
      <c r="AA42" s="78">
        <v>34.700000000000003</v>
      </c>
      <c r="AB42" s="78">
        <f t="shared" si="7"/>
        <v>-6.3999999999999986</v>
      </c>
      <c r="AC42" s="79">
        <v>1820</v>
      </c>
      <c r="AD42" s="97">
        <v>160</v>
      </c>
      <c r="AE42" s="97"/>
      <c r="AF42" s="163">
        <f t="shared" si="6"/>
        <v>20</v>
      </c>
      <c r="AG42" s="174">
        <v>1644</v>
      </c>
      <c r="AH42" s="175">
        <v>1800</v>
      </c>
      <c r="AI42" s="175">
        <v>1770</v>
      </c>
      <c r="AJ42" s="101">
        <v>1.6</v>
      </c>
      <c r="AK42" s="102">
        <v>4.2</v>
      </c>
      <c r="AL42" s="102">
        <v>1.7</v>
      </c>
      <c r="AM42" s="103">
        <v>4.0999999999999996</v>
      </c>
      <c r="AN42" s="104"/>
      <c r="AO42" s="105"/>
      <c r="AP42" s="105"/>
      <c r="AQ42" s="106"/>
    </row>
    <row r="43" spans="1:43" s="107" customFormat="1">
      <c r="A43" s="59">
        <v>43049</v>
      </c>
      <c r="B43" s="60">
        <v>121.8</v>
      </c>
      <c r="C43" s="60">
        <v>42.9</v>
      </c>
      <c r="D43" s="60">
        <v>25.2</v>
      </c>
      <c r="E43" s="60">
        <v>139.5</v>
      </c>
      <c r="F43" s="61">
        <v>1630</v>
      </c>
      <c r="G43" s="62">
        <v>174.9</v>
      </c>
      <c r="H43" s="63">
        <v>36.5</v>
      </c>
      <c r="I43" s="63">
        <v>23</v>
      </c>
      <c r="J43" s="64">
        <v>188.4</v>
      </c>
      <c r="K43" s="65">
        <v>53.8</v>
      </c>
      <c r="L43" s="66">
        <v>11.2</v>
      </c>
      <c r="M43" s="66">
        <v>5.4</v>
      </c>
      <c r="N43" s="67">
        <v>59.6</v>
      </c>
      <c r="O43" s="68">
        <v>12.4</v>
      </c>
      <c r="P43" s="69">
        <v>8</v>
      </c>
      <c r="Q43" s="69">
        <v>8</v>
      </c>
      <c r="R43" s="70">
        <v>12.4</v>
      </c>
      <c r="S43" s="71">
        <f t="shared" si="0"/>
        <v>362.9</v>
      </c>
      <c r="T43" s="72">
        <f t="shared" si="1"/>
        <v>98.600000000000009</v>
      </c>
      <c r="U43" s="72">
        <f t="shared" si="2"/>
        <v>61.6</v>
      </c>
      <c r="V43" s="72">
        <f t="shared" si="3"/>
        <v>399.9</v>
      </c>
      <c r="W43" s="73">
        <f t="shared" si="4"/>
        <v>45.800000000000011</v>
      </c>
      <c r="X43" s="77">
        <v>34.700000000000003</v>
      </c>
      <c r="Y43" s="78">
        <v>17.399999999999999</v>
      </c>
      <c r="Z43" s="78">
        <v>26.5</v>
      </c>
      <c r="AA43" s="78">
        <v>25.6</v>
      </c>
      <c r="AB43" s="78">
        <f t="shared" si="7"/>
        <v>-9.1000000000000014</v>
      </c>
      <c r="AC43" s="79">
        <v>1820</v>
      </c>
      <c r="AD43" s="97">
        <v>160</v>
      </c>
      <c r="AE43" s="97"/>
      <c r="AF43" s="163">
        <f t="shared" si="6"/>
        <v>30</v>
      </c>
      <c r="AG43" s="174">
        <v>1623</v>
      </c>
      <c r="AH43" s="175">
        <v>1790</v>
      </c>
      <c r="AI43" s="175">
        <v>1770</v>
      </c>
      <c r="AJ43" s="101">
        <v>4.0999999999999996</v>
      </c>
      <c r="AK43" s="102">
        <v>1.3</v>
      </c>
      <c r="AL43" s="102">
        <v>3.7</v>
      </c>
      <c r="AM43" s="103">
        <v>1.7</v>
      </c>
      <c r="AN43" s="104"/>
      <c r="AO43" s="105"/>
      <c r="AP43" s="105"/>
      <c r="AQ43" s="106"/>
    </row>
    <row r="44" spans="1:43" s="107" customFormat="1">
      <c r="A44" s="59">
        <v>43056</v>
      </c>
      <c r="B44" s="60">
        <v>139.5</v>
      </c>
      <c r="C44" s="60">
        <v>46.9</v>
      </c>
      <c r="D44" s="60">
        <v>44.4</v>
      </c>
      <c r="E44" s="60">
        <v>142</v>
      </c>
      <c r="F44" s="61">
        <v>1635</v>
      </c>
      <c r="G44" s="62">
        <v>188.4</v>
      </c>
      <c r="H44" s="63">
        <v>39.9</v>
      </c>
      <c r="I44" s="63">
        <v>35.299999999999997</v>
      </c>
      <c r="J44" s="64">
        <v>193</v>
      </c>
      <c r="K44" s="65">
        <v>59.6</v>
      </c>
      <c r="L44" s="66">
        <v>13.3</v>
      </c>
      <c r="M44" s="66">
        <v>3.1</v>
      </c>
      <c r="N44" s="67">
        <v>69.8</v>
      </c>
      <c r="O44" s="68">
        <v>12.4</v>
      </c>
      <c r="P44" s="69">
        <v>12</v>
      </c>
      <c r="Q44" s="69">
        <v>9.6999999999999993</v>
      </c>
      <c r="R44" s="70">
        <v>14.7</v>
      </c>
      <c r="S44" s="71">
        <f t="shared" si="0"/>
        <v>399.9</v>
      </c>
      <c r="T44" s="72">
        <f t="shared" si="1"/>
        <v>112.1</v>
      </c>
      <c r="U44" s="72">
        <f t="shared" si="2"/>
        <v>92.499999999999986</v>
      </c>
      <c r="V44" s="72">
        <f t="shared" si="3"/>
        <v>419.5</v>
      </c>
      <c r="W44" s="73">
        <f t="shared" si="4"/>
        <v>19.600000000000023</v>
      </c>
      <c r="X44" s="77">
        <v>25.6</v>
      </c>
      <c r="Y44" s="78">
        <v>16.2</v>
      </c>
      <c r="Z44" s="78">
        <v>24.8</v>
      </c>
      <c r="AA44" s="78">
        <v>17</v>
      </c>
      <c r="AB44" s="78">
        <f t="shared" si="7"/>
        <v>-8.6000000000000014</v>
      </c>
      <c r="AC44" s="79">
        <v>1840</v>
      </c>
      <c r="AD44" s="97">
        <v>170</v>
      </c>
      <c r="AE44" s="97"/>
      <c r="AF44" s="163">
        <f t="shared" si="6"/>
        <v>35</v>
      </c>
      <c r="AG44" s="174">
        <v>1569</v>
      </c>
      <c r="AH44" s="175">
        <v>1810</v>
      </c>
      <c r="AI44" s="175">
        <v>1770</v>
      </c>
      <c r="AJ44" s="101">
        <v>1.7</v>
      </c>
      <c r="AK44" s="102">
        <v>10.5</v>
      </c>
      <c r="AL44" s="102">
        <v>4.5999999999999996</v>
      </c>
      <c r="AM44" s="103">
        <v>7.6</v>
      </c>
      <c r="AN44" s="104"/>
      <c r="AO44" s="105"/>
      <c r="AP44" s="105"/>
      <c r="AQ44" s="106"/>
    </row>
    <row r="45" spans="1:43" s="107" customFormat="1">
      <c r="A45" s="59">
        <v>43063</v>
      </c>
      <c r="B45" s="60">
        <v>142</v>
      </c>
      <c r="C45" s="60">
        <v>63.1</v>
      </c>
      <c r="D45" s="60">
        <v>54.1</v>
      </c>
      <c r="E45" s="60">
        <v>151</v>
      </c>
      <c r="F45" s="61">
        <v>1645</v>
      </c>
      <c r="G45" s="62">
        <v>193</v>
      </c>
      <c r="H45" s="63">
        <v>43</v>
      </c>
      <c r="I45" s="63">
        <v>48</v>
      </c>
      <c r="J45" s="64">
        <v>188</v>
      </c>
      <c r="K45" s="65">
        <v>69.8</v>
      </c>
      <c r="L45" s="66">
        <v>11.8</v>
      </c>
      <c r="M45" s="66">
        <v>6.8</v>
      </c>
      <c r="N45" s="67">
        <v>74.8</v>
      </c>
      <c r="O45" s="68">
        <v>14.7</v>
      </c>
      <c r="P45" s="69">
        <v>9</v>
      </c>
      <c r="Q45" s="69">
        <v>5</v>
      </c>
      <c r="R45" s="70">
        <v>18.7</v>
      </c>
      <c r="S45" s="71">
        <f t="shared" si="0"/>
        <v>419.5</v>
      </c>
      <c r="T45" s="72">
        <f t="shared" si="1"/>
        <v>126.89999999999999</v>
      </c>
      <c r="U45" s="72">
        <f t="shared" si="2"/>
        <v>113.89999999999999</v>
      </c>
      <c r="V45" s="72">
        <f t="shared" si="3"/>
        <v>432.5</v>
      </c>
      <c r="W45" s="73">
        <f t="shared" si="4"/>
        <v>13</v>
      </c>
      <c r="X45" s="77">
        <v>17</v>
      </c>
      <c r="Y45" s="78">
        <v>37.5</v>
      </c>
      <c r="Z45" s="78">
        <v>20.2</v>
      </c>
      <c r="AA45" s="78">
        <v>34.299999999999997</v>
      </c>
      <c r="AB45" s="78">
        <f t="shared" si="7"/>
        <v>17.299999999999997</v>
      </c>
      <c r="AC45" s="79">
        <v>1820</v>
      </c>
      <c r="AD45" s="97">
        <v>170</v>
      </c>
      <c r="AE45" s="97"/>
      <c r="AF45" s="163">
        <f t="shared" si="6"/>
        <v>5</v>
      </c>
      <c r="AG45" s="174">
        <v>1589</v>
      </c>
      <c r="AH45" s="175">
        <v>1810</v>
      </c>
      <c r="AI45" s="175">
        <v>1770</v>
      </c>
      <c r="AJ45" s="101">
        <v>7.6</v>
      </c>
      <c r="AK45" s="102">
        <v>7.5</v>
      </c>
      <c r="AL45" s="102">
        <v>5.8</v>
      </c>
      <c r="AM45" s="103">
        <v>9.3000000000000007</v>
      </c>
      <c r="AN45" s="104"/>
      <c r="AO45" s="105"/>
      <c r="AP45" s="105"/>
      <c r="AQ45" s="106"/>
    </row>
    <row r="46" spans="1:43" s="107" customFormat="1">
      <c r="A46" s="59">
        <v>43070</v>
      </c>
      <c r="B46" s="60">
        <v>151</v>
      </c>
      <c r="C46" s="60">
        <v>41.3</v>
      </c>
      <c r="D46" s="60">
        <v>38.299999999999997</v>
      </c>
      <c r="E46" s="60">
        <v>154</v>
      </c>
      <c r="F46" s="61">
        <v>1660</v>
      </c>
      <c r="G46" s="62">
        <v>188</v>
      </c>
      <c r="H46" s="63">
        <v>35</v>
      </c>
      <c r="I46" s="63">
        <v>49.2</v>
      </c>
      <c r="J46" s="64">
        <v>173.8</v>
      </c>
      <c r="K46" s="65">
        <v>74.8</v>
      </c>
      <c r="L46" s="66">
        <v>8.9</v>
      </c>
      <c r="M46" s="66">
        <v>4.3</v>
      </c>
      <c r="N46" s="67">
        <v>79.400000000000006</v>
      </c>
      <c r="O46" s="68">
        <v>18.7</v>
      </c>
      <c r="P46" s="69">
        <v>4</v>
      </c>
      <c r="Q46" s="69">
        <v>5</v>
      </c>
      <c r="R46" s="70">
        <v>17.7</v>
      </c>
      <c r="S46" s="71">
        <f t="shared" si="0"/>
        <v>432.5</v>
      </c>
      <c r="T46" s="72">
        <f t="shared" si="1"/>
        <v>89.2</v>
      </c>
      <c r="U46" s="72">
        <f t="shared" si="2"/>
        <v>96.8</v>
      </c>
      <c r="V46" s="72">
        <f t="shared" si="3"/>
        <v>424.90000000000003</v>
      </c>
      <c r="W46" s="73">
        <f t="shared" si="4"/>
        <v>-7.5999999999999659</v>
      </c>
      <c r="X46" s="77">
        <v>34.299999999999997</v>
      </c>
      <c r="Y46" s="78">
        <v>30.1</v>
      </c>
      <c r="Z46" s="78">
        <v>25.6</v>
      </c>
      <c r="AA46" s="78">
        <v>38.799999999999997</v>
      </c>
      <c r="AB46" s="78">
        <f t="shared" si="7"/>
        <v>4.5</v>
      </c>
      <c r="AC46" s="79">
        <v>1840</v>
      </c>
      <c r="AD46" s="97">
        <v>170</v>
      </c>
      <c r="AE46" s="97"/>
      <c r="AF46" s="163">
        <f t="shared" si="6"/>
        <v>10</v>
      </c>
      <c r="AG46" s="174">
        <v>1565</v>
      </c>
      <c r="AH46" s="175">
        <v>1820</v>
      </c>
      <c r="AI46" s="175">
        <v>1770</v>
      </c>
      <c r="AJ46" s="101">
        <v>9.3000000000000007</v>
      </c>
      <c r="AK46" s="102">
        <v>1.4</v>
      </c>
      <c r="AL46" s="102">
        <v>4.0999999999999996</v>
      </c>
      <c r="AM46" s="103">
        <v>6.6</v>
      </c>
      <c r="AN46" s="104"/>
      <c r="AO46" s="105"/>
      <c r="AP46" s="105"/>
      <c r="AQ46" s="106"/>
    </row>
    <row r="47" spans="1:43" s="107" customFormat="1">
      <c r="A47" s="59">
        <v>43077</v>
      </c>
      <c r="B47" s="60">
        <v>154</v>
      </c>
      <c r="C47" s="60">
        <v>61.5</v>
      </c>
      <c r="D47" s="60">
        <v>62.5</v>
      </c>
      <c r="E47" s="60">
        <v>153</v>
      </c>
      <c r="F47" s="61">
        <v>1670</v>
      </c>
      <c r="G47" s="62">
        <v>173.8</v>
      </c>
      <c r="H47" s="63">
        <v>50</v>
      </c>
      <c r="I47" s="63">
        <v>40</v>
      </c>
      <c r="J47" s="64">
        <v>183.8</v>
      </c>
      <c r="K47" s="65">
        <v>79.400000000000006</v>
      </c>
      <c r="L47" s="66">
        <v>5.7</v>
      </c>
      <c r="M47" s="66">
        <v>3.7</v>
      </c>
      <c r="N47" s="67">
        <v>81.400000000000006</v>
      </c>
      <c r="O47" s="68">
        <v>17.7</v>
      </c>
      <c r="P47" s="69">
        <v>6</v>
      </c>
      <c r="Q47" s="69">
        <v>1</v>
      </c>
      <c r="R47" s="70">
        <v>22.7</v>
      </c>
      <c r="S47" s="71">
        <f t="shared" si="0"/>
        <v>424.90000000000003</v>
      </c>
      <c r="T47" s="72">
        <f t="shared" si="1"/>
        <v>123.2</v>
      </c>
      <c r="U47" s="72">
        <f t="shared" si="2"/>
        <v>107.2</v>
      </c>
      <c r="V47" s="72">
        <f t="shared" si="3"/>
        <v>440.90000000000003</v>
      </c>
      <c r="W47" s="73">
        <f t="shared" si="4"/>
        <v>16</v>
      </c>
      <c r="X47" s="77">
        <v>38.799999999999997</v>
      </c>
      <c r="Y47" s="78">
        <v>61.4</v>
      </c>
      <c r="Z47" s="78">
        <v>32.200000000000003</v>
      </c>
      <c r="AA47" s="78">
        <v>68</v>
      </c>
      <c r="AB47" s="78">
        <f t="shared" si="7"/>
        <v>29.200000000000003</v>
      </c>
      <c r="AC47" s="79">
        <v>1840</v>
      </c>
      <c r="AD47" s="97">
        <v>170</v>
      </c>
      <c r="AE47" s="97"/>
      <c r="AF47" s="163">
        <f t="shared" si="6"/>
        <v>0</v>
      </c>
      <c r="AG47" s="174">
        <v>1590</v>
      </c>
      <c r="AH47" s="175">
        <v>1830</v>
      </c>
      <c r="AI47" s="175">
        <v>1770</v>
      </c>
      <c r="AJ47" s="101">
        <v>6.6</v>
      </c>
      <c r="AK47" s="102">
        <v>5.2</v>
      </c>
      <c r="AL47" s="102">
        <v>3.3</v>
      </c>
      <c r="AM47" s="103">
        <v>8.5</v>
      </c>
      <c r="AN47" s="104"/>
      <c r="AO47" s="105"/>
      <c r="AP47" s="105"/>
      <c r="AQ47" s="106"/>
    </row>
    <row r="48" spans="1:43" s="107" customFormat="1">
      <c r="A48" s="59">
        <v>43084</v>
      </c>
      <c r="B48" s="60">
        <v>153</v>
      </c>
      <c r="C48" s="60">
        <v>58</v>
      </c>
      <c r="D48" s="60">
        <v>52.5</v>
      </c>
      <c r="E48" s="60">
        <v>158.5</v>
      </c>
      <c r="F48" s="61">
        <v>1680</v>
      </c>
      <c r="G48" s="62">
        <v>183.8</v>
      </c>
      <c r="H48" s="63">
        <v>35</v>
      </c>
      <c r="I48" s="63">
        <v>38.200000000000003</v>
      </c>
      <c r="J48" s="64">
        <v>180.6</v>
      </c>
      <c r="K48" s="65">
        <v>81.400000000000006</v>
      </c>
      <c r="L48" s="66">
        <v>5</v>
      </c>
      <c r="M48" s="66">
        <v>3.7</v>
      </c>
      <c r="N48" s="67">
        <v>82.7</v>
      </c>
      <c r="O48" s="68">
        <v>22.7</v>
      </c>
      <c r="P48" s="69">
        <v>6</v>
      </c>
      <c r="Q48" s="69">
        <v>1</v>
      </c>
      <c r="R48" s="70">
        <v>27.7</v>
      </c>
      <c r="S48" s="71">
        <f t="shared" si="0"/>
        <v>440.90000000000003</v>
      </c>
      <c r="T48" s="72">
        <f t="shared" si="1"/>
        <v>104</v>
      </c>
      <c r="U48" s="72">
        <f t="shared" si="2"/>
        <v>95.4</v>
      </c>
      <c r="V48" s="72">
        <f t="shared" si="3"/>
        <v>449.5</v>
      </c>
      <c r="W48" s="73">
        <f t="shared" si="4"/>
        <v>8.5999999999999659</v>
      </c>
      <c r="X48" s="77">
        <v>68</v>
      </c>
      <c r="Y48" s="78">
        <v>40.5</v>
      </c>
      <c r="Z48" s="78">
        <v>27.2</v>
      </c>
      <c r="AA48" s="78">
        <v>81.3</v>
      </c>
      <c r="AB48" s="78">
        <f t="shared" si="7"/>
        <v>13.299999999999997</v>
      </c>
      <c r="AC48" s="79">
        <v>1850</v>
      </c>
      <c r="AD48" s="97">
        <v>180</v>
      </c>
      <c r="AE48" s="97"/>
      <c r="AF48" s="163">
        <f t="shared" si="6"/>
        <v>-10</v>
      </c>
      <c r="AG48" s="174">
        <v>1578</v>
      </c>
      <c r="AH48" s="175">
        <v>1850</v>
      </c>
      <c r="AI48" s="175">
        <v>1770</v>
      </c>
      <c r="AJ48" s="101">
        <v>8.5</v>
      </c>
      <c r="AK48" s="102">
        <v>5.0999999999999996</v>
      </c>
      <c r="AL48" s="102">
        <v>6.2</v>
      </c>
      <c r="AM48" s="103">
        <v>7.4</v>
      </c>
      <c r="AN48" s="104"/>
      <c r="AO48" s="105"/>
      <c r="AP48" s="105"/>
      <c r="AQ48" s="106"/>
    </row>
    <row r="49" spans="1:43" s="107" customFormat="1">
      <c r="A49" s="59">
        <v>43091</v>
      </c>
      <c r="B49" s="60">
        <v>158.5</v>
      </c>
      <c r="C49" s="60">
        <v>24.5</v>
      </c>
      <c r="D49" s="60">
        <v>23</v>
      </c>
      <c r="E49" s="60">
        <v>160</v>
      </c>
      <c r="F49" s="61">
        <v>1760</v>
      </c>
      <c r="G49" s="62">
        <v>180.6</v>
      </c>
      <c r="H49" s="63">
        <v>21</v>
      </c>
      <c r="I49" s="63">
        <v>27</v>
      </c>
      <c r="J49" s="64">
        <v>174.6</v>
      </c>
      <c r="K49" s="65">
        <v>82.7</v>
      </c>
      <c r="L49" s="66">
        <v>0</v>
      </c>
      <c r="M49" s="66">
        <v>8.6</v>
      </c>
      <c r="N49" s="67">
        <v>74.099999999999994</v>
      </c>
      <c r="O49" s="68">
        <v>27.7</v>
      </c>
      <c r="P49" s="69">
        <v>3</v>
      </c>
      <c r="Q49" s="69">
        <v>4</v>
      </c>
      <c r="R49" s="70">
        <v>26.7</v>
      </c>
      <c r="S49" s="71">
        <f t="shared" si="0"/>
        <v>449.5</v>
      </c>
      <c r="T49" s="72">
        <f t="shared" si="1"/>
        <v>48.5</v>
      </c>
      <c r="U49" s="72">
        <f t="shared" si="2"/>
        <v>62.6</v>
      </c>
      <c r="V49" s="72">
        <f t="shared" si="3"/>
        <v>435.40000000000003</v>
      </c>
      <c r="W49" s="73">
        <f t="shared" si="4"/>
        <v>-14.099999999999966</v>
      </c>
      <c r="X49" s="77">
        <v>81.3</v>
      </c>
      <c r="Y49" s="78">
        <v>30.3</v>
      </c>
      <c r="Z49" s="78">
        <v>33.5</v>
      </c>
      <c r="AA49" s="78">
        <v>78.099999999999994</v>
      </c>
      <c r="AB49" s="78">
        <f t="shared" si="7"/>
        <v>-3.2000000000000028</v>
      </c>
      <c r="AC49" s="79">
        <v>1940</v>
      </c>
      <c r="AD49" s="97">
        <v>180</v>
      </c>
      <c r="AE49" s="97"/>
      <c r="AF49" s="163">
        <f t="shared" si="6"/>
        <v>0</v>
      </c>
      <c r="AG49" s="174">
        <v>1594</v>
      </c>
      <c r="AH49" s="175">
        <v>1860</v>
      </c>
      <c r="AI49" s="175">
        <v>1770</v>
      </c>
      <c r="AJ49" s="101">
        <v>7.4</v>
      </c>
      <c r="AK49" s="102">
        <v>6.7</v>
      </c>
      <c r="AL49" s="102">
        <v>4.5999999999999996</v>
      </c>
      <c r="AM49" s="103">
        <v>9.5</v>
      </c>
      <c r="AN49" s="104"/>
      <c r="AO49" s="105"/>
      <c r="AP49" s="105"/>
      <c r="AQ49" s="106"/>
    </row>
    <row r="50" spans="1:43" s="107" customFormat="1">
      <c r="A50" s="59">
        <v>43098</v>
      </c>
      <c r="B50" s="60">
        <v>160</v>
      </c>
      <c r="C50" s="60">
        <v>32.4</v>
      </c>
      <c r="D50" s="60">
        <v>44.6</v>
      </c>
      <c r="E50" s="60">
        <v>147.80000000000001</v>
      </c>
      <c r="F50" s="61">
        <v>1750</v>
      </c>
      <c r="G50" s="62">
        <v>174.6</v>
      </c>
      <c r="H50" s="63">
        <v>22.6</v>
      </c>
      <c r="I50" s="63">
        <v>24.6</v>
      </c>
      <c r="J50" s="64">
        <v>172.6</v>
      </c>
      <c r="K50" s="65">
        <v>74.099999999999994</v>
      </c>
      <c r="L50" s="66">
        <v>7.4</v>
      </c>
      <c r="M50" s="66">
        <v>10.9</v>
      </c>
      <c r="N50" s="67">
        <v>70.599999999999994</v>
      </c>
      <c r="O50" s="68">
        <v>26.7</v>
      </c>
      <c r="P50" s="69">
        <v>0</v>
      </c>
      <c r="Q50" s="69">
        <v>0.5</v>
      </c>
      <c r="R50" s="70">
        <v>26.2</v>
      </c>
      <c r="S50" s="71">
        <f t="shared" si="0"/>
        <v>435.40000000000003</v>
      </c>
      <c r="T50" s="72">
        <f t="shared" si="1"/>
        <v>62.4</v>
      </c>
      <c r="U50" s="72">
        <f t="shared" si="2"/>
        <v>80.600000000000009</v>
      </c>
      <c r="V50" s="72">
        <f t="shared" si="3"/>
        <v>417.2</v>
      </c>
      <c r="W50" s="73">
        <f t="shared" si="4"/>
        <v>-18.200000000000045</v>
      </c>
      <c r="X50" s="77">
        <v>78.099999999999994</v>
      </c>
      <c r="Y50" s="78">
        <v>19</v>
      </c>
      <c r="Z50" s="78">
        <v>35.9</v>
      </c>
      <c r="AA50" s="78">
        <v>61.2</v>
      </c>
      <c r="AB50" s="78">
        <f t="shared" si="7"/>
        <v>-16.899999999999991</v>
      </c>
      <c r="AC50" s="79">
        <v>1900</v>
      </c>
      <c r="AD50" s="97">
        <v>180</v>
      </c>
      <c r="AE50" s="97"/>
      <c r="AF50" s="163">
        <f t="shared" si="6"/>
        <v>-30</v>
      </c>
      <c r="AG50" s="174">
        <v>1586</v>
      </c>
      <c r="AH50" s="175">
        <v>1870</v>
      </c>
      <c r="AI50" s="175">
        <v>1770</v>
      </c>
      <c r="AJ50" s="101">
        <v>9.5</v>
      </c>
      <c r="AK50" s="102">
        <v>6.8</v>
      </c>
      <c r="AL50" s="102">
        <v>5.5</v>
      </c>
      <c r="AM50" s="103">
        <v>10.8</v>
      </c>
      <c r="AN50" s="104"/>
      <c r="AO50" s="105"/>
      <c r="AP50" s="105"/>
      <c r="AQ50" s="106"/>
    </row>
    <row r="51" spans="1:43" s="107" customFormat="1">
      <c r="A51" s="59">
        <v>43105</v>
      </c>
      <c r="B51" s="60">
        <v>147.80000000000001</v>
      </c>
      <c r="C51" s="60">
        <v>25.1</v>
      </c>
      <c r="D51" s="60">
        <v>23.1</v>
      </c>
      <c r="E51" s="60">
        <v>149.80000000000001</v>
      </c>
      <c r="F51" s="61">
        <v>1800</v>
      </c>
      <c r="G51" s="62">
        <v>172.6</v>
      </c>
      <c r="H51" s="63">
        <v>14.8</v>
      </c>
      <c r="I51" s="63">
        <v>18</v>
      </c>
      <c r="J51" s="64">
        <v>169.4</v>
      </c>
      <c r="K51" s="65">
        <v>70.599999999999994</v>
      </c>
      <c r="L51" s="66">
        <v>4</v>
      </c>
      <c r="M51" s="66">
        <v>2.4</v>
      </c>
      <c r="N51" s="67">
        <v>72.2</v>
      </c>
      <c r="O51" s="68">
        <v>26.2</v>
      </c>
      <c r="P51" s="69">
        <v>3</v>
      </c>
      <c r="Q51" s="69">
        <v>3.5</v>
      </c>
      <c r="R51" s="70">
        <v>25.7</v>
      </c>
      <c r="S51" s="71">
        <f t="shared" si="0"/>
        <v>417.2</v>
      </c>
      <c r="T51" s="72">
        <f t="shared" si="1"/>
        <v>46.900000000000006</v>
      </c>
      <c r="U51" s="72">
        <f t="shared" si="2"/>
        <v>47</v>
      </c>
      <c r="V51" s="72">
        <f t="shared" si="3"/>
        <v>417.1</v>
      </c>
      <c r="W51" s="73">
        <f t="shared" si="4"/>
        <v>-9.9999999999965894E-2</v>
      </c>
      <c r="X51" s="77">
        <v>61.2</v>
      </c>
      <c r="Y51" s="78">
        <v>35.700000000000003</v>
      </c>
      <c r="Z51" s="78">
        <v>27.3</v>
      </c>
      <c r="AA51" s="78">
        <v>69.599999999999994</v>
      </c>
      <c r="AB51" s="78">
        <f t="shared" si="7"/>
        <v>8.3999999999999915</v>
      </c>
      <c r="AC51" s="79">
        <v>1960</v>
      </c>
      <c r="AD51" s="97">
        <v>170</v>
      </c>
      <c r="AE51" s="97"/>
      <c r="AF51" s="163">
        <f t="shared" si="6"/>
        <v>-10</v>
      </c>
      <c r="AG51" s="174">
        <v>1573</v>
      </c>
      <c r="AH51" s="175">
        <v>1880</v>
      </c>
      <c r="AI51" s="175">
        <v>1770</v>
      </c>
      <c r="AJ51" s="101">
        <v>10.8</v>
      </c>
      <c r="AK51" s="102">
        <v>6.5</v>
      </c>
      <c r="AL51" s="102">
        <v>3.9</v>
      </c>
      <c r="AM51" s="103">
        <v>13.4</v>
      </c>
      <c r="AN51" s="104"/>
      <c r="AO51" s="105"/>
      <c r="AP51" s="105"/>
      <c r="AQ51" s="106"/>
    </row>
    <row r="52" spans="1:43" s="107" customFormat="1">
      <c r="A52" s="59">
        <v>43112</v>
      </c>
      <c r="B52" s="60">
        <v>149.80000000000001</v>
      </c>
      <c r="C52" s="60">
        <v>25.6</v>
      </c>
      <c r="D52" s="60">
        <v>26.4</v>
      </c>
      <c r="E52" s="60">
        <v>149</v>
      </c>
      <c r="F52" s="61">
        <v>1830</v>
      </c>
      <c r="G52" s="62">
        <v>169.4</v>
      </c>
      <c r="H52" s="63">
        <v>11</v>
      </c>
      <c r="I52" s="63">
        <v>9.8000000000000007</v>
      </c>
      <c r="J52" s="64">
        <v>170.6</v>
      </c>
      <c r="K52" s="65">
        <v>72.2</v>
      </c>
      <c r="L52" s="66">
        <v>3.5</v>
      </c>
      <c r="M52" s="66">
        <v>6.8</v>
      </c>
      <c r="N52" s="67">
        <v>68.900000000000006</v>
      </c>
      <c r="O52" s="68">
        <v>25.7</v>
      </c>
      <c r="P52" s="69">
        <v>4</v>
      </c>
      <c r="Q52" s="69">
        <v>1.5</v>
      </c>
      <c r="R52" s="70">
        <v>28.2</v>
      </c>
      <c r="S52" s="71">
        <f t="shared" si="0"/>
        <v>417.1</v>
      </c>
      <c r="T52" s="72">
        <f t="shared" si="1"/>
        <v>44.1</v>
      </c>
      <c r="U52" s="72">
        <f t="shared" si="2"/>
        <v>44.5</v>
      </c>
      <c r="V52" s="72">
        <f t="shared" si="3"/>
        <v>416.7</v>
      </c>
      <c r="W52" s="73">
        <f t="shared" si="4"/>
        <v>-0.40000000000003411</v>
      </c>
      <c r="X52" s="77">
        <v>71.599999999999994</v>
      </c>
      <c r="Y52" s="78">
        <v>14.9</v>
      </c>
      <c r="Z52" s="78">
        <v>15.3</v>
      </c>
      <c r="AA52" s="78">
        <v>71.2</v>
      </c>
      <c r="AB52" s="78">
        <f t="shared" si="7"/>
        <v>1.6000000000000085</v>
      </c>
      <c r="AC52" s="79">
        <v>1960</v>
      </c>
      <c r="AD52" s="97">
        <v>160</v>
      </c>
      <c r="AE52" s="97"/>
      <c r="AF52" s="163">
        <f t="shared" si="6"/>
        <v>-30</v>
      </c>
      <c r="AG52" s="174">
        <v>1567</v>
      </c>
      <c r="AH52" s="175">
        <v>1890</v>
      </c>
      <c r="AI52" s="175">
        <v>1770</v>
      </c>
      <c r="AJ52" s="101">
        <v>13.4</v>
      </c>
      <c r="AK52" s="102">
        <v>1.4</v>
      </c>
      <c r="AL52" s="102">
        <v>2.7</v>
      </c>
      <c r="AM52" s="103">
        <v>12.1</v>
      </c>
      <c r="AN52" s="104"/>
      <c r="AO52" s="105"/>
      <c r="AP52" s="105"/>
      <c r="AQ52" s="106"/>
    </row>
    <row r="53" spans="1:43" s="107" customFormat="1">
      <c r="A53" s="59">
        <v>43119</v>
      </c>
      <c r="B53" s="60">
        <v>149</v>
      </c>
      <c r="C53" s="60">
        <v>25.2</v>
      </c>
      <c r="D53" s="60">
        <v>25.7</v>
      </c>
      <c r="E53" s="60">
        <v>148.5</v>
      </c>
      <c r="F53" s="61">
        <v>1810</v>
      </c>
      <c r="G53" s="62">
        <v>170.6</v>
      </c>
      <c r="H53" s="63">
        <v>11.1</v>
      </c>
      <c r="I53" s="63">
        <v>16.100000000000001</v>
      </c>
      <c r="J53" s="64">
        <v>165.6</v>
      </c>
      <c r="K53" s="65">
        <v>68.900000000000006</v>
      </c>
      <c r="L53" s="66">
        <v>6.9</v>
      </c>
      <c r="M53" s="66">
        <v>3.2</v>
      </c>
      <c r="N53" s="67">
        <v>72.599999999999994</v>
      </c>
      <c r="O53" s="68">
        <v>28.2</v>
      </c>
      <c r="P53" s="69">
        <v>4</v>
      </c>
      <c r="Q53" s="69">
        <v>4.8</v>
      </c>
      <c r="R53" s="70">
        <v>27.4</v>
      </c>
      <c r="S53" s="71">
        <f t="shared" si="0"/>
        <v>416.7</v>
      </c>
      <c r="T53" s="72">
        <f t="shared" si="1"/>
        <v>47.199999999999996</v>
      </c>
      <c r="U53" s="72">
        <f t="shared" si="2"/>
        <v>49.8</v>
      </c>
      <c r="V53" s="72">
        <f t="shared" si="3"/>
        <v>414.1</v>
      </c>
      <c r="W53" s="73">
        <f t="shared" si="4"/>
        <v>-2.5999999999999659</v>
      </c>
      <c r="X53" s="77">
        <v>71.2</v>
      </c>
      <c r="Y53" s="78">
        <v>35.4</v>
      </c>
      <c r="Z53" s="78">
        <v>21.2</v>
      </c>
      <c r="AA53" s="78">
        <v>85.4</v>
      </c>
      <c r="AB53" s="78">
        <f t="shared" si="7"/>
        <v>14.200000000000003</v>
      </c>
      <c r="AC53" s="79">
        <v>1920</v>
      </c>
      <c r="AD53" s="97">
        <v>160</v>
      </c>
      <c r="AE53" s="97"/>
      <c r="AF53" s="163">
        <f t="shared" si="6"/>
        <v>-50</v>
      </c>
      <c r="AG53" s="174">
        <v>1558</v>
      </c>
      <c r="AH53" s="175">
        <v>1880</v>
      </c>
      <c r="AI53" s="175">
        <v>1770</v>
      </c>
      <c r="AJ53" s="101">
        <v>12.1</v>
      </c>
      <c r="AK53" s="102">
        <v>6.7</v>
      </c>
      <c r="AL53" s="102">
        <v>4.2</v>
      </c>
      <c r="AM53" s="103">
        <v>14.6</v>
      </c>
      <c r="AN53" s="104"/>
      <c r="AO53" s="105"/>
      <c r="AP53" s="105"/>
      <c r="AQ53" s="106"/>
    </row>
    <row r="54" spans="1:43" s="107" customFormat="1">
      <c r="A54" s="59">
        <v>43126</v>
      </c>
      <c r="B54" s="60">
        <v>145.80000000000001</v>
      </c>
      <c r="C54" s="60">
        <v>19.8</v>
      </c>
      <c r="D54" s="60">
        <v>22.4</v>
      </c>
      <c r="E54" s="60">
        <v>143.19999999999999</v>
      </c>
      <c r="F54" s="61">
        <v>1810</v>
      </c>
      <c r="G54" s="62">
        <v>165.3</v>
      </c>
      <c r="H54" s="63">
        <v>9.5</v>
      </c>
      <c r="I54" s="63">
        <v>15.7</v>
      </c>
      <c r="J54" s="64">
        <v>159.1</v>
      </c>
      <c r="K54" s="65">
        <v>72.599999999999994</v>
      </c>
      <c r="L54" s="66">
        <v>5</v>
      </c>
      <c r="M54" s="66">
        <v>3.2</v>
      </c>
      <c r="N54" s="67">
        <v>74.400000000000006</v>
      </c>
      <c r="O54" s="68">
        <v>27.4</v>
      </c>
      <c r="P54" s="69">
        <v>4</v>
      </c>
      <c r="Q54" s="69">
        <v>4.8</v>
      </c>
      <c r="R54" s="70">
        <v>28.6</v>
      </c>
      <c r="S54" s="71">
        <f t="shared" si="0"/>
        <v>411.1</v>
      </c>
      <c r="T54" s="72">
        <f t="shared" si="1"/>
        <v>38.299999999999997</v>
      </c>
      <c r="U54" s="72">
        <f t="shared" si="2"/>
        <v>46.099999999999994</v>
      </c>
      <c r="V54" s="72">
        <f t="shared" si="3"/>
        <v>405.29999999999995</v>
      </c>
      <c r="W54" s="73">
        <f t="shared" si="4"/>
        <v>-8.8000000000000682</v>
      </c>
      <c r="X54" s="77">
        <v>85.4</v>
      </c>
      <c r="Y54" s="78">
        <v>40.5</v>
      </c>
      <c r="Z54" s="78">
        <v>19.2</v>
      </c>
      <c r="AA54" s="78">
        <v>106.7</v>
      </c>
      <c r="AB54" s="78">
        <f t="shared" si="7"/>
        <v>21.299999999999997</v>
      </c>
      <c r="AC54" s="79">
        <v>1920</v>
      </c>
      <c r="AD54" s="97">
        <v>160</v>
      </c>
      <c r="AE54" s="97"/>
      <c r="AF54" s="163">
        <f t="shared" si="6"/>
        <v>-50</v>
      </c>
      <c r="AG54" s="174">
        <v>1552</v>
      </c>
      <c r="AH54" s="175">
        <v>1880</v>
      </c>
      <c r="AI54" s="175">
        <v>1770</v>
      </c>
      <c r="AJ54" s="101">
        <v>14.6</v>
      </c>
      <c r="AK54" s="102">
        <v>0</v>
      </c>
      <c r="AL54" s="102">
        <v>3.2</v>
      </c>
      <c r="AM54" s="103">
        <v>11.4</v>
      </c>
      <c r="AN54" s="104"/>
      <c r="AO54" s="105"/>
      <c r="AP54" s="105"/>
      <c r="AQ54" s="106"/>
    </row>
    <row r="55" spans="1:43" s="107" customFormat="1">
      <c r="A55" s="59">
        <v>43133</v>
      </c>
      <c r="B55" s="60">
        <v>143.19999999999999</v>
      </c>
      <c r="C55" s="60">
        <v>11.4</v>
      </c>
      <c r="D55" s="60">
        <v>6.1</v>
      </c>
      <c r="E55" s="60">
        <v>148.5</v>
      </c>
      <c r="F55" s="61">
        <v>1810</v>
      </c>
      <c r="G55" s="62">
        <v>159.1</v>
      </c>
      <c r="H55" s="63">
        <v>5.9</v>
      </c>
      <c r="I55" s="63">
        <v>12.9</v>
      </c>
      <c r="J55" s="64">
        <v>152.1</v>
      </c>
      <c r="K55" s="65">
        <v>74.400000000000006</v>
      </c>
      <c r="L55" s="66">
        <v>4.8</v>
      </c>
      <c r="M55" s="66">
        <v>6</v>
      </c>
      <c r="N55" s="67">
        <v>73.2</v>
      </c>
      <c r="O55" s="68">
        <v>28.6</v>
      </c>
      <c r="P55" s="69">
        <v>3</v>
      </c>
      <c r="Q55" s="69">
        <v>4</v>
      </c>
      <c r="R55" s="70">
        <v>25.6</v>
      </c>
      <c r="S55" s="71">
        <f t="shared" si="0"/>
        <v>405.29999999999995</v>
      </c>
      <c r="T55" s="72">
        <f t="shared" si="1"/>
        <v>25.1</v>
      </c>
      <c r="U55" s="72">
        <f t="shared" si="2"/>
        <v>29</v>
      </c>
      <c r="V55" s="72">
        <f t="shared" si="3"/>
        <v>399.40000000000003</v>
      </c>
      <c r="W55" s="73">
        <f>V55-V54</f>
        <v>-5.8999999999999204</v>
      </c>
      <c r="X55" s="77">
        <v>106.7</v>
      </c>
      <c r="Y55" s="78">
        <v>10.5</v>
      </c>
      <c r="Z55" s="78">
        <v>23.7</v>
      </c>
      <c r="AA55" s="78">
        <v>93.5</v>
      </c>
      <c r="AB55" s="78">
        <f t="shared" si="7"/>
        <v>-13.200000000000003</v>
      </c>
      <c r="AC55" s="79">
        <v>1910</v>
      </c>
      <c r="AD55" s="97">
        <v>160</v>
      </c>
      <c r="AE55" s="97"/>
      <c r="AF55" s="163">
        <f t="shared" si="6"/>
        <v>-60</v>
      </c>
      <c r="AG55" s="174">
        <v>1558</v>
      </c>
      <c r="AH55" s="175">
        <v>1870</v>
      </c>
      <c r="AI55" s="175">
        <v>1770</v>
      </c>
      <c r="AJ55" s="101">
        <v>11.4</v>
      </c>
      <c r="AK55" s="102">
        <v>0</v>
      </c>
      <c r="AL55" s="102">
        <v>3.2</v>
      </c>
      <c r="AM55" s="103">
        <v>8.1999999999999993</v>
      </c>
      <c r="AN55" s="104"/>
      <c r="AO55" s="105"/>
      <c r="AP55" s="105"/>
      <c r="AQ55" s="106"/>
    </row>
    <row r="56" spans="1:43" s="107" customFormat="1">
      <c r="A56" s="59">
        <v>43140</v>
      </c>
      <c r="B56" s="60">
        <f>E55</f>
        <v>148.5</v>
      </c>
      <c r="C56" s="60">
        <v>6.4000000000000057</v>
      </c>
      <c r="D56" s="60">
        <v>11.75</v>
      </c>
      <c r="E56" s="60">
        <f>B56+C56-D56</f>
        <v>143.15</v>
      </c>
      <c r="F56" s="61">
        <v>1810</v>
      </c>
      <c r="G56" s="62">
        <f>J55</f>
        <v>152.1</v>
      </c>
      <c r="H56" s="63">
        <v>2.0999999999999943</v>
      </c>
      <c r="I56" s="63">
        <v>7.1</v>
      </c>
      <c r="J56" s="64">
        <f>G56+H56-I56</f>
        <v>147.1</v>
      </c>
      <c r="K56" s="65">
        <f>N55</f>
        <v>73.2</v>
      </c>
      <c r="L56" s="66">
        <v>5.7999999999999936</v>
      </c>
      <c r="M56" s="66">
        <v>9.1999999999999993</v>
      </c>
      <c r="N56" s="67">
        <f>K56+L56-M56</f>
        <v>69.8</v>
      </c>
      <c r="O56" s="68">
        <f>R55</f>
        <v>25.6</v>
      </c>
      <c r="P56" s="69">
        <v>0</v>
      </c>
      <c r="Q56" s="69">
        <v>0</v>
      </c>
      <c r="R56" s="70">
        <f>O56+P56-Q56</f>
        <v>25.6</v>
      </c>
      <c r="S56" s="71">
        <f t="shared" ref="S56:S58" si="8">B56+G56+K56+O56</f>
        <v>399.40000000000003</v>
      </c>
      <c r="T56" s="72">
        <f t="shared" ref="T56:T58" si="9">C56+H56+L56+P56</f>
        <v>14.299999999999994</v>
      </c>
      <c r="U56" s="72">
        <f t="shared" ref="U56:U58" si="10">D56+I56+M56+Q56</f>
        <v>28.05</v>
      </c>
      <c r="V56" s="72">
        <f t="shared" ref="V56:V58" si="11">E56+J56+N56+R56</f>
        <v>385.65000000000003</v>
      </c>
      <c r="W56" s="73">
        <f t="shared" ref="W56:W57" si="12">V56-V55</f>
        <v>-13.75</v>
      </c>
      <c r="X56" s="77">
        <v>93.5</v>
      </c>
      <c r="Y56" s="78">
        <v>7.9</v>
      </c>
      <c r="Z56" s="78">
        <v>39</v>
      </c>
      <c r="AA56" s="78">
        <v>62.4</v>
      </c>
      <c r="AB56" s="78">
        <f t="shared" si="7"/>
        <v>-31.1</v>
      </c>
      <c r="AC56" s="79">
        <v>1950</v>
      </c>
      <c r="AD56" s="97">
        <v>160</v>
      </c>
      <c r="AE56" s="97"/>
      <c r="AF56" s="163">
        <f t="shared" si="6"/>
        <v>-20</v>
      </c>
      <c r="AG56" s="174">
        <v>1582</v>
      </c>
      <c r="AH56" s="175">
        <v>1890</v>
      </c>
      <c r="AI56" s="175">
        <v>1810</v>
      </c>
      <c r="AJ56" s="101">
        <v>8.1999999999999993</v>
      </c>
      <c r="AK56" s="102">
        <v>0</v>
      </c>
      <c r="AL56" s="102">
        <v>4.2</v>
      </c>
      <c r="AM56" s="103">
        <v>4</v>
      </c>
      <c r="AN56" s="104"/>
      <c r="AO56" s="105"/>
      <c r="AP56" s="105"/>
      <c r="AQ56" s="106"/>
    </row>
    <row r="57" spans="1:43" s="107" customFormat="1">
      <c r="A57" s="59">
        <v>43147</v>
      </c>
      <c r="B57" s="60">
        <f>E56</f>
        <v>143.15</v>
      </c>
      <c r="C57" s="60">
        <v>3.4499999999999886</v>
      </c>
      <c r="D57" s="60">
        <v>17.2</v>
      </c>
      <c r="E57" s="60">
        <f>B57+C57-D57</f>
        <v>129.4</v>
      </c>
      <c r="F57" s="61">
        <v>1840</v>
      </c>
      <c r="G57" s="62">
        <f>J56</f>
        <v>147.1</v>
      </c>
      <c r="H57" s="63">
        <v>1.0999999999999943</v>
      </c>
      <c r="I57" s="63">
        <v>3.1</v>
      </c>
      <c r="J57" s="64">
        <f>G57+H57-I57</f>
        <v>145.1</v>
      </c>
      <c r="K57" s="65">
        <f>N56</f>
        <v>69.8</v>
      </c>
      <c r="L57" s="66">
        <v>0.99999999999999822</v>
      </c>
      <c r="M57" s="66">
        <v>4.0999999999999996</v>
      </c>
      <c r="N57" s="67">
        <f>K57+L57-M57</f>
        <v>66.7</v>
      </c>
      <c r="O57" s="68">
        <f t="shared" ref="O57:O58" si="13">R56</f>
        <v>25.6</v>
      </c>
      <c r="P57" s="69">
        <v>1.3999999999999986</v>
      </c>
      <c r="Q57" s="69">
        <v>5.2</v>
      </c>
      <c r="R57" s="70">
        <f t="shared" ref="R57:R58" si="14">O57+P57-Q57</f>
        <v>21.8</v>
      </c>
      <c r="S57" s="71">
        <f t="shared" si="8"/>
        <v>385.65000000000003</v>
      </c>
      <c r="T57" s="72">
        <f t="shared" si="9"/>
        <v>6.9499999999999797</v>
      </c>
      <c r="U57" s="72">
        <f t="shared" si="10"/>
        <v>29.599999999999998</v>
      </c>
      <c r="V57" s="72">
        <f t="shared" si="11"/>
        <v>363</v>
      </c>
      <c r="W57" s="73">
        <f t="shared" si="12"/>
        <v>-22.650000000000034</v>
      </c>
      <c r="X57" s="77">
        <v>62.4</v>
      </c>
      <c r="Y57" s="78">
        <v>0</v>
      </c>
      <c r="Z57" s="78">
        <v>12.7</v>
      </c>
      <c r="AA57" s="78">
        <v>49.7</v>
      </c>
      <c r="AB57" s="78">
        <f t="shared" si="7"/>
        <v>-12.699999999999996</v>
      </c>
      <c r="AC57" s="79">
        <v>1950</v>
      </c>
      <c r="AD57" s="97">
        <v>160</v>
      </c>
      <c r="AE57" s="97"/>
      <c r="AF57" s="163">
        <f t="shared" si="6"/>
        <v>-50</v>
      </c>
      <c r="AG57" s="174">
        <v>1586</v>
      </c>
      <c r="AH57" s="175">
        <v>1890</v>
      </c>
      <c r="AI57" s="175">
        <v>1810</v>
      </c>
      <c r="AJ57" s="101">
        <v>4</v>
      </c>
      <c r="AK57" s="102">
        <v>5.0999999999999996</v>
      </c>
      <c r="AL57" s="102">
        <v>2.2999999999999998</v>
      </c>
      <c r="AM57" s="103">
        <v>6.8</v>
      </c>
      <c r="AN57" s="104"/>
      <c r="AO57" s="105"/>
      <c r="AP57" s="105"/>
      <c r="AQ57" s="106"/>
    </row>
    <row r="58" spans="1:43" s="107" customFormat="1">
      <c r="A58" s="59">
        <v>43154</v>
      </c>
      <c r="B58" s="60">
        <f>E57</f>
        <v>129.4</v>
      </c>
      <c r="C58" s="60">
        <v>2.4000000000000057</v>
      </c>
      <c r="D58" s="60">
        <v>13.4</v>
      </c>
      <c r="E58" s="60">
        <f>B58+C58-D58</f>
        <v>118.4</v>
      </c>
      <c r="F58" s="61">
        <v>1860</v>
      </c>
      <c r="G58" s="62">
        <f>J57</f>
        <v>145.1</v>
      </c>
      <c r="H58" s="63">
        <v>1.6999999999999886</v>
      </c>
      <c r="I58" s="63">
        <v>7.7</v>
      </c>
      <c r="J58" s="64">
        <f>G58+H58-I58</f>
        <v>139.1</v>
      </c>
      <c r="K58" s="65">
        <f>N57</f>
        <v>66.7</v>
      </c>
      <c r="L58" s="66">
        <v>1.5000000000000018</v>
      </c>
      <c r="M58" s="66">
        <v>5.4</v>
      </c>
      <c r="N58" s="67">
        <f>K58+L58-M58</f>
        <v>62.800000000000004</v>
      </c>
      <c r="O58" s="68">
        <f t="shared" si="13"/>
        <v>21.8</v>
      </c>
      <c r="P58" s="69">
        <v>3.8999999999999986</v>
      </c>
      <c r="Q58" s="69">
        <v>6.9</v>
      </c>
      <c r="R58" s="70">
        <f t="shared" si="14"/>
        <v>18.799999999999997</v>
      </c>
      <c r="S58" s="71">
        <f t="shared" si="8"/>
        <v>363</v>
      </c>
      <c r="T58" s="72">
        <f t="shared" si="9"/>
        <v>9.4999999999999947</v>
      </c>
      <c r="U58" s="72">
        <f t="shared" si="10"/>
        <v>33.4</v>
      </c>
      <c r="V58" s="72">
        <f t="shared" si="11"/>
        <v>339.1</v>
      </c>
      <c r="W58" s="73">
        <f>V58-V57</f>
        <v>-23.899999999999977</v>
      </c>
      <c r="X58" s="77">
        <v>49.7</v>
      </c>
      <c r="Y58" s="78">
        <v>17.899999999999999</v>
      </c>
      <c r="Z58" s="78">
        <v>3</v>
      </c>
      <c r="AA58" s="78">
        <v>64.599999999999994</v>
      </c>
      <c r="AB58" s="78">
        <f t="shared" si="7"/>
        <v>14.899999999999991</v>
      </c>
      <c r="AC58" s="79">
        <v>1950</v>
      </c>
      <c r="AD58" s="97">
        <v>160</v>
      </c>
      <c r="AE58" s="97"/>
      <c r="AF58" s="163">
        <f t="shared" si="6"/>
        <v>-70</v>
      </c>
      <c r="AG58" s="174">
        <v>1591</v>
      </c>
      <c r="AH58" s="175">
        <v>1910</v>
      </c>
      <c r="AI58" s="175">
        <v>1820</v>
      </c>
      <c r="AJ58" s="101">
        <v>6.8</v>
      </c>
      <c r="AK58" s="102">
        <v>3.3</v>
      </c>
      <c r="AL58" s="102">
        <v>0.4</v>
      </c>
      <c r="AM58" s="103">
        <v>9.6999999999999993</v>
      </c>
      <c r="AN58" s="104"/>
      <c r="AO58" s="105"/>
      <c r="AP58" s="105"/>
      <c r="AQ58" s="106"/>
    </row>
    <row r="59" spans="1:43" s="107" customFormat="1">
      <c r="A59" s="59">
        <v>43161</v>
      </c>
      <c r="B59" s="60">
        <v>103</v>
      </c>
      <c r="C59" s="60">
        <v>4.3</v>
      </c>
      <c r="D59" s="60">
        <v>26.3</v>
      </c>
      <c r="E59" s="60">
        <v>81</v>
      </c>
      <c r="F59" s="61">
        <v>1880</v>
      </c>
      <c r="G59" s="62">
        <v>143.5</v>
      </c>
      <c r="H59" s="63">
        <v>1.9</v>
      </c>
      <c r="I59" s="63">
        <v>7.9</v>
      </c>
      <c r="J59" s="64">
        <v>137.5</v>
      </c>
      <c r="K59" s="65">
        <v>58</v>
      </c>
      <c r="L59" s="66">
        <v>3.4</v>
      </c>
      <c r="M59" s="66">
        <v>6.8</v>
      </c>
      <c r="N59" s="67">
        <v>54.6</v>
      </c>
      <c r="O59" s="68">
        <v>10.1</v>
      </c>
      <c r="P59" s="69">
        <v>0</v>
      </c>
      <c r="Q59" s="69">
        <v>0</v>
      </c>
      <c r="R59" s="70">
        <v>10.1</v>
      </c>
      <c r="S59" s="71">
        <f t="shared" si="0"/>
        <v>314.60000000000002</v>
      </c>
      <c r="T59" s="72">
        <f t="shared" si="1"/>
        <v>9.6</v>
      </c>
      <c r="U59" s="72">
        <f t="shared" si="2"/>
        <v>41</v>
      </c>
      <c r="V59" s="72">
        <f t="shared" si="3"/>
        <v>283.20000000000005</v>
      </c>
      <c r="W59" s="73">
        <f>V59-V58</f>
        <v>-55.899999999999977</v>
      </c>
      <c r="X59" s="77">
        <v>64.599999999999994</v>
      </c>
      <c r="Y59" s="78">
        <v>21.7</v>
      </c>
      <c r="Z59" s="78">
        <v>15.1</v>
      </c>
      <c r="AA59" s="78">
        <v>71.2</v>
      </c>
      <c r="AB59" s="78">
        <f t="shared" si="7"/>
        <v>6.6000000000000085</v>
      </c>
      <c r="AC59" s="79">
        <v>2000</v>
      </c>
      <c r="AD59" s="97">
        <v>160</v>
      </c>
      <c r="AE59" s="97"/>
      <c r="AF59" s="163">
        <f t="shared" si="6"/>
        <v>-40</v>
      </c>
      <c r="AG59" s="174">
        <v>1650</v>
      </c>
      <c r="AH59" s="175">
        <v>1940</v>
      </c>
      <c r="AI59" s="175">
        <v>1850</v>
      </c>
      <c r="AJ59" s="101">
        <v>9.6999999999999993</v>
      </c>
      <c r="AK59" s="102">
        <v>0</v>
      </c>
      <c r="AL59" s="102">
        <v>2</v>
      </c>
      <c r="AM59" s="103">
        <v>7.7</v>
      </c>
      <c r="AN59" s="104">
        <v>26.5</v>
      </c>
      <c r="AO59" s="105">
        <v>0</v>
      </c>
      <c r="AP59" s="105">
        <v>6.5</v>
      </c>
      <c r="AQ59" s="106">
        <v>20</v>
      </c>
    </row>
    <row r="60" spans="1:43" s="107" customFormat="1">
      <c r="A60" s="59">
        <v>43168</v>
      </c>
      <c r="B60" s="60">
        <v>81</v>
      </c>
      <c r="C60" s="60">
        <v>8.8000000000000007</v>
      </c>
      <c r="D60" s="60">
        <v>8.1999999999999993</v>
      </c>
      <c r="E60" s="60">
        <v>81.599999999999994</v>
      </c>
      <c r="F60" s="61">
        <v>1920</v>
      </c>
      <c r="G60" s="62">
        <v>137.5</v>
      </c>
      <c r="H60" s="63">
        <v>4.2</v>
      </c>
      <c r="I60" s="63">
        <v>11.7</v>
      </c>
      <c r="J60" s="64">
        <v>130</v>
      </c>
      <c r="K60" s="65">
        <v>54.6</v>
      </c>
      <c r="L60" s="66">
        <v>1.5</v>
      </c>
      <c r="M60" s="66">
        <v>11.2</v>
      </c>
      <c r="N60" s="67">
        <v>44.9</v>
      </c>
      <c r="O60" s="68">
        <v>10.1</v>
      </c>
      <c r="P60" s="69">
        <v>2</v>
      </c>
      <c r="Q60" s="69">
        <v>3.1</v>
      </c>
      <c r="R60" s="70">
        <v>9</v>
      </c>
      <c r="S60" s="71">
        <f t="shared" si="0"/>
        <v>283.20000000000005</v>
      </c>
      <c r="T60" s="72">
        <f t="shared" si="1"/>
        <v>16.5</v>
      </c>
      <c r="U60" s="72">
        <f t="shared" si="2"/>
        <v>34.199999999999996</v>
      </c>
      <c r="V60" s="72">
        <f t="shared" si="3"/>
        <v>265.5</v>
      </c>
      <c r="W60" s="73">
        <f>V60-V59</f>
        <v>-17.700000000000045</v>
      </c>
      <c r="X60" s="77">
        <v>71.2</v>
      </c>
      <c r="Y60" s="78">
        <v>17.600000000000001</v>
      </c>
      <c r="Z60" s="78">
        <v>28.6</v>
      </c>
      <c r="AA60" s="78">
        <v>60.2</v>
      </c>
      <c r="AB60" s="78">
        <f t="shared" si="7"/>
        <v>-11</v>
      </c>
      <c r="AC60" s="79">
        <v>2040</v>
      </c>
      <c r="AD60" s="97">
        <v>160</v>
      </c>
      <c r="AE60" s="97"/>
      <c r="AF60" s="163">
        <f t="shared" si="6"/>
        <v>-40</v>
      </c>
      <c r="AG60" s="174">
        <v>1674</v>
      </c>
      <c r="AH60" s="175">
        <v>1950</v>
      </c>
      <c r="AI60" s="175">
        <v>1860</v>
      </c>
      <c r="AJ60" s="101">
        <v>7.7</v>
      </c>
      <c r="AK60" s="102">
        <v>3.1</v>
      </c>
      <c r="AL60" s="102">
        <v>3</v>
      </c>
      <c r="AM60" s="103">
        <v>7.8</v>
      </c>
      <c r="AN60" s="104">
        <v>20</v>
      </c>
      <c r="AO60" s="105">
        <v>0</v>
      </c>
      <c r="AP60" s="105">
        <v>6.3</v>
      </c>
      <c r="AQ60" s="106">
        <v>13.7</v>
      </c>
    </row>
    <row r="61" spans="1:43" s="107" customFormat="1">
      <c r="A61" s="59">
        <v>43175</v>
      </c>
      <c r="B61" s="60">
        <v>81.599999999999994</v>
      </c>
      <c r="C61" s="60">
        <v>13.2</v>
      </c>
      <c r="D61" s="60">
        <v>19.8</v>
      </c>
      <c r="E61" s="60">
        <v>75</v>
      </c>
      <c r="F61" s="61">
        <v>1860</v>
      </c>
      <c r="G61" s="62">
        <v>130</v>
      </c>
      <c r="H61" s="63">
        <v>9.9</v>
      </c>
      <c r="I61" s="63">
        <v>4.4000000000000004</v>
      </c>
      <c r="J61" s="64">
        <v>135.5</v>
      </c>
      <c r="K61" s="65">
        <v>44.9</v>
      </c>
      <c r="L61" s="66">
        <v>4.8</v>
      </c>
      <c r="M61" s="66">
        <v>4.7</v>
      </c>
      <c r="N61" s="67">
        <v>45</v>
      </c>
      <c r="O61" s="68">
        <v>9</v>
      </c>
      <c r="P61" s="69">
        <v>6</v>
      </c>
      <c r="Q61" s="69">
        <v>3.1</v>
      </c>
      <c r="R61" s="70">
        <v>11.9</v>
      </c>
      <c r="S61" s="71">
        <f t="shared" si="0"/>
        <v>265.5</v>
      </c>
      <c r="T61" s="72">
        <f t="shared" si="1"/>
        <v>33.900000000000006</v>
      </c>
      <c r="U61" s="72">
        <f t="shared" si="2"/>
        <v>32</v>
      </c>
      <c r="V61" s="72">
        <f t="shared" si="3"/>
        <v>267.39999999999998</v>
      </c>
      <c r="W61" s="73">
        <f t="shared" si="4"/>
        <v>1.8999999999999773</v>
      </c>
      <c r="X61" s="77">
        <v>60.2</v>
      </c>
      <c r="Y61" s="78">
        <v>20.6</v>
      </c>
      <c r="Z61" s="78">
        <v>25.3</v>
      </c>
      <c r="AA61" s="78">
        <v>55.5</v>
      </c>
      <c r="AB61" s="78">
        <f t="shared" si="7"/>
        <v>-4.7000000000000028</v>
      </c>
      <c r="AC61" s="79">
        <v>2010</v>
      </c>
      <c r="AD61" s="97">
        <v>160</v>
      </c>
      <c r="AE61" s="97"/>
      <c r="AF61" s="163">
        <f t="shared" si="6"/>
        <v>-10</v>
      </c>
      <c r="AG61" s="174">
        <v>1653</v>
      </c>
      <c r="AH61" s="175">
        <v>1950</v>
      </c>
      <c r="AI61" s="175">
        <v>1850</v>
      </c>
      <c r="AJ61" s="101">
        <v>7.8</v>
      </c>
      <c r="AK61" s="102">
        <v>5</v>
      </c>
      <c r="AL61" s="102">
        <v>4</v>
      </c>
      <c r="AM61" s="103">
        <v>8.8000000000000007</v>
      </c>
      <c r="AN61" s="104">
        <v>13.7</v>
      </c>
      <c r="AO61" s="105">
        <v>4.9000000000000004</v>
      </c>
      <c r="AP61" s="105">
        <v>6</v>
      </c>
      <c r="AQ61" s="106">
        <v>12.600000000000001</v>
      </c>
    </row>
    <row r="62" spans="1:43" s="107" customFormat="1">
      <c r="A62" s="59">
        <v>43182</v>
      </c>
      <c r="B62" s="60">
        <v>75</v>
      </c>
      <c r="C62" s="60">
        <v>15.3</v>
      </c>
      <c r="D62" s="60">
        <v>20.3</v>
      </c>
      <c r="E62" s="60">
        <v>70</v>
      </c>
      <c r="F62" s="61">
        <v>1860</v>
      </c>
      <c r="G62" s="62">
        <v>135.5</v>
      </c>
      <c r="H62" s="63">
        <v>10.199999999999999</v>
      </c>
      <c r="I62" s="63">
        <v>10.7</v>
      </c>
      <c r="J62" s="64">
        <v>135</v>
      </c>
      <c r="K62" s="65">
        <v>45</v>
      </c>
      <c r="L62" s="66">
        <v>1</v>
      </c>
      <c r="M62" s="66">
        <v>8.5</v>
      </c>
      <c r="N62" s="67">
        <v>37.5</v>
      </c>
      <c r="O62" s="68">
        <v>11.9</v>
      </c>
      <c r="P62" s="69">
        <v>0</v>
      </c>
      <c r="Q62" s="69">
        <v>3</v>
      </c>
      <c r="R62" s="70">
        <v>8.9</v>
      </c>
      <c r="S62" s="71">
        <f t="shared" si="0"/>
        <v>267.39999999999998</v>
      </c>
      <c r="T62" s="72">
        <f t="shared" si="1"/>
        <v>26.5</v>
      </c>
      <c r="U62" s="72">
        <f t="shared" si="2"/>
        <v>42.5</v>
      </c>
      <c r="V62" s="72">
        <f t="shared" si="3"/>
        <v>251.4</v>
      </c>
      <c r="W62" s="73">
        <f t="shared" si="4"/>
        <v>-15.999999999999972</v>
      </c>
      <c r="X62" s="77">
        <v>55.5</v>
      </c>
      <c r="Y62" s="78">
        <v>18.5</v>
      </c>
      <c r="Z62" s="78">
        <v>26.6</v>
      </c>
      <c r="AA62" s="78">
        <v>47.4</v>
      </c>
      <c r="AB62" s="78">
        <f t="shared" si="7"/>
        <v>-8.1000000000000014</v>
      </c>
      <c r="AC62" s="79">
        <v>2020</v>
      </c>
      <c r="AD62" s="97">
        <v>160</v>
      </c>
      <c r="AE62" s="97"/>
      <c r="AF62" s="163">
        <f t="shared" si="6"/>
        <v>0</v>
      </c>
      <c r="AG62" s="174">
        <v>1617</v>
      </c>
      <c r="AH62" s="175">
        <v>1940</v>
      </c>
      <c r="AI62" s="175">
        <v>1830</v>
      </c>
      <c r="AJ62" s="101">
        <v>8.8000000000000007</v>
      </c>
      <c r="AK62" s="102">
        <v>1.4</v>
      </c>
      <c r="AL62" s="102">
        <v>3.3</v>
      </c>
      <c r="AM62" s="103">
        <v>6.9</v>
      </c>
      <c r="AN62" s="104">
        <v>12.600000000000001</v>
      </c>
      <c r="AO62" s="105">
        <v>7.8</v>
      </c>
      <c r="AP62" s="105">
        <v>9.8999999999999986</v>
      </c>
      <c r="AQ62" s="106">
        <v>10.5</v>
      </c>
    </row>
    <row r="63" spans="1:43" s="107" customFormat="1">
      <c r="A63" s="59">
        <v>43189</v>
      </c>
      <c r="B63" s="60">
        <v>70</v>
      </c>
      <c r="C63" s="60">
        <v>26</v>
      </c>
      <c r="D63" s="60">
        <v>19.100000000000001</v>
      </c>
      <c r="E63" s="60">
        <v>76.900000000000006</v>
      </c>
      <c r="F63" s="61">
        <v>1850</v>
      </c>
      <c r="G63" s="62">
        <v>135</v>
      </c>
      <c r="H63" s="63">
        <v>9</v>
      </c>
      <c r="I63" s="63">
        <v>6.8</v>
      </c>
      <c r="J63" s="64">
        <v>137.19999999999999</v>
      </c>
      <c r="K63" s="65">
        <v>37.5</v>
      </c>
      <c r="L63" s="66">
        <v>6.7</v>
      </c>
      <c r="M63" s="66">
        <v>10</v>
      </c>
      <c r="N63" s="67">
        <v>34.200000000000003</v>
      </c>
      <c r="O63" s="68">
        <v>8.9</v>
      </c>
      <c r="P63" s="69">
        <v>4</v>
      </c>
      <c r="Q63" s="69">
        <v>0</v>
      </c>
      <c r="R63" s="70">
        <v>12.9</v>
      </c>
      <c r="S63" s="71">
        <f t="shared" si="0"/>
        <v>251.4</v>
      </c>
      <c r="T63" s="72">
        <f t="shared" si="1"/>
        <v>45.7</v>
      </c>
      <c r="U63" s="72">
        <f t="shared" si="2"/>
        <v>35.900000000000006</v>
      </c>
      <c r="V63" s="72">
        <f t="shared" si="3"/>
        <v>261.2</v>
      </c>
      <c r="W63" s="73">
        <f t="shared" si="4"/>
        <v>9.7999999999999829</v>
      </c>
      <c r="X63" s="77">
        <v>47.4</v>
      </c>
      <c r="Y63" s="78">
        <v>12.8</v>
      </c>
      <c r="Z63" s="78">
        <v>20.5</v>
      </c>
      <c r="AA63" s="78">
        <v>39.700000000000003</v>
      </c>
      <c r="AB63" s="78">
        <f t="shared" si="7"/>
        <v>-7.6999999999999957</v>
      </c>
      <c r="AC63" s="79">
        <v>1980</v>
      </c>
      <c r="AD63" s="97">
        <v>160</v>
      </c>
      <c r="AE63" s="97"/>
      <c r="AF63" s="163">
        <f t="shared" si="6"/>
        <v>-30</v>
      </c>
      <c r="AG63" s="174">
        <v>1644</v>
      </c>
      <c r="AH63" s="175">
        <v>1960</v>
      </c>
      <c r="AI63" s="175">
        <v>1840</v>
      </c>
      <c r="AJ63" s="101">
        <v>6.9</v>
      </c>
      <c r="AK63" s="102">
        <v>2.1</v>
      </c>
      <c r="AL63" s="102">
        <v>2.6</v>
      </c>
      <c r="AM63" s="103">
        <v>6.4</v>
      </c>
      <c r="AN63" s="104">
        <v>10.5</v>
      </c>
      <c r="AO63" s="105">
        <v>2.1</v>
      </c>
      <c r="AP63" s="105">
        <v>4.9000000000000004</v>
      </c>
      <c r="AQ63" s="106">
        <v>7.6999999999999993</v>
      </c>
    </row>
    <row r="64" spans="1:43" s="107" customFormat="1">
      <c r="A64" s="59">
        <v>43196</v>
      </c>
      <c r="B64" s="60">
        <v>76.900000000000006</v>
      </c>
      <c r="C64" s="60">
        <v>14.4</v>
      </c>
      <c r="D64" s="60">
        <v>12.6</v>
      </c>
      <c r="E64" s="60">
        <v>78.7</v>
      </c>
      <c r="F64" s="61">
        <v>1790</v>
      </c>
      <c r="G64" s="62">
        <v>137.19999999999999</v>
      </c>
      <c r="H64" s="63">
        <v>10.7</v>
      </c>
      <c r="I64" s="63">
        <v>15.9</v>
      </c>
      <c r="J64" s="64">
        <v>132</v>
      </c>
      <c r="K64" s="65">
        <v>34.200000000000003</v>
      </c>
      <c r="L64" s="66">
        <v>1.2</v>
      </c>
      <c r="M64" s="66">
        <v>3.3</v>
      </c>
      <c r="N64" s="67">
        <v>32.1</v>
      </c>
      <c r="O64" s="68">
        <v>12.9</v>
      </c>
      <c r="P64" s="69">
        <v>3</v>
      </c>
      <c r="Q64" s="69">
        <v>0.6</v>
      </c>
      <c r="R64" s="70">
        <v>15.3</v>
      </c>
      <c r="S64" s="71">
        <f t="shared" si="0"/>
        <v>261.2</v>
      </c>
      <c r="T64" s="72">
        <f t="shared" si="1"/>
        <v>29.3</v>
      </c>
      <c r="U64" s="72">
        <f t="shared" si="2"/>
        <v>32.4</v>
      </c>
      <c r="V64" s="72">
        <f t="shared" si="3"/>
        <v>258.09999999999997</v>
      </c>
      <c r="W64" s="73">
        <f t="shared" si="4"/>
        <v>-3.1000000000000227</v>
      </c>
      <c r="X64" s="77">
        <v>39.700000000000003</v>
      </c>
      <c r="Y64" s="78">
        <v>23.4</v>
      </c>
      <c r="Z64" s="78">
        <v>14.6</v>
      </c>
      <c r="AA64" s="78">
        <v>48.5</v>
      </c>
      <c r="AB64" s="78">
        <f t="shared" si="7"/>
        <v>8.7999999999999972</v>
      </c>
      <c r="AC64" s="79">
        <v>1950</v>
      </c>
      <c r="AD64" s="97">
        <v>160</v>
      </c>
      <c r="AE64" s="97"/>
      <c r="AF64" s="163">
        <f t="shared" si="6"/>
        <v>0</v>
      </c>
      <c r="AG64" s="174">
        <v>1633</v>
      </c>
      <c r="AH64" s="175">
        <v>1950</v>
      </c>
      <c r="AI64" s="175">
        <v>1830</v>
      </c>
      <c r="AJ64" s="101">
        <v>6.4</v>
      </c>
      <c r="AK64" s="102">
        <v>5.0999999999999996</v>
      </c>
      <c r="AL64" s="102">
        <v>2.5</v>
      </c>
      <c r="AM64" s="103">
        <v>9</v>
      </c>
      <c r="AN64" s="104">
        <v>7.6999999999999993</v>
      </c>
      <c r="AO64" s="105">
        <v>6.5</v>
      </c>
      <c r="AP64" s="105">
        <v>1.5999999999999999</v>
      </c>
      <c r="AQ64" s="106">
        <v>12.600000000000001</v>
      </c>
    </row>
    <row r="65" spans="1:43" s="107" customFormat="1">
      <c r="A65" s="59">
        <v>43203</v>
      </c>
      <c r="B65" s="60">
        <v>78.7</v>
      </c>
      <c r="C65" s="60">
        <v>33.6</v>
      </c>
      <c r="D65" s="60">
        <v>32.299999999999997</v>
      </c>
      <c r="E65" s="60">
        <v>80</v>
      </c>
      <c r="F65" s="61">
        <v>1790</v>
      </c>
      <c r="G65" s="62">
        <v>132</v>
      </c>
      <c r="H65" s="63">
        <v>7.8</v>
      </c>
      <c r="I65" s="63">
        <v>6.8</v>
      </c>
      <c r="J65" s="64">
        <v>133</v>
      </c>
      <c r="K65" s="65">
        <v>32.1</v>
      </c>
      <c r="L65" s="66">
        <v>3.5</v>
      </c>
      <c r="M65" s="66">
        <v>4.4000000000000004</v>
      </c>
      <c r="N65" s="67">
        <v>31.2</v>
      </c>
      <c r="O65" s="68">
        <v>15.3</v>
      </c>
      <c r="P65" s="69">
        <v>2</v>
      </c>
      <c r="Q65" s="69">
        <v>1</v>
      </c>
      <c r="R65" s="70">
        <v>16.3</v>
      </c>
      <c r="S65" s="71">
        <f t="shared" si="0"/>
        <v>258.09999999999997</v>
      </c>
      <c r="T65" s="72">
        <f t="shared" si="1"/>
        <v>46.9</v>
      </c>
      <c r="U65" s="72">
        <f t="shared" si="2"/>
        <v>44.499999999999993</v>
      </c>
      <c r="V65" s="72">
        <f t="shared" si="3"/>
        <v>260.5</v>
      </c>
      <c r="W65" s="73">
        <f t="shared" si="4"/>
        <v>2.4000000000000341</v>
      </c>
      <c r="X65" s="77">
        <v>48.5</v>
      </c>
      <c r="Y65" s="78">
        <v>24.5</v>
      </c>
      <c r="Z65" s="78">
        <v>18</v>
      </c>
      <c r="AA65" s="78">
        <v>55</v>
      </c>
      <c r="AB65" s="78">
        <f t="shared" si="7"/>
        <v>6.5</v>
      </c>
      <c r="AC65" s="79">
        <v>1920</v>
      </c>
      <c r="AD65" s="97">
        <v>160</v>
      </c>
      <c r="AE65" s="97"/>
      <c r="AF65" s="163">
        <f t="shared" si="6"/>
        <v>-30</v>
      </c>
      <c r="AG65" s="174">
        <v>1633</v>
      </c>
      <c r="AH65" s="175">
        <v>1930</v>
      </c>
      <c r="AI65" s="175">
        <v>1830</v>
      </c>
      <c r="AJ65" s="101">
        <v>9</v>
      </c>
      <c r="AK65" s="102">
        <v>0</v>
      </c>
      <c r="AL65" s="102">
        <v>2</v>
      </c>
      <c r="AM65" s="103">
        <v>7</v>
      </c>
      <c r="AN65" s="104">
        <v>12.600000000000001</v>
      </c>
      <c r="AO65" s="105">
        <v>2.8</v>
      </c>
      <c r="AP65" s="105">
        <v>4.5</v>
      </c>
      <c r="AQ65" s="106">
        <v>10.9</v>
      </c>
    </row>
    <row r="66" spans="1:43" s="107" customFormat="1">
      <c r="A66" s="59">
        <v>43210</v>
      </c>
      <c r="B66" s="60">
        <v>80</v>
      </c>
      <c r="C66" s="60">
        <v>15.2</v>
      </c>
      <c r="D66" s="60">
        <v>6.3</v>
      </c>
      <c r="E66" s="60">
        <v>88.9</v>
      </c>
      <c r="F66" s="61">
        <v>1790</v>
      </c>
      <c r="G66" s="62">
        <v>133</v>
      </c>
      <c r="H66" s="63">
        <v>12.2</v>
      </c>
      <c r="I66" s="63">
        <v>9.1999999999999993</v>
      </c>
      <c r="J66" s="64">
        <v>136</v>
      </c>
      <c r="K66" s="65">
        <v>31.2</v>
      </c>
      <c r="L66" s="66">
        <v>8.6999999999999993</v>
      </c>
      <c r="M66" s="66">
        <v>2.9</v>
      </c>
      <c r="N66" s="67">
        <v>37</v>
      </c>
      <c r="O66" s="68">
        <v>16.3</v>
      </c>
      <c r="P66" s="69">
        <v>2</v>
      </c>
      <c r="Q66" s="69">
        <v>4.4000000000000004</v>
      </c>
      <c r="R66" s="70">
        <v>13.9</v>
      </c>
      <c r="S66" s="71">
        <f t="shared" si="0"/>
        <v>260.5</v>
      </c>
      <c r="T66" s="72">
        <f t="shared" si="1"/>
        <v>38.099999999999994</v>
      </c>
      <c r="U66" s="72">
        <f t="shared" si="2"/>
        <v>22.799999999999997</v>
      </c>
      <c r="V66" s="72">
        <f t="shared" si="3"/>
        <v>275.79999999999995</v>
      </c>
      <c r="W66" s="73">
        <f t="shared" si="4"/>
        <v>15.299999999999955</v>
      </c>
      <c r="X66" s="77">
        <v>55</v>
      </c>
      <c r="Y66" s="78">
        <v>34.1</v>
      </c>
      <c r="Z66" s="78">
        <v>32</v>
      </c>
      <c r="AA66" s="78">
        <v>57.1</v>
      </c>
      <c r="AB66" s="78">
        <f t="shared" si="7"/>
        <v>2.1000000000000014</v>
      </c>
      <c r="AC66" s="79">
        <v>1900</v>
      </c>
      <c r="AD66" s="97">
        <v>160</v>
      </c>
      <c r="AE66" s="97"/>
      <c r="AF66" s="163">
        <f t="shared" si="6"/>
        <v>-50</v>
      </c>
      <c r="AG66" s="174">
        <v>1612</v>
      </c>
      <c r="AH66" s="175">
        <v>1960</v>
      </c>
      <c r="AI66" s="175">
        <v>1820</v>
      </c>
      <c r="AJ66" s="101">
        <v>7</v>
      </c>
      <c r="AK66" s="102">
        <v>2.2000000000000002</v>
      </c>
      <c r="AL66" s="102">
        <v>1.7</v>
      </c>
      <c r="AM66" s="103">
        <v>7.5</v>
      </c>
      <c r="AN66" s="104">
        <v>10.9</v>
      </c>
      <c r="AO66" s="105">
        <v>6.6999999999999993</v>
      </c>
      <c r="AP66" s="105">
        <v>3.4000000000000004</v>
      </c>
      <c r="AQ66" s="106">
        <v>14.2</v>
      </c>
    </row>
    <row r="67" spans="1:43" s="107" customFormat="1">
      <c r="A67" s="59">
        <v>43224</v>
      </c>
      <c r="B67" s="60">
        <v>99</v>
      </c>
      <c r="C67" s="60">
        <v>26.3</v>
      </c>
      <c r="D67" s="60">
        <v>8.3000000000000007</v>
      </c>
      <c r="E67" s="60">
        <v>117</v>
      </c>
      <c r="F67" s="61">
        <v>1740</v>
      </c>
      <c r="G67" s="62">
        <v>144.5</v>
      </c>
      <c r="H67" s="63">
        <v>20.3</v>
      </c>
      <c r="I67" s="63">
        <v>11</v>
      </c>
      <c r="J67" s="64">
        <v>153.80000000000001</v>
      </c>
      <c r="K67" s="65">
        <v>41.1</v>
      </c>
      <c r="L67" s="66">
        <v>9</v>
      </c>
      <c r="M67" s="66">
        <v>1.7</v>
      </c>
      <c r="N67" s="67">
        <v>48.4</v>
      </c>
      <c r="O67" s="68">
        <v>12.7</v>
      </c>
      <c r="P67" s="69">
        <v>3</v>
      </c>
      <c r="Q67" s="69">
        <v>2.5</v>
      </c>
      <c r="R67" s="70">
        <v>13.2</v>
      </c>
      <c r="S67" s="71">
        <f t="shared" si="0"/>
        <v>297.3</v>
      </c>
      <c r="T67" s="72">
        <f t="shared" si="1"/>
        <v>58.6</v>
      </c>
      <c r="U67" s="72">
        <f t="shared" si="2"/>
        <v>23.5</v>
      </c>
      <c r="V67" s="72">
        <f t="shared" si="3"/>
        <v>332.4</v>
      </c>
      <c r="W67" s="73">
        <f t="shared" si="4"/>
        <v>56.600000000000023</v>
      </c>
      <c r="X67" s="77">
        <v>61.3</v>
      </c>
      <c r="Y67" s="78">
        <v>19.600000000000001</v>
      </c>
      <c r="Z67" s="78">
        <v>15.5</v>
      </c>
      <c r="AA67" s="78">
        <v>65.400000000000006</v>
      </c>
      <c r="AB67" s="78">
        <f t="shared" si="7"/>
        <v>8.3000000000000043</v>
      </c>
      <c r="AC67" s="79">
        <v>1850</v>
      </c>
      <c r="AD67" s="97">
        <v>160</v>
      </c>
      <c r="AE67" s="97"/>
      <c r="AF67" s="163">
        <f t="shared" si="6"/>
        <v>-50</v>
      </c>
      <c r="AG67" s="174">
        <v>1645</v>
      </c>
      <c r="AH67" s="175">
        <v>2000</v>
      </c>
      <c r="AI67" s="175">
        <v>1810</v>
      </c>
      <c r="AJ67" s="101">
        <v>5.0999999999999996</v>
      </c>
      <c r="AK67" s="102">
        <v>6.4</v>
      </c>
      <c r="AL67" s="102">
        <v>3</v>
      </c>
      <c r="AM67" s="103">
        <v>8.5</v>
      </c>
      <c r="AN67" s="104">
        <v>13.8</v>
      </c>
      <c r="AO67" s="105">
        <v>0</v>
      </c>
      <c r="AP67" s="105">
        <v>3.4000000000000004</v>
      </c>
      <c r="AQ67" s="106">
        <v>10.4</v>
      </c>
    </row>
    <row r="68" spans="1:43" s="107" customFormat="1">
      <c r="A68" s="59">
        <v>43231</v>
      </c>
      <c r="B68" s="60">
        <v>117</v>
      </c>
      <c r="C68" s="60">
        <v>29.2</v>
      </c>
      <c r="D68" s="60">
        <v>29.2</v>
      </c>
      <c r="E68" s="60">
        <v>117</v>
      </c>
      <c r="F68" s="61">
        <v>1745</v>
      </c>
      <c r="G68" s="62">
        <v>153.80000000000001</v>
      </c>
      <c r="H68" s="63">
        <v>20.6</v>
      </c>
      <c r="I68" s="63">
        <v>13.6</v>
      </c>
      <c r="J68" s="64">
        <v>160.80000000000001</v>
      </c>
      <c r="K68" s="65">
        <v>48.4</v>
      </c>
      <c r="L68" s="66">
        <v>22.2</v>
      </c>
      <c r="M68" s="66">
        <v>19.5</v>
      </c>
      <c r="N68" s="67">
        <v>51.1</v>
      </c>
      <c r="O68" s="68">
        <v>13.2</v>
      </c>
      <c r="P68" s="69">
        <v>6</v>
      </c>
      <c r="Q68" s="69">
        <v>2.5</v>
      </c>
      <c r="R68" s="70">
        <v>16.7</v>
      </c>
      <c r="S68" s="71">
        <f t="shared" si="0"/>
        <v>332.4</v>
      </c>
      <c r="T68" s="72">
        <f t="shared" si="1"/>
        <v>78</v>
      </c>
      <c r="U68" s="72">
        <f t="shared" si="2"/>
        <v>64.8</v>
      </c>
      <c r="V68" s="72">
        <f t="shared" si="3"/>
        <v>345.6</v>
      </c>
      <c r="W68" s="73">
        <f t="shared" si="4"/>
        <v>13.200000000000045</v>
      </c>
      <c r="X68" s="77">
        <v>65.400000000000006</v>
      </c>
      <c r="Y68" s="78">
        <v>10.6</v>
      </c>
      <c r="Z68" s="78">
        <v>13.5</v>
      </c>
      <c r="AA68" s="78">
        <v>62.5</v>
      </c>
      <c r="AB68" s="78">
        <f t="shared" si="7"/>
        <v>-2.9000000000000057</v>
      </c>
      <c r="AC68" s="79">
        <v>1840</v>
      </c>
      <c r="AD68" s="97">
        <v>160</v>
      </c>
      <c r="AE68" s="97"/>
      <c r="AF68" s="163">
        <f t="shared" si="6"/>
        <v>-65</v>
      </c>
      <c r="AG68" s="174">
        <v>1623</v>
      </c>
      <c r="AH68" s="175">
        <v>1990</v>
      </c>
      <c r="AI68" s="175">
        <v>1820</v>
      </c>
      <c r="AJ68" s="101">
        <v>8.5</v>
      </c>
      <c r="AK68" s="102">
        <v>0</v>
      </c>
      <c r="AL68" s="102">
        <v>2.4</v>
      </c>
      <c r="AM68" s="103">
        <v>6.1</v>
      </c>
      <c r="AN68" s="104">
        <v>10.4</v>
      </c>
      <c r="AO68" s="105">
        <v>0</v>
      </c>
      <c r="AP68" s="105">
        <v>4.3000000000000007</v>
      </c>
      <c r="AQ68" s="106">
        <v>6.1</v>
      </c>
    </row>
    <row r="69" spans="1:43" s="107" customFormat="1">
      <c r="A69" s="59">
        <v>43238</v>
      </c>
      <c r="B69" s="60">
        <v>117</v>
      </c>
      <c r="C69" s="60">
        <v>23.4</v>
      </c>
      <c r="D69" s="60">
        <v>21.8</v>
      </c>
      <c r="E69" s="60">
        <v>118.6</v>
      </c>
      <c r="F69" s="61">
        <v>1740</v>
      </c>
      <c r="G69" s="62">
        <v>160.80000000000001</v>
      </c>
      <c r="H69" s="63">
        <v>21.1</v>
      </c>
      <c r="I69" s="63">
        <v>21.9</v>
      </c>
      <c r="J69" s="64">
        <v>160</v>
      </c>
      <c r="K69" s="65">
        <v>51.1</v>
      </c>
      <c r="L69" s="66">
        <v>13.9</v>
      </c>
      <c r="M69" s="66">
        <v>9</v>
      </c>
      <c r="N69" s="67">
        <v>56</v>
      </c>
      <c r="O69" s="68">
        <v>16.7</v>
      </c>
      <c r="P69" s="69">
        <v>5</v>
      </c>
      <c r="Q69" s="69">
        <v>3.5</v>
      </c>
      <c r="R69" s="70">
        <v>18.2</v>
      </c>
      <c r="S69" s="71">
        <f t="shared" si="0"/>
        <v>345.6</v>
      </c>
      <c r="T69" s="72">
        <f t="shared" si="1"/>
        <v>63.4</v>
      </c>
      <c r="U69" s="72">
        <f t="shared" si="2"/>
        <v>56.2</v>
      </c>
      <c r="V69" s="72">
        <f t="shared" si="3"/>
        <v>352.8</v>
      </c>
      <c r="W69" s="73">
        <f t="shared" si="4"/>
        <v>7.1999999999999886</v>
      </c>
      <c r="X69" s="77">
        <v>62.5</v>
      </c>
      <c r="Y69" s="78">
        <v>11.1</v>
      </c>
      <c r="Z69" s="78">
        <v>22.2</v>
      </c>
      <c r="AA69" s="78">
        <v>51.4</v>
      </c>
      <c r="AB69" s="78">
        <f t="shared" si="7"/>
        <v>-11.100000000000001</v>
      </c>
      <c r="AC69" s="79">
        <v>1860</v>
      </c>
      <c r="AD69" s="97">
        <v>160</v>
      </c>
      <c r="AE69" s="97"/>
      <c r="AF69" s="163">
        <f t="shared" si="6"/>
        <v>-40</v>
      </c>
      <c r="AG69" s="174">
        <v>1631</v>
      </c>
      <c r="AH69" s="175">
        <v>1930</v>
      </c>
      <c r="AI69" s="175">
        <v>1810</v>
      </c>
      <c r="AJ69" s="101">
        <v>6.1</v>
      </c>
      <c r="AK69" s="102">
        <v>0</v>
      </c>
      <c r="AL69" s="102">
        <v>2.4</v>
      </c>
      <c r="AM69" s="103">
        <v>3.7</v>
      </c>
      <c r="AN69" s="104">
        <v>6.1</v>
      </c>
      <c r="AO69" s="105">
        <v>0</v>
      </c>
      <c r="AP69" s="105">
        <v>1.9</v>
      </c>
      <c r="AQ69" s="106">
        <v>4.2</v>
      </c>
    </row>
    <row r="70" spans="1:43" s="107" customFormat="1">
      <c r="A70" s="59">
        <v>43245</v>
      </c>
      <c r="B70" s="60">
        <v>118.6</v>
      </c>
      <c r="C70" s="60">
        <v>19.100000000000001</v>
      </c>
      <c r="D70" s="60">
        <v>17.7</v>
      </c>
      <c r="E70" s="60">
        <v>120</v>
      </c>
      <c r="F70" s="61">
        <v>1740</v>
      </c>
      <c r="G70" s="62">
        <v>160</v>
      </c>
      <c r="H70" s="63">
        <v>22.1</v>
      </c>
      <c r="I70" s="63">
        <v>14.1</v>
      </c>
      <c r="J70" s="64">
        <v>168</v>
      </c>
      <c r="K70" s="65">
        <v>56</v>
      </c>
      <c r="L70" s="66">
        <v>9.1999999999999993</v>
      </c>
      <c r="M70" s="66">
        <v>5.8</v>
      </c>
      <c r="N70" s="67">
        <v>59.4</v>
      </c>
      <c r="O70" s="68">
        <v>18.2</v>
      </c>
      <c r="P70" s="69">
        <v>0</v>
      </c>
      <c r="Q70" s="69">
        <v>6.5</v>
      </c>
      <c r="R70" s="70">
        <v>11.7</v>
      </c>
      <c r="S70" s="71">
        <f t="shared" si="0"/>
        <v>352.8</v>
      </c>
      <c r="T70" s="72">
        <f t="shared" si="1"/>
        <v>50.400000000000006</v>
      </c>
      <c r="U70" s="72">
        <f t="shared" si="2"/>
        <v>44.099999999999994</v>
      </c>
      <c r="V70" s="72">
        <f t="shared" si="3"/>
        <v>359.09999999999997</v>
      </c>
      <c r="W70" s="73">
        <f t="shared" si="4"/>
        <v>6.2999999999999545</v>
      </c>
      <c r="X70" s="77">
        <v>51.4</v>
      </c>
      <c r="Y70" s="78">
        <v>22.2</v>
      </c>
      <c r="Z70" s="78">
        <v>12.1</v>
      </c>
      <c r="AA70" s="78">
        <v>61.5</v>
      </c>
      <c r="AB70" s="78">
        <f t="shared" ref="AB70:AB86" si="15">AA70-AA69</f>
        <v>10.100000000000001</v>
      </c>
      <c r="AC70" s="79">
        <v>1860</v>
      </c>
      <c r="AD70" s="97">
        <v>160</v>
      </c>
      <c r="AE70" s="97"/>
      <c r="AF70" s="163">
        <f t="shared" si="6"/>
        <v>-40</v>
      </c>
      <c r="AG70" s="174">
        <v>1656</v>
      </c>
      <c r="AH70" s="175">
        <v>1880</v>
      </c>
      <c r="AI70" s="175">
        <v>1810</v>
      </c>
      <c r="AJ70" s="101">
        <v>3.7</v>
      </c>
      <c r="AK70" s="102">
        <v>5</v>
      </c>
      <c r="AL70" s="102">
        <v>1.5</v>
      </c>
      <c r="AM70" s="103">
        <v>7.2</v>
      </c>
      <c r="AN70" s="104">
        <v>4.2</v>
      </c>
      <c r="AO70" s="105">
        <v>17.7</v>
      </c>
      <c r="AP70" s="105">
        <v>5</v>
      </c>
      <c r="AQ70" s="106">
        <v>16.899999999999999</v>
      </c>
    </row>
    <row r="71" spans="1:43" s="107" customFormat="1">
      <c r="A71" s="59">
        <v>43252</v>
      </c>
      <c r="B71" s="60">
        <v>120</v>
      </c>
      <c r="C71" s="60">
        <v>17.899999999999999</v>
      </c>
      <c r="D71" s="60">
        <v>12.6</v>
      </c>
      <c r="E71" s="60">
        <v>125.3</v>
      </c>
      <c r="F71" s="61">
        <v>1730</v>
      </c>
      <c r="G71" s="62">
        <v>168</v>
      </c>
      <c r="H71" s="63">
        <v>24</v>
      </c>
      <c r="I71" s="63">
        <v>16</v>
      </c>
      <c r="J71" s="64">
        <v>176</v>
      </c>
      <c r="K71" s="65">
        <v>59.4</v>
      </c>
      <c r="L71" s="66">
        <v>8.3000000000000007</v>
      </c>
      <c r="M71" s="66">
        <v>7.6</v>
      </c>
      <c r="N71" s="67">
        <v>60.1</v>
      </c>
      <c r="O71" s="68">
        <v>11.7</v>
      </c>
      <c r="P71" s="69">
        <v>6.9</v>
      </c>
      <c r="Q71" s="69">
        <v>2</v>
      </c>
      <c r="R71" s="70">
        <v>16.600000000000001</v>
      </c>
      <c r="S71" s="71">
        <f t="shared" ref="S71:S83" si="16">B71+G71+K71+O71</f>
        <v>359.09999999999997</v>
      </c>
      <c r="T71" s="72">
        <f t="shared" ref="T71:T83" si="17">C71+H71+L71+P71</f>
        <v>57.1</v>
      </c>
      <c r="U71" s="72">
        <f t="shared" ref="U71:U83" si="18">D71+I71+M71+Q71</f>
        <v>38.200000000000003</v>
      </c>
      <c r="V71" s="72">
        <f t="shared" ref="V71:V83" si="19">E71+J71+N71+R71</f>
        <v>378.00000000000006</v>
      </c>
      <c r="W71" s="73">
        <f t="shared" si="4"/>
        <v>18.900000000000091</v>
      </c>
      <c r="X71" s="77">
        <v>61.5</v>
      </c>
      <c r="Y71" s="78">
        <v>11.2</v>
      </c>
      <c r="Z71" s="78">
        <v>17</v>
      </c>
      <c r="AA71" s="78">
        <v>55.7</v>
      </c>
      <c r="AB71" s="78">
        <f t="shared" si="15"/>
        <v>-5.7999999999999972</v>
      </c>
      <c r="AC71" s="79">
        <v>1840</v>
      </c>
      <c r="AD71" s="97">
        <v>160</v>
      </c>
      <c r="AE71" s="97"/>
      <c r="AF71" s="163">
        <f t="shared" si="6"/>
        <v>-50</v>
      </c>
      <c r="AG71" s="174">
        <v>1634</v>
      </c>
      <c r="AH71" s="175">
        <v>1830</v>
      </c>
      <c r="AI71" s="175">
        <v>1790</v>
      </c>
      <c r="AJ71" s="101">
        <v>7.2</v>
      </c>
      <c r="AK71" s="102">
        <v>0</v>
      </c>
      <c r="AL71" s="102">
        <v>1.3</v>
      </c>
      <c r="AM71" s="103">
        <v>5.9</v>
      </c>
      <c r="AN71" s="104">
        <v>16.899999999999999</v>
      </c>
      <c r="AO71" s="105">
        <v>4.2</v>
      </c>
      <c r="AP71" s="105">
        <v>5.9</v>
      </c>
      <c r="AQ71" s="106">
        <v>15.2</v>
      </c>
    </row>
    <row r="72" spans="1:43" s="107" customFormat="1">
      <c r="A72" s="59">
        <v>43259</v>
      </c>
      <c r="B72" s="60">
        <v>125.3</v>
      </c>
      <c r="C72" s="60">
        <v>22.7</v>
      </c>
      <c r="D72" s="60">
        <v>16</v>
      </c>
      <c r="E72" s="60">
        <v>132</v>
      </c>
      <c r="F72" s="61">
        <v>1730</v>
      </c>
      <c r="G72" s="62">
        <v>176</v>
      </c>
      <c r="H72" s="63">
        <v>27.3</v>
      </c>
      <c r="I72" s="63">
        <v>21</v>
      </c>
      <c r="J72" s="64">
        <v>182.3</v>
      </c>
      <c r="K72" s="65">
        <v>60.1</v>
      </c>
      <c r="L72" s="66">
        <v>16.899999999999999</v>
      </c>
      <c r="M72" s="66">
        <v>19.5</v>
      </c>
      <c r="N72" s="67">
        <v>57.5</v>
      </c>
      <c r="O72" s="68">
        <v>16.600000000000001</v>
      </c>
      <c r="P72" s="69">
        <v>6.9</v>
      </c>
      <c r="Q72" s="69">
        <v>3.3</v>
      </c>
      <c r="R72" s="70">
        <v>20.2</v>
      </c>
      <c r="S72" s="71">
        <f t="shared" si="16"/>
        <v>378.00000000000006</v>
      </c>
      <c r="T72" s="72">
        <f t="shared" si="17"/>
        <v>73.800000000000011</v>
      </c>
      <c r="U72" s="72">
        <f t="shared" si="18"/>
        <v>59.8</v>
      </c>
      <c r="V72" s="72">
        <f t="shared" si="19"/>
        <v>392</v>
      </c>
      <c r="W72" s="73">
        <f t="shared" ref="W72:W83" si="20">V72-V71</f>
        <v>13.999999999999943</v>
      </c>
      <c r="X72" s="77">
        <v>55.7</v>
      </c>
      <c r="Y72" s="78">
        <v>28</v>
      </c>
      <c r="Z72" s="78">
        <v>10.8</v>
      </c>
      <c r="AA72" s="78">
        <v>72.5</v>
      </c>
      <c r="AB72" s="78">
        <f t="shared" si="15"/>
        <v>16.799999999999997</v>
      </c>
      <c r="AC72" s="79">
        <v>1830</v>
      </c>
      <c r="AD72" s="97">
        <v>160</v>
      </c>
      <c r="AE72" s="97"/>
      <c r="AF72" s="163">
        <f t="shared" ref="AF72:AF80" si="21">AC72-AD72-F72-AE72</f>
        <v>-60</v>
      </c>
      <c r="AG72" s="174">
        <v>1583</v>
      </c>
      <c r="AH72" s="175">
        <v>1810</v>
      </c>
      <c r="AI72" s="175">
        <v>1780</v>
      </c>
      <c r="AJ72" s="101">
        <v>5.9</v>
      </c>
      <c r="AK72" s="102">
        <v>0.5</v>
      </c>
      <c r="AL72" s="102">
        <v>0.4</v>
      </c>
      <c r="AM72" s="103">
        <v>6</v>
      </c>
      <c r="AN72" s="104">
        <v>15.2</v>
      </c>
      <c r="AO72" s="105">
        <v>2.2000000000000002</v>
      </c>
      <c r="AP72" s="105">
        <v>5.2</v>
      </c>
      <c r="AQ72" s="106">
        <v>12.2</v>
      </c>
    </row>
    <row r="73" spans="1:43" s="107" customFormat="1">
      <c r="A73" s="59">
        <v>43266</v>
      </c>
      <c r="B73" s="60">
        <f>E72</f>
        <v>132</v>
      </c>
      <c r="C73" s="60">
        <v>21</v>
      </c>
      <c r="D73" s="60">
        <v>17</v>
      </c>
      <c r="E73" s="60">
        <v>136</v>
      </c>
      <c r="F73" s="61">
        <v>1720</v>
      </c>
      <c r="G73" s="62">
        <v>182.3</v>
      </c>
      <c r="H73" s="63">
        <v>21.5</v>
      </c>
      <c r="I73" s="63">
        <v>15.6</v>
      </c>
      <c r="J73" s="64">
        <v>188.2</v>
      </c>
      <c r="K73" s="65">
        <v>57.5</v>
      </c>
      <c r="L73" s="66">
        <v>7.8</v>
      </c>
      <c r="M73" s="66">
        <v>7.2</v>
      </c>
      <c r="N73" s="67">
        <v>58.1</v>
      </c>
      <c r="O73" s="68">
        <v>20.2</v>
      </c>
      <c r="P73" s="69">
        <v>2.7</v>
      </c>
      <c r="Q73" s="69">
        <v>1.7</v>
      </c>
      <c r="R73" s="70">
        <v>21.2</v>
      </c>
      <c r="S73" s="71">
        <f t="shared" si="16"/>
        <v>392</v>
      </c>
      <c r="T73" s="72">
        <f t="shared" si="17"/>
        <v>53</v>
      </c>
      <c r="U73" s="72">
        <f t="shared" si="18"/>
        <v>41.500000000000007</v>
      </c>
      <c r="V73" s="72">
        <f t="shared" si="19"/>
        <v>403.5</v>
      </c>
      <c r="W73" s="73">
        <f t="shared" si="20"/>
        <v>11.5</v>
      </c>
      <c r="X73" s="77">
        <v>72.5</v>
      </c>
      <c r="Y73" s="78">
        <v>13.1</v>
      </c>
      <c r="Z73" s="78">
        <v>17.8</v>
      </c>
      <c r="AA73" s="78">
        <v>67.8</v>
      </c>
      <c r="AB73" s="78">
        <f t="shared" si="15"/>
        <v>-4.7000000000000028</v>
      </c>
      <c r="AC73" s="79">
        <v>1820</v>
      </c>
      <c r="AD73" s="97">
        <v>160</v>
      </c>
      <c r="AE73" s="97"/>
      <c r="AF73" s="163">
        <f t="shared" si="21"/>
        <v>-60</v>
      </c>
      <c r="AG73" s="174">
        <v>1553</v>
      </c>
      <c r="AH73" s="175">
        <v>1800</v>
      </c>
      <c r="AI73" s="175">
        <v>1780</v>
      </c>
      <c r="AJ73" s="101">
        <v>6</v>
      </c>
      <c r="AK73" s="102">
        <v>2.4</v>
      </c>
      <c r="AL73" s="102">
        <v>1</v>
      </c>
      <c r="AM73" s="103">
        <v>7.4</v>
      </c>
      <c r="AN73" s="104">
        <v>12.2</v>
      </c>
      <c r="AO73" s="105">
        <v>1.6</v>
      </c>
      <c r="AP73" s="105">
        <v>4</v>
      </c>
      <c r="AQ73" s="106">
        <v>9.8000000000000007</v>
      </c>
    </row>
    <row r="74" spans="1:43" s="107" customFormat="1">
      <c r="A74" s="59">
        <v>43273</v>
      </c>
      <c r="B74" s="60">
        <v>136</v>
      </c>
      <c r="C74" s="60">
        <v>23.9</v>
      </c>
      <c r="D74" s="60">
        <v>28</v>
      </c>
      <c r="E74" s="60">
        <v>131.9</v>
      </c>
      <c r="F74" s="61">
        <v>1720</v>
      </c>
      <c r="G74" s="62">
        <v>188.2</v>
      </c>
      <c r="H74" s="63">
        <v>11.2</v>
      </c>
      <c r="I74" s="63">
        <v>11.7</v>
      </c>
      <c r="J74" s="64">
        <v>187.7</v>
      </c>
      <c r="K74" s="65">
        <v>58.1</v>
      </c>
      <c r="L74" s="66">
        <v>15</v>
      </c>
      <c r="M74" s="66">
        <v>12.8</v>
      </c>
      <c r="N74" s="67">
        <v>60.3</v>
      </c>
      <c r="O74" s="68">
        <v>21.2</v>
      </c>
      <c r="P74" s="69">
        <v>4</v>
      </c>
      <c r="Q74" s="69">
        <v>5</v>
      </c>
      <c r="R74" s="70">
        <v>20.2</v>
      </c>
      <c r="S74" s="71">
        <f t="shared" si="16"/>
        <v>403.5</v>
      </c>
      <c r="T74" s="72">
        <f t="shared" si="17"/>
        <v>54.099999999999994</v>
      </c>
      <c r="U74" s="72">
        <f t="shared" si="18"/>
        <v>57.5</v>
      </c>
      <c r="V74" s="72">
        <f t="shared" si="19"/>
        <v>400.1</v>
      </c>
      <c r="W74" s="73">
        <f t="shared" si="20"/>
        <v>-3.3999999999999773</v>
      </c>
      <c r="X74" s="77">
        <v>67.8</v>
      </c>
      <c r="Y74" s="78">
        <v>10.3</v>
      </c>
      <c r="Z74" s="78">
        <v>19.5</v>
      </c>
      <c r="AA74" s="78">
        <v>58.6</v>
      </c>
      <c r="AB74" s="78">
        <f t="shared" si="15"/>
        <v>-9.1999999999999957</v>
      </c>
      <c r="AC74" s="79">
        <v>1810</v>
      </c>
      <c r="AD74" s="97">
        <v>150</v>
      </c>
      <c r="AE74" s="97"/>
      <c r="AF74" s="163">
        <f t="shared" si="21"/>
        <v>-60</v>
      </c>
      <c r="AG74" s="174">
        <v>1547</v>
      </c>
      <c r="AH74" s="175">
        <v>1850</v>
      </c>
      <c r="AI74" s="175">
        <v>1780</v>
      </c>
      <c r="AJ74" s="101">
        <v>7.4</v>
      </c>
      <c r="AK74" s="102">
        <v>1.5</v>
      </c>
      <c r="AL74" s="102">
        <v>1.2</v>
      </c>
      <c r="AM74" s="103">
        <v>7.7</v>
      </c>
      <c r="AN74" s="104">
        <v>9.8000000000000007</v>
      </c>
      <c r="AO74" s="105">
        <v>4.8000000000000007</v>
      </c>
      <c r="AP74" s="105">
        <v>3.8</v>
      </c>
      <c r="AQ74" s="106">
        <v>10.8</v>
      </c>
    </row>
    <row r="75" spans="1:43" s="107" customFormat="1">
      <c r="A75" s="59">
        <v>43280</v>
      </c>
      <c r="B75" s="60">
        <v>131.9</v>
      </c>
      <c r="C75" s="60">
        <v>12.5</v>
      </c>
      <c r="D75" s="60">
        <v>8.4</v>
      </c>
      <c r="E75" s="60">
        <v>136</v>
      </c>
      <c r="F75" s="61">
        <v>1720</v>
      </c>
      <c r="G75" s="62">
        <v>187.7</v>
      </c>
      <c r="H75" s="63">
        <v>10</v>
      </c>
      <c r="I75" s="63">
        <v>10.7</v>
      </c>
      <c r="J75" s="64">
        <v>187</v>
      </c>
      <c r="K75" s="65">
        <v>60.3</v>
      </c>
      <c r="L75" s="66">
        <v>5.0999999999999996</v>
      </c>
      <c r="M75" s="66">
        <v>2.2000000000000002</v>
      </c>
      <c r="N75" s="67">
        <v>63.2</v>
      </c>
      <c r="O75" s="68">
        <v>20.100000000000001</v>
      </c>
      <c r="P75" s="69">
        <v>4</v>
      </c>
      <c r="Q75" s="69">
        <v>8</v>
      </c>
      <c r="R75" s="70">
        <v>16.100000000000001</v>
      </c>
      <c r="S75" s="71">
        <f t="shared" si="16"/>
        <v>400.00000000000006</v>
      </c>
      <c r="T75" s="72">
        <f t="shared" si="17"/>
        <v>31.6</v>
      </c>
      <c r="U75" s="72">
        <f t="shared" si="18"/>
        <v>29.3</v>
      </c>
      <c r="V75" s="72">
        <f t="shared" si="19"/>
        <v>402.3</v>
      </c>
      <c r="W75" s="73">
        <f t="shared" si="20"/>
        <v>2.1999999999999886</v>
      </c>
      <c r="X75" s="77">
        <v>58.6</v>
      </c>
      <c r="Y75" s="78">
        <v>25.2</v>
      </c>
      <c r="Z75" s="78">
        <v>17.899999999999999</v>
      </c>
      <c r="AA75" s="78">
        <v>65.900000000000006</v>
      </c>
      <c r="AB75" s="78">
        <f t="shared" si="15"/>
        <v>7.3000000000000043</v>
      </c>
      <c r="AC75" s="79">
        <v>1810</v>
      </c>
      <c r="AD75" s="97">
        <v>150</v>
      </c>
      <c r="AE75" s="97"/>
      <c r="AF75" s="163">
        <f t="shared" si="21"/>
        <v>-60</v>
      </c>
      <c r="AG75" s="174">
        <v>1543</v>
      </c>
      <c r="AH75" s="175">
        <v>1850</v>
      </c>
      <c r="AI75" s="175">
        <v>1790</v>
      </c>
      <c r="AJ75" s="101">
        <v>7.7</v>
      </c>
      <c r="AK75" s="102">
        <v>0</v>
      </c>
      <c r="AL75" s="102">
        <v>0.7</v>
      </c>
      <c r="AM75" s="103">
        <v>7</v>
      </c>
      <c r="AN75" s="104">
        <v>10.8</v>
      </c>
      <c r="AO75" s="105">
        <v>8.4</v>
      </c>
      <c r="AP75" s="105">
        <v>5.6</v>
      </c>
      <c r="AQ75" s="106">
        <v>13.6</v>
      </c>
    </row>
    <row r="76" spans="1:43" s="107" customFormat="1">
      <c r="A76" s="59">
        <v>43287</v>
      </c>
      <c r="B76" s="60">
        <v>136</v>
      </c>
      <c r="C76" s="60">
        <v>16</v>
      </c>
      <c r="D76" s="60">
        <v>15</v>
      </c>
      <c r="E76" s="60">
        <v>132</v>
      </c>
      <c r="F76" s="61">
        <v>1700</v>
      </c>
      <c r="G76" s="62">
        <v>187</v>
      </c>
      <c r="H76" s="63">
        <v>8.6999999999999993</v>
      </c>
      <c r="I76" s="63">
        <v>16.7</v>
      </c>
      <c r="J76" s="64">
        <v>166</v>
      </c>
      <c r="K76" s="65">
        <v>63.2</v>
      </c>
      <c r="L76" s="66">
        <v>4.2</v>
      </c>
      <c r="M76" s="66">
        <v>3</v>
      </c>
      <c r="N76" s="67">
        <v>64.400000000000006</v>
      </c>
      <c r="O76" s="68">
        <v>16.100000000000001</v>
      </c>
      <c r="P76" s="69">
        <v>2.6</v>
      </c>
      <c r="Q76" s="69">
        <v>5</v>
      </c>
      <c r="R76" s="70">
        <v>13.6</v>
      </c>
      <c r="S76" s="71">
        <f t="shared" si="16"/>
        <v>402.3</v>
      </c>
      <c r="T76" s="72">
        <f t="shared" si="17"/>
        <v>31.5</v>
      </c>
      <c r="U76" s="72">
        <f t="shared" si="18"/>
        <v>39.700000000000003</v>
      </c>
      <c r="V76" s="72">
        <f t="shared" si="19"/>
        <v>376</v>
      </c>
      <c r="W76" s="73">
        <f t="shared" si="20"/>
        <v>-26.300000000000011</v>
      </c>
      <c r="X76" s="77">
        <v>65.900000000000006</v>
      </c>
      <c r="Y76" s="78">
        <v>14.6</v>
      </c>
      <c r="Z76" s="78">
        <v>19.5</v>
      </c>
      <c r="AA76" s="78">
        <v>61</v>
      </c>
      <c r="AB76" s="78">
        <f t="shared" si="15"/>
        <v>-4.9000000000000057</v>
      </c>
      <c r="AC76" s="79">
        <v>1830</v>
      </c>
      <c r="AD76" s="97">
        <v>150</v>
      </c>
      <c r="AE76" s="97"/>
      <c r="AF76" s="163">
        <f t="shared" si="21"/>
        <v>-20</v>
      </c>
      <c r="AG76" s="174">
        <v>1575</v>
      </c>
      <c r="AH76" s="175">
        <v>1860</v>
      </c>
      <c r="AI76" s="175">
        <v>1820</v>
      </c>
      <c r="AJ76" s="101">
        <v>7</v>
      </c>
      <c r="AK76" s="102">
        <v>0</v>
      </c>
      <c r="AL76" s="102">
        <v>1.1000000000000001</v>
      </c>
      <c r="AM76" s="103">
        <v>5.9</v>
      </c>
      <c r="AN76" s="104">
        <v>13.6</v>
      </c>
      <c r="AO76" s="105">
        <v>9.8000000000000007</v>
      </c>
      <c r="AP76" s="105">
        <v>5.3</v>
      </c>
      <c r="AQ76" s="106">
        <v>18.100000000000001</v>
      </c>
    </row>
    <row r="77" spans="1:43" s="107" customFormat="1">
      <c r="A77" s="59">
        <v>43294</v>
      </c>
      <c r="B77" s="60">
        <v>137</v>
      </c>
      <c r="C77" s="60">
        <v>12.5</v>
      </c>
      <c r="D77" s="60">
        <v>15</v>
      </c>
      <c r="E77" s="60">
        <v>134.5</v>
      </c>
      <c r="F77" s="61">
        <v>1700</v>
      </c>
      <c r="G77" s="62">
        <v>179</v>
      </c>
      <c r="H77" s="63">
        <v>7.6</v>
      </c>
      <c r="I77" s="63">
        <v>10.3</v>
      </c>
      <c r="J77" s="64">
        <v>176.3</v>
      </c>
      <c r="K77" s="65">
        <v>64.400000000000006</v>
      </c>
      <c r="L77" s="66">
        <v>2.5</v>
      </c>
      <c r="M77" s="66">
        <v>6</v>
      </c>
      <c r="N77" s="67">
        <v>60.9</v>
      </c>
      <c r="O77" s="68">
        <v>13.7</v>
      </c>
      <c r="P77" s="69">
        <v>5.0999999999999996</v>
      </c>
      <c r="Q77" s="69">
        <v>5</v>
      </c>
      <c r="R77" s="70">
        <v>13.8</v>
      </c>
      <c r="S77" s="71">
        <f t="shared" si="16"/>
        <v>394.09999999999997</v>
      </c>
      <c r="T77" s="72">
        <f t="shared" si="17"/>
        <v>27.700000000000003</v>
      </c>
      <c r="U77" s="72">
        <f t="shared" si="18"/>
        <v>36.299999999999997</v>
      </c>
      <c r="V77" s="72">
        <f t="shared" si="19"/>
        <v>385.5</v>
      </c>
      <c r="W77" s="73">
        <f t="shared" si="20"/>
        <v>9.5</v>
      </c>
      <c r="X77" s="77">
        <v>61</v>
      </c>
      <c r="Y77" s="78">
        <v>21.9</v>
      </c>
      <c r="Z77" s="78">
        <v>18.600000000000001</v>
      </c>
      <c r="AA77" s="78">
        <v>64.3</v>
      </c>
      <c r="AB77" s="78">
        <f t="shared" si="15"/>
        <v>3.2999999999999972</v>
      </c>
      <c r="AC77" s="79">
        <v>1830</v>
      </c>
      <c r="AD77" s="97">
        <v>150</v>
      </c>
      <c r="AE77" s="97"/>
      <c r="AF77" s="163">
        <f t="shared" si="21"/>
        <v>-20</v>
      </c>
      <c r="AG77" s="174">
        <v>1565</v>
      </c>
      <c r="AH77" s="175">
        <v>1860</v>
      </c>
      <c r="AI77" s="175">
        <v>1820</v>
      </c>
      <c r="AJ77" s="101">
        <v>5.9</v>
      </c>
      <c r="AK77" s="102">
        <v>0</v>
      </c>
      <c r="AL77" s="102">
        <v>0.8</v>
      </c>
      <c r="AM77" s="103">
        <v>5.0999999999999996</v>
      </c>
      <c r="AN77" s="104">
        <v>18.100000000000001</v>
      </c>
      <c r="AO77" s="105">
        <v>5.0999999999999996</v>
      </c>
      <c r="AP77" s="105">
        <v>5.0999999999999996</v>
      </c>
      <c r="AQ77" s="106">
        <v>18.100000000000001</v>
      </c>
    </row>
    <row r="78" spans="1:43" s="107" customFormat="1">
      <c r="A78" s="59">
        <v>43301</v>
      </c>
      <c r="B78" s="60">
        <v>134.5</v>
      </c>
      <c r="C78" s="60">
        <v>12.8</v>
      </c>
      <c r="D78" s="60">
        <v>16.5</v>
      </c>
      <c r="E78" s="60">
        <v>130.80000000000001</v>
      </c>
      <c r="F78" s="61">
        <v>1710</v>
      </c>
      <c r="G78" s="62">
        <v>176.3</v>
      </c>
      <c r="H78" s="63">
        <v>23.5</v>
      </c>
      <c r="I78" s="63">
        <v>23.8</v>
      </c>
      <c r="J78" s="64">
        <v>176</v>
      </c>
      <c r="K78" s="65">
        <v>60.9</v>
      </c>
      <c r="L78" s="66">
        <v>11.5</v>
      </c>
      <c r="M78" s="66">
        <v>12.6</v>
      </c>
      <c r="N78" s="67">
        <v>59.8</v>
      </c>
      <c r="O78" s="68">
        <v>13.8</v>
      </c>
      <c r="P78" s="69">
        <v>4.8</v>
      </c>
      <c r="Q78" s="69">
        <v>4</v>
      </c>
      <c r="R78" s="70">
        <v>14.6</v>
      </c>
      <c r="S78" s="71">
        <f t="shared" si="16"/>
        <v>385.5</v>
      </c>
      <c r="T78" s="72">
        <f t="shared" si="17"/>
        <v>52.599999999999994</v>
      </c>
      <c r="U78" s="72">
        <f t="shared" si="18"/>
        <v>56.9</v>
      </c>
      <c r="V78" s="72">
        <f t="shared" si="19"/>
        <v>381.20000000000005</v>
      </c>
      <c r="W78" s="73">
        <f t="shared" si="20"/>
        <v>-4.2999999999999545</v>
      </c>
      <c r="X78" s="77">
        <v>64.3</v>
      </c>
      <c r="Y78" s="78">
        <v>8.3000000000000007</v>
      </c>
      <c r="Z78" s="78">
        <v>17.100000000000001</v>
      </c>
      <c r="AA78" s="78">
        <v>55.5</v>
      </c>
      <c r="AB78" s="78">
        <f t="shared" si="15"/>
        <v>-8.7999999999999972</v>
      </c>
      <c r="AC78" s="79">
        <v>1840</v>
      </c>
      <c r="AD78" s="97">
        <v>150</v>
      </c>
      <c r="AE78" s="97"/>
      <c r="AF78" s="163">
        <f t="shared" si="21"/>
        <v>-20</v>
      </c>
      <c r="AG78" s="174">
        <v>1993</v>
      </c>
      <c r="AH78" s="175">
        <v>1860</v>
      </c>
      <c r="AI78" s="175">
        <v>1830</v>
      </c>
      <c r="AJ78" s="101">
        <v>5.0999999999999996</v>
      </c>
      <c r="AK78" s="102">
        <v>0</v>
      </c>
      <c r="AL78" s="102">
        <v>0.8</v>
      </c>
      <c r="AM78" s="103">
        <v>4.3</v>
      </c>
      <c r="AN78" s="104">
        <v>18.100000000000001</v>
      </c>
      <c r="AO78" s="105">
        <v>4.8000000000000007</v>
      </c>
      <c r="AP78" s="105">
        <v>7.6</v>
      </c>
      <c r="AQ78" s="106">
        <v>15.3</v>
      </c>
    </row>
    <row r="79" spans="1:43" s="107" customFormat="1">
      <c r="A79" s="59">
        <v>43308</v>
      </c>
      <c r="B79" s="60">
        <v>130.80000000000001</v>
      </c>
      <c r="C79" s="60">
        <v>17.3</v>
      </c>
      <c r="D79" s="60">
        <v>20.3</v>
      </c>
      <c r="E79" s="60">
        <v>127.8</v>
      </c>
      <c r="F79" s="61">
        <v>1715</v>
      </c>
      <c r="G79" s="62">
        <v>176</v>
      </c>
      <c r="H79" s="63">
        <v>14</v>
      </c>
      <c r="I79" s="63">
        <v>14.8</v>
      </c>
      <c r="J79" s="64">
        <v>175.2</v>
      </c>
      <c r="K79" s="65">
        <v>59.8</v>
      </c>
      <c r="L79" s="66">
        <v>6.2</v>
      </c>
      <c r="M79" s="66">
        <v>9.4</v>
      </c>
      <c r="N79" s="67">
        <v>56.6</v>
      </c>
      <c r="O79" s="68">
        <v>14.6</v>
      </c>
      <c r="P79" s="69">
        <v>6.5</v>
      </c>
      <c r="Q79" s="69">
        <v>7</v>
      </c>
      <c r="R79" s="70">
        <v>14.1</v>
      </c>
      <c r="S79" s="71">
        <f t="shared" si="16"/>
        <v>381.20000000000005</v>
      </c>
      <c r="T79" s="72">
        <f t="shared" si="17"/>
        <v>44</v>
      </c>
      <c r="U79" s="72">
        <f t="shared" si="18"/>
        <v>51.5</v>
      </c>
      <c r="V79" s="72">
        <f t="shared" si="19"/>
        <v>373.70000000000005</v>
      </c>
      <c r="W79" s="73">
        <f t="shared" si="20"/>
        <v>-7.5</v>
      </c>
      <c r="X79" s="77">
        <v>55.5</v>
      </c>
      <c r="Y79" s="78">
        <v>18</v>
      </c>
      <c r="Z79" s="78">
        <v>17.100000000000001</v>
      </c>
      <c r="AA79" s="78">
        <v>56.4</v>
      </c>
      <c r="AB79" s="78">
        <f t="shared" si="15"/>
        <v>0.89999999999999858</v>
      </c>
      <c r="AC79" s="79">
        <v>1840</v>
      </c>
      <c r="AD79" s="97">
        <v>150</v>
      </c>
      <c r="AE79" s="97"/>
      <c r="AF79" s="163">
        <f t="shared" si="21"/>
        <v>-25</v>
      </c>
      <c r="AG79" s="174">
        <v>2038</v>
      </c>
      <c r="AH79" s="175">
        <v>1860</v>
      </c>
      <c r="AI79" s="175">
        <v>1830</v>
      </c>
      <c r="AJ79" s="101">
        <v>4.3</v>
      </c>
      <c r="AK79" s="102">
        <v>7.4</v>
      </c>
      <c r="AL79" s="102">
        <v>1.9</v>
      </c>
      <c r="AM79" s="103">
        <v>9.8000000000000007</v>
      </c>
      <c r="AN79" s="104">
        <v>15.3</v>
      </c>
      <c r="AO79" s="105">
        <v>0</v>
      </c>
      <c r="AP79" s="105">
        <v>4.0999999999999996</v>
      </c>
      <c r="AQ79" s="106">
        <v>11.2</v>
      </c>
    </row>
    <row r="80" spans="1:43" s="107" customFormat="1">
      <c r="A80" s="59">
        <v>43315</v>
      </c>
      <c r="B80" s="60">
        <v>127.8</v>
      </c>
      <c r="C80" s="60">
        <v>13.1</v>
      </c>
      <c r="D80" s="60">
        <v>11.6</v>
      </c>
      <c r="E80" s="60">
        <v>129.30000000000001</v>
      </c>
      <c r="F80" s="61">
        <v>1715</v>
      </c>
      <c r="G80" s="62">
        <v>175.2</v>
      </c>
      <c r="H80" s="63">
        <v>14.6</v>
      </c>
      <c r="I80" s="63">
        <v>12.8</v>
      </c>
      <c r="J80" s="64">
        <v>177</v>
      </c>
      <c r="K80" s="65">
        <v>56.6</v>
      </c>
      <c r="L80" s="66">
        <v>8.4</v>
      </c>
      <c r="M80" s="66">
        <v>8</v>
      </c>
      <c r="N80" s="67">
        <v>57</v>
      </c>
      <c r="O80" s="68">
        <v>14.1</v>
      </c>
      <c r="P80" s="69">
        <v>6.3</v>
      </c>
      <c r="Q80" s="69">
        <v>5.3</v>
      </c>
      <c r="R80" s="70">
        <v>15.1</v>
      </c>
      <c r="S80" s="71">
        <f t="shared" si="16"/>
        <v>373.70000000000005</v>
      </c>
      <c r="T80" s="72">
        <f t="shared" si="17"/>
        <v>42.4</v>
      </c>
      <c r="U80" s="72">
        <f t="shared" si="18"/>
        <v>37.699999999999996</v>
      </c>
      <c r="V80" s="72">
        <f t="shared" si="19"/>
        <v>378.40000000000003</v>
      </c>
      <c r="W80" s="73">
        <f t="shared" si="20"/>
        <v>4.6999999999999886</v>
      </c>
      <c r="X80" s="77">
        <v>56.4</v>
      </c>
      <c r="Y80" s="78">
        <v>22.2</v>
      </c>
      <c r="Z80" s="78">
        <v>19.7</v>
      </c>
      <c r="AA80" s="78">
        <v>58.9</v>
      </c>
      <c r="AB80" s="78">
        <f t="shared" si="15"/>
        <v>2.5</v>
      </c>
      <c r="AC80" s="79">
        <v>1840</v>
      </c>
      <c r="AD80" s="97">
        <v>150</v>
      </c>
      <c r="AE80" s="97"/>
      <c r="AF80" s="163">
        <f t="shared" si="21"/>
        <v>-25</v>
      </c>
      <c r="AG80" s="174">
        <v>2069</v>
      </c>
      <c r="AH80" s="175">
        <v>1900</v>
      </c>
      <c r="AI80" s="175">
        <v>1840</v>
      </c>
      <c r="AJ80" s="101">
        <v>9.8000000000000007</v>
      </c>
      <c r="AK80" s="102">
        <v>0</v>
      </c>
      <c r="AL80" s="102">
        <v>1.7</v>
      </c>
      <c r="AM80" s="103">
        <v>8.1</v>
      </c>
      <c r="AN80" s="104">
        <v>11.2</v>
      </c>
      <c r="AO80" s="105">
        <v>17.3</v>
      </c>
      <c r="AP80" s="105">
        <v>6.3</v>
      </c>
      <c r="AQ80" s="106">
        <v>22.2</v>
      </c>
    </row>
    <row r="81" spans="1:43" s="107" customFormat="1">
      <c r="A81" s="59">
        <v>43322</v>
      </c>
      <c r="B81" s="60">
        <v>129.30000000000001</v>
      </c>
      <c r="C81" s="60">
        <v>17.8</v>
      </c>
      <c r="D81" s="60">
        <v>13.5</v>
      </c>
      <c r="E81" s="60">
        <v>133.6</v>
      </c>
      <c r="F81" s="61">
        <v>1715</v>
      </c>
      <c r="G81" s="62">
        <v>177</v>
      </c>
      <c r="H81" s="63">
        <v>15.6</v>
      </c>
      <c r="I81" s="63">
        <v>14.1</v>
      </c>
      <c r="J81" s="64">
        <v>178.5</v>
      </c>
      <c r="K81" s="65">
        <v>57</v>
      </c>
      <c r="L81" s="66">
        <v>7.7</v>
      </c>
      <c r="M81" s="66">
        <v>8.1</v>
      </c>
      <c r="N81" s="67">
        <v>56.6</v>
      </c>
      <c r="O81" s="68">
        <v>15.1</v>
      </c>
      <c r="P81" s="69">
        <v>3.3</v>
      </c>
      <c r="Q81" s="69">
        <v>0.3</v>
      </c>
      <c r="R81" s="70">
        <v>18.100000000000001</v>
      </c>
      <c r="S81" s="71">
        <f t="shared" si="16"/>
        <v>378.40000000000003</v>
      </c>
      <c r="T81" s="72">
        <f t="shared" si="17"/>
        <v>44.4</v>
      </c>
      <c r="U81" s="72">
        <f t="shared" si="18"/>
        <v>36</v>
      </c>
      <c r="V81" s="72">
        <f t="shared" si="19"/>
        <v>386.80000000000007</v>
      </c>
      <c r="W81" s="73">
        <f t="shared" si="20"/>
        <v>8.4000000000000341</v>
      </c>
      <c r="X81" s="77">
        <v>58.9</v>
      </c>
      <c r="Y81" s="78">
        <v>47.6</v>
      </c>
      <c r="Z81" s="78">
        <v>22.2</v>
      </c>
      <c r="AA81" s="78">
        <v>84.3</v>
      </c>
      <c r="AB81" s="78">
        <f t="shared" si="15"/>
        <v>25.4</v>
      </c>
      <c r="AC81" s="79">
        <v>1840</v>
      </c>
      <c r="AD81" s="97">
        <v>150</v>
      </c>
      <c r="AE81" s="97"/>
      <c r="AF81" s="163">
        <f t="shared" ref="AF81:AF84" si="22">AC81-AD81-F81-AE81</f>
        <v>-25</v>
      </c>
      <c r="AG81" s="174">
        <v>2079</v>
      </c>
      <c r="AH81" s="175">
        <v>1950</v>
      </c>
      <c r="AI81" s="175">
        <v>1840</v>
      </c>
      <c r="AJ81" s="101">
        <v>8.1</v>
      </c>
      <c r="AK81" s="102">
        <v>2.8</v>
      </c>
      <c r="AL81" s="102">
        <v>1.1000000000000001</v>
      </c>
      <c r="AM81" s="103">
        <v>9.8000000000000007</v>
      </c>
      <c r="AN81" s="104">
        <v>22.2</v>
      </c>
      <c r="AO81" s="105">
        <v>13.5</v>
      </c>
      <c r="AP81" s="105">
        <v>6.4</v>
      </c>
      <c r="AQ81" s="106">
        <v>29.3</v>
      </c>
    </row>
    <row r="82" spans="1:43" s="107" customFormat="1">
      <c r="A82" s="59">
        <v>43329</v>
      </c>
      <c r="B82" s="60">
        <v>133.6</v>
      </c>
      <c r="C82" s="60">
        <v>10.6</v>
      </c>
      <c r="D82" s="60">
        <v>13.4</v>
      </c>
      <c r="E82" s="60">
        <v>130.80000000000001</v>
      </c>
      <c r="F82" s="61">
        <v>1720</v>
      </c>
      <c r="G82" s="62">
        <v>178.5</v>
      </c>
      <c r="H82" s="63">
        <v>7.4</v>
      </c>
      <c r="I82" s="63">
        <v>13.9</v>
      </c>
      <c r="J82" s="64">
        <v>172</v>
      </c>
      <c r="K82" s="65">
        <v>56.6</v>
      </c>
      <c r="L82" s="66">
        <v>3.9</v>
      </c>
      <c r="M82" s="66">
        <v>8</v>
      </c>
      <c r="N82" s="67">
        <v>52.5</v>
      </c>
      <c r="O82" s="68">
        <v>18.100000000000001</v>
      </c>
      <c r="P82" s="69">
        <v>10.4</v>
      </c>
      <c r="Q82" s="69">
        <v>8.4</v>
      </c>
      <c r="R82" s="70">
        <v>20.100000000000001</v>
      </c>
      <c r="S82" s="71">
        <f t="shared" si="16"/>
        <v>386.80000000000007</v>
      </c>
      <c r="T82" s="72">
        <f t="shared" si="17"/>
        <v>32.299999999999997</v>
      </c>
      <c r="U82" s="72">
        <f t="shared" si="18"/>
        <v>43.699999999999996</v>
      </c>
      <c r="V82" s="72">
        <f t="shared" si="19"/>
        <v>375.40000000000003</v>
      </c>
      <c r="W82" s="73">
        <f t="shared" si="20"/>
        <v>-11.400000000000034</v>
      </c>
      <c r="X82" s="77">
        <v>84.3</v>
      </c>
      <c r="Y82" s="78">
        <v>13.3</v>
      </c>
      <c r="Z82" s="78">
        <v>21.5</v>
      </c>
      <c r="AA82" s="78">
        <v>76.099999999999994</v>
      </c>
      <c r="AB82" s="78">
        <f t="shared" si="15"/>
        <v>-8.2000000000000028</v>
      </c>
      <c r="AC82" s="79">
        <v>1850</v>
      </c>
      <c r="AD82" s="97">
        <f t="shared" ref="AD82:AD83" si="23">90+60</f>
        <v>150</v>
      </c>
      <c r="AE82" s="97"/>
      <c r="AF82" s="163">
        <f t="shared" si="22"/>
        <v>-20</v>
      </c>
      <c r="AG82" s="174">
        <v>2079</v>
      </c>
      <c r="AH82" s="175">
        <v>2020</v>
      </c>
      <c r="AI82" s="175">
        <v>1850</v>
      </c>
      <c r="AJ82" s="101">
        <v>9.8000000000000007</v>
      </c>
      <c r="AK82" s="102">
        <v>1.2</v>
      </c>
      <c r="AL82" s="102">
        <v>1.3</v>
      </c>
      <c r="AM82" s="103">
        <v>9.6999999999999993</v>
      </c>
      <c r="AN82" s="104">
        <v>29.3</v>
      </c>
      <c r="AO82" s="105">
        <v>2</v>
      </c>
      <c r="AP82" s="105">
        <v>7.6</v>
      </c>
      <c r="AQ82" s="106">
        <v>23.7</v>
      </c>
    </row>
    <row r="83" spans="1:43" s="107" customFormat="1">
      <c r="A83" s="59">
        <v>43336</v>
      </c>
      <c r="B83" s="60">
        <v>130.80000000000001</v>
      </c>
      <c r="C83" s="60">
        <v>15.6</v>
      </c>
      <c r="D83" s="60">
        <v>21.4</v>
      </c>
      <c r="E83" s="60">
        <v>125</v>
      </c>
      <c r="F83" s="61">
        <v>1750</v>
      </c>
      <c r="G83" s="62">
        <v>172</v>
      </c>
      <c r="H83" s="63">
        <v>3.1</v>
      </c>
      <c r="I83" s="63">
        <v>8.4</v>
      </c>
      <c r="J83" s="64">
        <v>166.7</v>
      </c>
      <c r="K83" s="65">
        <v>52.5</v>
      </c>
      <c r="L83" s="66">
        <v>9.3000000000000007</v>
      </c>
      <c r="M83" s="66">
        <v>6.3</v>
      </c>
      <c r="N83" s="67">
        <v>55.5</v>
      </c>
      <c r="O83" s="68">
        <v>20.100000000000001</v>
      </c>
      <c r="P83" s="69">
        <v>13</v>
      </c>
      <c r="Q83" s="69">
        <v>14</v>
      </c>
      <c r="R83" s="70">
        <v>19.100000000000001</v>
      </c>
      <c r="S83" s="71">
        <f t="shared" si="16"/>
        <v>375.40000000000003</v>
      </c>
      <c r="T83" s="72">
        <f t="shared" si="17"/>
        <v>41</v>
      </c>
      <c r="U83" s="72">
        <f t="shared" si="18"/>
        <v>50.099999999999994</v>
      </c>
      <c r="V83" s="72">
        <f t="shared" si="19"/>
        <v>366.3</v>
      </c>
      <c r="W83" s="73">
        <f t="shared" si="20"/>
        <v>-9.1000000000000227</v>
      </c>
      <c r="X83" s="77">
        <v>76.099999999999994</v>
      </c>
      <c r="Y83" s="78">
        <v>18.399999999999999</v>
      </c>
      <c r="Z83" s="78">
        <v>25.4</v>
      </c>
      <c r="AA83" s="78">
        <v>69.099999999999994</v>
      </c>
      <c r="AB83" s="78">
        <f t="shared" si="15"/>
        <v>-7</v>
      </c>
      <c r="AC83" s="79">
        <v>1870</v>
      </c>
      <c r="AD83" s="97">
        <f t="shared" si="23"/>
        <v>150</v>
      </c>
      <c r="AE83" s="97"/>
      <c r="AF83" s="163">
        <f t="shared" si="22"/>
        <v>-30</v>
      </c>
      <c r="AG83" s="174">
        <v>2005</v>
      </c>
      <c r="AH83" s="175">
        <v>2020</v>
      </c>
      <c r="AI83" s="175">
        <v>1890</v>
      </c>
      <c r="AJ83" s="101">
        <v>9.6999999999999993</v>
      </c>
      <c r="AK83" s="102">
        <v>0</v>
      </c>
      <c r="AL83" s="102">
        <v>2.5</v>
      </c>
      <c r="AM83" s="103">
        <v>7.2</v>
      </c>
      <c r="AN83" s="104">
        <v>23.7</v>
      </c>
      <c r="AO83" s="105">
        <v>6.2</v>
      </c>
      <c r="AP83" s="105">
        <v>10.199999999999999</v>
      </c>
      <c r="AQ83" s="130">
        <f>AN83+AO83-AP83</f>
        <v>19.7</v>
      </c>
    </row>
    <row r="84" spans="1:43" s="107" customFormat="1">
      <c r="A84" s="59">
        <v>43343</v>
      </c>
      <c r="B84" s="108">
        <f t="shared" ref="B84:B94" si="24">E83</f>
        <v>125</v>
      </c>
      <c r="C84" s="108">
        <v>14.5</v>
      </c>
      <c r="D84" s="108">
        <v>17.2</v>
      </c>
      <c r="E84" s="108">
        <f t="shared" ref="E84:E93" si="25">B84+C84-D84</f>
        <v>122.3</v>
      </c>
      <c r="F84" s="109">
        <v>1750</v>
      </c>
      <c r="G84" s="104">
        <f t="shared" ref="G84:G94" si="26">J83</f>
        <v>166.7</v>
      </c>
      <c r="H84" s="105">
        <v>4.5</v>
      </c>
      <c r="I84" s="105">
        <v>14.2</v>
      </c>
      <c r="J84" s="106">
        <f t="shared" ref="J84:J89" si="27">G84+H84-I84</f>
        <v>157</v>
      </c>
      <c r="K84" s="110">
        <f t="shared" ref="K84:K89" si="28">N83</f>
        <v>55.5</v>
      </c>
      <c r="L84" s="111">
        <v>4.7</v>
      </c>
      <c r="M84" s="111">
        <v>1.9</v>
      </c>
      <c r="N84" s="112">
        <f t="shared" ref="N84:N89" si="29">K84+L84-M84</f>
        <v>58.300000000000004</v>
      </c>
      <c r="O84" s="113">
        <f>R83</f>
        <v>19.100000000000001</v>
      </c>
      <c r="P84" s="114">
        <v>2.8</v>
      </c>
      <c r="Q84" s="114">
        <v>1.8</v>
      </c>
      <c r="R84" s="115">
        <f t="shared" ref="R84:R93" si="30">O84+P84-Q84</f>
        <v>20.100000000000001</v>
      </c>
      <c r="S84" s="71">
        <f t="shared" ref="S84" si="31">B84+G84+K84+O84</f>
        <v>366.3</v>
      </c>
      <c r="T84" s="72">
        <f t="shared" ref="T84" si="32">C84+H84+L84+P84</f>
        <v>26.5</v>
      </c>
      <c r="U84" s="72">
        <f t="shared" ref="U84" si="33">D84+I84+M84+Q84</f>
        <v>35.099999999999994</v>
      </c>
      <c r="V84" s="72">
        <f t="shared" ref="V84" si="34">E84+J84+N84+R84</f>
        <v>357.70000000000005</v>
      </c>
      <c r="W84" s="73">
        <f t="shared" ref="W84" si="35">V84-V83</f>
        <v>-8.5999999999999659</v>
      </c>
      <c r="X84" s="116">
        <v>69.099999999999994</v>
      </c>
      <c r="Y84" s="117">
        <v>25.6</v>
      </c>
      <c r="Z84" s="117">
        <v>18.399999999999999</v>
      </c>
      <c r="AA84" s="117">
        <f t="shared" ref="AA84:AA90" si="36">X84+Y84-Z84</f>
        <v>76.299999999999983</v>
      </c>
      <c r="AB84" s="78">
        <f t="shared" si="15"/>
        <v>7.1999999999999886</v>
      </c>
      <c r="AC84" s="79">
        <v>1870</v>
      </c>
      <c r="AD84" s="97">
        <v>90</v>
      </c>
      <c r="AE84" s="97">
        <v>60</v>
      </c>
      <c r="AF84" s="163">
        <f t="shared" si="22"/>
        <v>-30</v>
      </c>
      <c r="AG84" s="174">
        <v>1970</v>
      </c>
      <c r="AH84" s="175">
        <v>2020</v>
      </c>
      <c r="AI84" s="175">
        <v>1900</v>
      </c>
      <c r="AJ84" s="101">
        <f t="shared" ref="AJ84:AJ94" si="37">AM83</f>
        <v>7.2</v>
      </c>
      <c r="AK84" s="102">
        <v>0</v>
      </c>
      <c r="AL84" s="102">
        <v>1.7</v>
      </c>
      <c r="AM84" s="103">
        <f t="shared" ref="AM84:AM94" si="38">AJ84+AK84-AL84</f>
        <v>5.5</v>
      </c>
      <c r="AN84" s="131">
        <f>AQ83</f>
        <v>19.7</v>
      </c>
      <c r="AO84" s="105">
        <v>6.5</v>
      </c>
      <c r="AP84" s="118">
        <v>6.9</v>
      </c>
      <c r="AQ84" s="106">
        <v>19.3</v>
      </c>
    </row>
    <row r="85" spans="1:43">
      <c r="A85" s="59">
        <v>43350</v>
      </c>
      <c r="B85" s="108">
        <f t="shared" si="24"/>
        <v>122.3</v>
      </c>
      <c r="C85" s="119">
        <v>13.4</v>
      </c>
      <c r="D85" s="119">
        <v>14.7</v>
      </c>
      <c r="E85" s="108">
        <f t="shared" si="25"/>
        <v>120.99999999999999</v>
      </c>
      <c r="F85" s="120">
        <v>1770</v>
      </c>
      <c r="G85" s="104">
        <f t="shared" si="26"/>
        <v>157</v>
      </c>
      <c r="H85" s="33">
        <v>9.8000000000000007</v>
      </c>
      <c r="I85" s="33">
        <v>17</v>
      </c>
      <c r="J85" s="106">
        <f t="shared" si="27"/>
        <v>149.80000000000001</v>
      </c>
      <c r="K85" s="110">
        <f t="shared" si="28"/>
        <v>58.300000000000004</v>
      </c>
      <c r="L85" s="122">
        <v>9.4</v>
      </c>
      <c r="M85" s="122">
        <v>10.8</v>
      </c>
      <c r="N85" s="112">
        <f t="shared" si="29"/>
        <v>56.900000000000006</v>
      </c>
      <c r="O85" s="113">
        <f>R84</f>
        <v>20.100000000000001</v>
      </c>
      <c r="P85" s="125">
        <v>5.9</v>
      </c>
      <c r="Q85" s="125">
        <v>11.7</v>
      </c>
      <c r="R85" s="115">
        <f t="shared" si="30"/>
        <v>14.3</v>
      </c>
      <c r="S85" s="71">
        <f t="shared" ref="S85" si="39">B85+G85+K85+O85</f>
        <v>357.70000000000005</v>
      </c>
      <c r="T85" s="72">
        <f t="shared" ref="T85" si="40">C85+H85+L85+P85</f>
        <v>38.5</v>
      </c>
      <c r="U85" s="72">
        <f t="shared" ref="U85" si="41">D85+I85+M85+Q85</f>
        <v>54.2</v>
      </c>
      <c r="V85" s="72">
        <f t="shared" ref="V85" si="42">E85+J85+N85+R85</f>
        <v>342.00000000000006</v>
      </c>
      <c r="W85" s="73">
        <f t="shared" ref="W85" si="43">V85-V84</f>
        <v>-15.699999999999989</v>
      </c>
      <c r="X85" s="35">
        <f t="shared" ref="X85:X94" si="44">AA84</f>
        <v>76.299999999999983</v>
      </c>
      <c r="Y85" s="36">
        <v>33.6</v>
      </c>
      <c r="Z85" s="36">
        <v>32.299999999999997</v>
      </c>
      <c r="AA85" s="36">
        <f t="shared" si="36"/>
        <v>77.59999999999998</v>
      </c>
      <c r="AB85" s="78">
        <f t="shared" si="15"/>
        <v>1.2999999999999972</v>
      </c>
      <c r="AC85" s="37">
        <v>1900</v>
      </c>
      <c r="AD85" s="97">
        <v>90</v>
      </c>
      <c r="AE85" s="97">
        <v>61</v>
      </c>
      <c r="AF85" s="163">
        <f t="shared" ref="AF85:AF90" si="45">AC85-AD85-F85-AE85</f>
        <v>-21</v>
      </c>
      <c r="AG85" s="176">
        <v>2083</v>
      </c>
      <c r="AH85" s="177">
        <v>2000</v>
      </c>
      <c r="AI85" s="177">
        <v>1900</v>
      </c>
      <c r="AJ85" s="29">
        <f t="shared" si="37"/>
        <v>5.5</v>
      </c>
      <c r="AK85" s="30">
        <v>6.3</v>
      </c>
      <c r="AL85" s="30">
        <v>2.8</v>
      </c>
      <c r="AM85" s="103">
        <f t="shared" si="38"/>
        <v>9</v>
      </c>
      <c r="AN85" s="131">
        <f>AQ84</f>
        <v>19.3</v>
      </c>
      <c r="AO85" s="33">
        <v>3.5</v>
      </c>
      <c r="AP85" s="33">
        <v>8.3000000000000007</v>
      </c>
      <c r="AQ85" s="155">
        <f>AN85+AO85-AP85</f>
        <v>14.5</v>
      </c>
    </row>
    <row r="86" spans="1:43">
      <c r="A86" s="59">
        <v>43357</v>
      </c>
      <c r="B86" s="108">
        <f t="shared" si="24"/>
        <v>120.99999999999999</v>
      </c>
      <c r="C86" s="119">
        <v>21</v>
      </c>
      <c r="D86" s="119">
        <v>32.5</v>
      </c>
      <c r="E86" s="108">
        <f t="shared" si="25"/>
        <v>109.5</v>
      </c>
      <c r="F86" s="120">
        <v>1770</v>
      </c>
      <c r="G86" s="104">
        <f t="shared" si="26"/>
        <v>149.80000000000001</v>
      </c>
      <c r="H86" s="33">
        <v>10.9</v>
      </c>
      <c r="I86" s="33">
        <v>15.7</v>
      </c>
      <c r="J86" s="106">
        <f t="shared" si="27"/>
        <v>145.00000000000003</v>
      </c>
      <c r="K86" s="110">
        <f t="shared" si="28"/>
        <v>56.900000000000006</v>
      </c>
      <c r="L86" s="122">
        <v>7</v>
      </c>
      <c r="M86" s="122">
        <v>10.4</v>
      </c>
      <c r="N86" s="112">
        <f t="shared" si="29"/>
        <v>53.500000000000007</v>
      </c>
      <c r="O86" s="113">
        <f>R85</f>
        <v>14.3</v>
      </c>
      <c r="P86" s="125">
        <v>4.5999999999999996</v>
      </c>
      <c r="Q86" s="125">
        <v>4.8</v>
      </c>
      <c r="R86" s="115">
        <f t="shared" si="30"/>
        <v>14.099999999999998</v>
      </c>
      <c r="S86" s="71">
        <f t="shared" ref="S86" si="46">B86+G86+K86+O86</f>
        <v>342.00000000000006</v>
      </c>
      <c r="T86" s="72">
        <f t="shared" ref="T86" si="47">C86+H86+L86+P86</f>
        <v>43.5</v>
      </c>
      <c r="U86" s="72">
        <f t="shared" ref="U86" si="48">D86+I86+M86+Q86</f>
        <v>63.4</v>
      </c>
      <c r="V86" s="72">
        <f t="shared" ref="V86" si="49">E86+J86+N86+R86</f>
        <v>322.10000000000008</v>
      </c>
      <c r="W86" s="73">
        <f t="shared" ref="W86" si="50">V86-V85</f>
        <v>-19.899999999999977</v>
      </c>
      <c r="X86" s="166">
        <f t="shared" si="44"/>
        <v>77.59999999999998</v>
      </c>
      <c r="Y86" s="36">
        <v>14.5</v>
      </c>
      <c r="Z86" s="36">
        <v>37.6</v>
      </c>
      <c r="AA86" s="167">
        <f t="shared" si="36"/>
        <v>54.499999999999979</v>
      </c>
      <c r="AB86" s="78">
        <f t="shared" si="15"/>
        <v>-23.1</v>
      </c>
      <c r="AC86" s="37">
        <v>1920</v>
      </c>
      <c r="AD86" s="97">
        <v>90</v>
      </c>
      <c r="AE86" s="97">
        <v>62</v>
      </c>
      <c r="AF86" s="163">
        <f t="shared" si="45"/>
        <v>-2</v>
      </c>
      <c r="AG86" s="176">
        <v>2019</v>
      </c>
      <c r="AH86" s="177">
        <v>2000</v>
      </c>
      <c r="AI86" s="177">
        <v>1900</v>
      </c>
      <c r="AJ86" s="165">
        <f t="shared" si="37"/>
        <v>9</v>
      </c>
      <c r="AK86" s="30">
        <v>0</v>
      </c>
      <c r="AL86" s="30">
        <v>2.8</v>
      </c>
      <c r="AM86" s="103">
        <f t="shared" si="38"/>
        <v>6.2</v>
      </c>
      <c r="AN86" s="131">
        <f>AQ85</f>
        <v>14.5</v>
      </c>
      <c r="AO86" s="33">
        <v>7</v>
      </c>
      <c r="AP86" s="33">
        <v>6.5</v>
      </c>
      <c r="AQ86" s="155">
        <f>AN86+AO86-AP86</f>
        <v>15</v>
      </c>
    </row>
    <row r="87" spans="1:43">
      <c r="A87" s="59">
        <v>43364</v>
      </c>
      <c r="B87" s="108">
        <f t="shared" si="24"/>
        <v>109.5</v>
      </c>
      <c r="C87" s="119">
        <v>22.1</v>
      </c>
      <c r="D87" s="119">
        <v>29.5</v>
      </c>
      <c r="E87" s="108">
        <f t="shared" si="25"/>
        <v>102.1</v>
      </c>
      <c r="F87" s="120">
        <v>1770</v>
      </c>
      <c r="G87" s="104">
        <f t="shared" si="26"/>
        <v>145.00000000000003</v>
      </c>
      <c r="H87" s="33">
        <v>10.5</v>
      </c>
      <c r="I87" s="33">
        <v>16.5</v>
      </c>
      <c r="J87" s="106">
        <f t="shared" si="27"/>
        <v>139.00000000000003</v>
      </c>
      <c r="K87" s="110">
        <f t="shared" si="28"/>
        <v>53.500000000000007</v>
      </c>
      <c r="L87" s="122">
        <v>15.5</v>
      </c>
      <c r="M87" s="122">
        <v>13.9</v>
      </c>
      <c r="N87" s="112">
        <f t="shared" si="29"/>
        <v>55.1</v>
      </c>
      <c r="O87" s="113">
        <f>R86</f>
        <v>14.099999999999998</v>
      </c>
      <c r="P87" s="125">
        <v>6.5</v>
      </c>
      <c r="Q87" s="125">
        <v>4.5</v>
      </c>
      <c r="R87" s="115">
        <f t="shared" si="30"/>
        <v>16.099999999999998</v>
      </c>
      <c r="S87" s="71">
        <f t="shared" ref="S87:S89" si="51">B87+G87+K87+O87</f>
        <v>322.10000000000008</v>
      </c>
      <c r="T87" s="72">
        <f t="shared" ref="T87:T88" si="52">C87+H87+L87+P87</f>
        <v>54.6</v>
      </c>
      <c r="U87" s="72">
        <f t="shared" ref="U87:U88" si="53">D87+I87+M87+Q87</f>
        <v>64.400000000000006</v>
      </c>
      <c r="V87" s="72">
        <f t="shared" ref="V87:V88" si="54">E87+J87+N87+R87</f>
        <v>312.30000000000007</v>
      </c>
      <c r="W87" s="73">
        <f t="shared" ref="W87:W89" si="55">V87-V86</f>
        <v>-9.8000000000000114</v>
      </c>
      <c r="X87" s="190">
        <f t="shared" si="44"/>
        <v>54.499999999999979</v>
      </c>
      <c r="Y87" s="36">
        <v>40.299999999999997</v>
      </c>
      <c r="Z87" s="36">
        <v>19.7</v>
      </c>
      <c r="AA87" s="191">
        <f t="shared" si="36"/>
        <v>75.09999999999998</v>
      </c>
      <c r="AB87" s="78">
        <f t="shared" ref="AB87:AB89" si="56">AA87-AA86</f>
        <v>20.6</v>
      </c>
      <c r="AC87" s="192">
        <v>1920</v>
      </c>
      <c r="AD87" s="97">
        <v>90</v>
      </c>
      <c r="AE87" s="97">
        <v>62</v>
      </c>
      <c r="AF87" s="163">
        <f t="shared" si="45"/>
        <v>-2</v>
      </c>
      <c r="AG87" s="168">
        <v>2024</v>
      </c>
      <c r="AH87" s="177">
        <v>2000</v>
      </c>
      <c r="AI87" s="177">
        <v>1900</v>
      </c>
      <c r="AJ87" s="189">
        <f t="shared" si="37"/>
        <v>6.2</v>
      </c>
      <c r="AK87" s="30">
        <v>1.6</v>
      </c>
      <c r="AL87" s="30">
        <v>2.2999999999999998</v>
      </c>
      <c r="AM87" s="103">
        <f t="shared" si="38"/>
        <v>5.5000000000000009</v>
      </c>
      <c r="AN87" s="131">
        <f>AQ86</f>
        <v>15</v>
      </c>
      <c r="AO87" s="33">
        <v>0</v>
      </c>
      <c r="AP87" s="33">
        <v>7.1</v>
      </c>
      <c r="AQ87" s="155">
        <f>AN87+AO87-AP87</f>
        <v>7.9</v>
      </c>
    </row>
    <row r="88" spans="1:43">
      <c r="A88" s="59">
        <v>43371</v>
      </c>
      <c r="B88" s="108">
        <f t="shared" si="24"/>
        <v>102.1</v>
      </c>
      <c r="C88" s="119">
        <v>32.700000000000003</v>
      </c>
      <c r="D88" s="119">
        <v>29.8</v>
      </c>
      <c r="E88" s="119">
        <f t="shared" si="25"/>
        <v>105.00000000000001</v>
      </c>
      <c r="F88" s="120">
        <v>1770</v>
      </c>
      <c r="G88" s="104">
        <f t="shared" si="26"/>
        <v>139.00000000000003</v>
      </c>
      <c r="H88" s="33">
        <v>10.8</v>
      </c>
      <c r="I88" s="33">
        <v>11.8</v>
      </c>
      <c r="J88" s="34">
        <f t="shared" si="27"/>
        <v>138.00000000000003</v>
      </c>
      <c r="K88" s="110">
        <f t="shared" si="28"/>
        <v>55.1</v>
      </c>
      <c r="L88" s="122">
        <v>15.1</v>
      </c>
      <c r="M88" s="122">
        <v>18.2</v>
      </c>
      <c r="N88" s="123">
        <f t="shared" si="29"/>
        <v>52</v>
      </c>
      <c r="O88" s="113">
        <f t="shared" ref="O88:O89" si="57">R87</f>
        <v>16.099999999999998</v>
      </c>
      <c r="P88" s="125">
        <v>0.3</v>
      </c>
      <c r="Q88" s="125">
        <v>1.3</v>
      </c>
      <c r="R88" s="126">
        <f t="shared" si="30"/>
        <v>15.099999999999998</v>
      </c>
      <c r="S88" s="71">
        <f t="shared" si="51"/>
        <v>312.30000000000007</v>
      </c>
      <c r="T88" s="39">
        <f t="shared" si="52"/>
        <v>58.9</v>
      </c>
      <c r="U88" s="39">
        <f t="shared" si="53"/>
        <v>61.099999999999994</v>
      </c>
      <c r="V88" s="39">
        <f t="shared" si="54"/>
        <v>310.10000000000008</v>
      </c>
      <c r="W88" s="73">
        <f t="shared" si="55"/>
        <v>-2.1999999999999886</v>
      </c>
      <c r="X88" s="220">
        <f t="shared" si="44"/>
        <v>75.09999999999998</v>
      </c>
      <c r="Y88" s="36">
        <v>34.6</v>
      </c>
      <c r="Z88" s="36">
        <v>30.2</v>
      </c>
      <c r="AA88" s="221">
        <f t="shared" si="36"/>
        <v>79.499999999999986</v>
      </c>
      <c r="AB88" s="78">
        <f t="shared" si="56"/>
        <v>4.4000000000000057</v>
      </c>
      <c r="AC88" s="37">
        <v>1930</v>
      </c>
      <c r="AD88" s="97">
        <v>90</v>
      </c>
      <c r="AE88" s="97">
        <v>62</v>
      </c>
      <c r="AF88" s="163">
        <f t="shared" si="45"/>
        <v>8</v>
      </c>
      <c r="AG88" s="168">
        <v>2106</v>
      </c>
      <c r="AH88" s="169">
        <v>2010</v>
      </c>
      <c r="AI88" s="177">
        <v>1900</v>
      </c>
      <c r="AJ88" s="217">
        <f t="shared" si="37"/>
        <v>5.5000000000000009</v>
      </c>
      <c r="AK88" s="30">
        <v>5</v>
      </c>
      <c r="AL88" s="30">
        <v>2.9</v>
      </c>
      <c r="AM88" s="103">
        <f t="shared" si="38"/>
        <v>7.6</v>
      </c>
      <c r="AN88" s="131">
        <f>AQ87</f>
        <v>7.9</v>
      </c>
      <c r="AO88" s="33">
        <v>12.3</v>
      </c>
      <c r="AP88" s="33">
        <v>4</v>
      </c>
      <c r="AQ88" s="155">
        <f>AN88+AO88-AP88</f>
        <v>16.200000000000003</v>
      </c>
    </row>
    <row r="89" spans="1:43">
      <c r="A89" s="128">
        <v>43378</v>
      </c>
      <c r="B89" s="108">
        <f t="shared" si="24"/>
        <v>105.00000000000001</v>
      </c>
      <c r="C89" s="119">
        <v>34.4</v>
      </c>
      <c r="D89" s="119">
        <v>38.9</v>
      </c>
      <c r="E89" s="119">
        <f t="shared" si="25"/>
        <v>100.5</v>
      </c>
      <c r="F89" s="120">
        <v>1775</v>
      </c>
      <c r="G89" s="104">
        <f t="shared" si="26"/>
        <v>138.00000000000003</v>
      </c>
      <c r="H89" s="33">
        <v>20.5</v>
      </c>
      <c r="I89" s="33">
        <v>26.5</v>
      </c>
      <c r="J89" s="34">
        <f t="shared" si="27"/>
        <v>132.00000000000003</v>
      </c>
      <c r="K89" s="110">
        <f t="shared" si="28"/>
        <v>52</v>
      </c>
      <c r="L89" s="122">
        <v>9.6</v>
      </c>
      <c r="M89" s="122">
        <v>6</v>
      </c>
      <c r="N89" s="123">
        <f t="shared" si="29"/>
        <v>55.6</v>
      </c>
      <c r="O89" s="113">
        <f t="shared" si="57"/>
        <v>15.099999999999998</v>
      </c>
      <c r="P89" s="125">
        <v>2.2000000000000002</v>
      </c>
      <c r="Q89" s="125">
        <v>3.2</v>
      </c>
      <c r="R89" s="126">
        <f t="shared" si="30"/>
        <v>14.099999999999998</v>
      </c>
      <c r="S89" s="71">
        <f t="shared" si="51"/>
        <v>310.10000000000008</v>
      </c>
      <c r="T89" s="222">
        <f t="shared" ref="T89" si="58">C89+H89+L89+P89</f>
        <v>66.7</v>
      </c>
      <c r="U89" s="222">
        <f t="shared" ref="U89" si="59">D89+I89+M89+Q89</f>
        <v>74.600000000000009</v>
      </c>
      <c r="V89" s="222">
        <f t="shared" ref="V89" si="60">E89+J89+N89+R89</f>
        <v>302.20000000000005</v>
      </c>
      <c r="W89" s="73">
        <f t="shared" si="55"/>
        <v>-7.9000000000000341</v>
      </c>
      <c r="X89" s="35">
        <f t="shared" si="44"/>
        <v>79.499999999999986</v>
      </c>
      <c r="Y89" s="221">
        <v>11.6</v>
      </c>
      <c r="Z89" s="221">
        <v>29</v>
      </c>
      <c r="AA89" s="36">
        <f t="shared" si="36"/>
        <v>62.09999999999998</v>
      </c>
      <c r="AB89" s="78">
        <f t="shared" si="56"/>
        <v>-17.400000000000006</v>
      </c>
      <c r="AC89" s="37">
        <v>1910</v>
      </c>
      <c r="AD89" s="97">
        <v>90</v>
      </c>
      <c r="AE89" s="97">
        <v>62</v>
      </c>
      <c r="AF89" s="163">
        <f t="shared" si="45"/>
        <v>-17</v>
      </c>
      <c r="AG89" s="168">
        <v>2101</v>
      </c>
      <c r="AH89" s="169">
        <v>2010</v>
      </c>
      <c r="AI89" s="177">
        <v>1900</v>
      </c>
      <c r="AJ89" s="219">
        <f t="shared" si="37"/>
        <v>7.6</v>
      </c>
      <c r="AK89" s="30">
        <v>2.6</v>
      </c>
      <c r="AL89" s="30">
        <v>2.7</v>
      </c>
      <c r="AM89" s="103">
        <f t="shared" si="38"/>
        <v>7.4999999999999991</v>
      </c>
      <c r="AN89" s="131">
        <f t="shared" ref="AN89:AN90" si="61">AQ88</f>
        <v>16.200000000000003</v>
      </c>
      <c r="AO89" s="33">
        <v>6</v>
      </c>
      <c r="AQ89" s="155">
        <f t="shared" ref="AQ89:AQ94" si="62">AN89+AO89-AP89</f>
        <v>22.200000000000003</v>
      </c>
    </row>
    <row r="90" spans="1:43">
      <c r="A90" s="128">
        <v>43385</v>
      </c>
      <c r="B90" s="108">
        <f t="shared" si="24"/>
        <v>100.5</v>
      </c>
      <c r="C90" s="119">
        <v>16.7</v>
      </c>
      <c r="D90" s="119">
        <v>10.5</v>
      </c>
      <c r="E90" s="119">
        <f t="shared" si="25"/>
        <v>106.7</v>
      </c>
      <c r="F90" s="120">
        <v>1760</v>
      </c>
      <c r="G90" s="104">
        <f t="shared" si="26"/>
        <v>132.00000000000003</v>
      </c>
      <c r="H90" s="33">
        <v>10.9</v>
      </c>
      <c r="I90" s="33">
        <v>16.5</v>
      </c>
      <c r="J90" s="227">
        <f t="shared" ref="J90:J94" si="63">G90+H90-I90</f>
        <v>126.40000000000003</v>
      </c>
      <c r="K90" s="110">
        <f t="shared" ref="K90:K94" si="64">N89</f>
        <v>55.6</v>
      </c>
      <c r="L90" s="122">
        <v>12.6</v>
      </c>
      <c r="M90" s="122">
        <v>11.3</v>
      </c>
      <c r="N90" s="123">
        <f t="shared" ref="N90:N93" si="65">K90+L90-M90</f>
        <v>56.900000000000006</v>
      </c>
      <c r="O90" s="113">
        <f t="shared" ref="O90:O93" si="66">R89</f>
        <v>14.099999999999998</v>
      </c>
      <c r="P90" s="125">
        <v>9.8000000000000007</v>
      </c>
      <c r="Q90" s="125">
        <v>5.8</v>
      </c>
      <c r="R90" s="126">
        <f t="shared" si="30"/>
        <v>18.099999999999998</v>
      </c>
      <c r="S90" s="71">
        <f t="shared" ref="S90" si="67">B90+G90+K90+O90</f>
        <v>302.20000000000005</v>
      </c>
      <c r="T90" s="224">
        <f t="shared" ref="T90" si="68">C90+H90+L90+P90</f>
        <v>50</v>
      </c>
      <c r="U90" s="224">
        <f t="shared" ref="U90" si="69">D90+I90+M90+Q90</f>
        <v>44.099999999999994</v>
      </c>
      <c r="V90" s="224">
        <f t="shared" ref="V90" si="70">E90+J90+N90+R90</f>
        <v>308.10000000000002</v>
      </c>
      <c r="W90" s="73">
        <f t="shared" ref="W90" si="71">V90-V89</f>
        <v>5.8999999999999773</v>
      </c>
      <c r="X90" s="225">
        <f t="shared" si="44"/>
        <v>62.09999999999998</v>
      </c>
      <c r="Y90" s="36">
        <v>49.3</v>
      </c>
      <c r="Z90" s="36">
        <v>29.1</v>
      </c>
      <c r="AA90" s="36">
        <f t="shared" si="36"/>
        <v>82.299999999999983</v>
      </c>
      <c r="AB90" s="78">
        <f t="shared" ref="AB90" si="72">AA90-AA89</f>
        <v>20.200000000000003</v>
      </c>
      <c r="AC90" s="226">
        <v>1905</v>
      </c>
      <c r="AD90" s="97">
        <v>90</v>
      </c>
      <c r="AE90" s="97">
        <v>70</v>
      </c>
      <c r="AF90" s="163">
        <f t="shared" si="45"/>
        <v>-15</v>
      </c>
      <c r="AG90" s="168">
        <v>2125</v>
      </c>
      <c r="AH90" s="169">
        <v>2010</v>
      </c>
      <c r="AI90" s="177">
        <v>1900</v>
      </c>
      <c r="AJ90" s="223">
        <f t="shared" si="37"/>
        <v>7.4999999999999991</v>
      </c>
      <c r="AK90" s="30">
        <v>5.0999999999999996</v>
      </c>
      <c r="AL90" s="30">
        <v>3.3</v>
      </c>
      <c r="AM90" s="103">
        <f t="shared" si="38"/>
        <v>9.2999999999999972</v>
      </c>
      <c r="AN90" s="131">
        <f t="shared" si="61"/>
        <v>22.200000000000003</v>
      </c>
      <c r="AO90" s="33">
        <v>4.4000000000000004</v>
      </c>
      <c r="AP90" s="33">
        <v>6.3</v>
      </c>
      <c r="AQ90" s="155">
        <f t="shared" si="62"/>
        <v>20.3</v>
      </c>
    </row>
    <row r="91" spans="1:43">
      <c r="A91" s="128">
        <v>43392</v>
      </c>
      <c r="B91" s="108">
        <f t="shared" si="24"/>
        <v>106.7</v>
      </c>
      <c r="C91" s="119">
        <v>31.1</v>
      </c>
      <c r="D91" s="119">
        <v>27.4</v>
      </c>
      <c r="E91" s="119">
        <f t="shared" si="25"/>
        <v>110.4</v>
      </c>
      <c r="F91" s="120">
        <v>1800</v>
      </c>
      <c r="G91" s="104">
        <f t="shared" si="26"/>
        <v>126.40000000000003</v>
      </c>
      <c r="H91" s="33">
        <v>16.100000000000001</v>
      </c>
      <c r="I91" s="33">
        <v>10</v>
      </c>
      <c r="J91" s="235">
        <f t="shared" si="63"/>
        <v>132.50000000000003</v>
      </c>
      <c r="K91" s="110">
        <f t="shared" si="64"/>
        <v>56.900000000000006</v>
      </c>
      <c r="L91" s="122">
        <v>12</v>
      </c>
      <c r="M91" s="122">
        <v>17.5</v>
      </c>
      <c r="N91" s="123">
        <f t="shared" si="65"/>
        <v>51.400000000000006</v>
      </c>
      <c r="O91" s="113">
        <f t="shared" si="66"/>
        <v>18.099999999999998</v>
      </c>
      <c r="P91" s="125">
        <v>0</v>
      </c>
      <c r="Q91" s="125">
        <v>2</v>
      </c>
      <c r="R91" s="126">
        <f t="shared" si="30"/>
        <v>16.099999999999998</v>
      </c>
      <c r="S91" s="71">
        <f t="shared" ref="S91:S92" si="73">B91+G91+K91+O91</f>
        <v>308.10000000000002</v>
      </c>
      <c r="T91" s="236">
        <f t="shared" ref="T91" si="74">C91+H91+L91+P91</f>
        <v>59.2</v>
      </c>
      <c r="U91" s="236">
        <f t="shared" ref="U91" si="75">D91+I91+M91+Q91</f>
        <v>56.9</v>
      </c>
      <c r="V91" s="236">
        <f t="shared" ref="V91" si="76">E91+J91+N91+R91</f>
        <v>310.40000000000009</v>
      </c>
      <c r="W91" s="73">
        <f t="shared" ref="W91" si="77">V91-V90</f>
        <v>2.3000000000000682</v>
      </c>
      <c r="X91" s="229">
        <f t="shared" si="44"/>
        <v>82.299999999999983</v>
      </c>
      <c r="Y91" s="36">
        <v>12.4</v>
      </c>
      <c r="Z91" s="36">
        <v>30</v>
      </c>
      <c r="AA91" s="230">
        <f t="shared" ref="AA91:AA92" si="78">X91+Y91-Z91</f>
        <v>64.699999999999989</v>
      </c>
      <c r="AB91" s="78">
        <f t="shared" ref="AB91:AB92" si="79">AA91-AA90</f>
        <v>-17.599999999999994</v>
      </c>
      <c r="AC91" s="231">
        <v>1925</v>
      </c>
      <c r="AD91" s="97">
        <v>90</v>
      </c>
      <c r="AE91" s="97">
        <v>70</v>
      </c>
      <c r="AF91" s="163">
        <f t="shared" ref="AF91:AF92" si="80">AC91-AD91-F91-AE91</f>
        <v>-35</v>
      </c>
      <c r="AG91" s="168">
        <v>2139</v>
      </c>
      <c r="AH91" s="169">
        <v>2025</v>
      </c>
      <c r="AI91" s="177">
        <v>1900</v>
      </c>
      <c r="AJ91" s="228">
        <f t="shared" si="37"/>
        <v>9.2999999999999972</v>
      </c>
      <c r="AK91" s="30">
        <v>3.5</v>
      </c>
      <c r="AL91" s="30">
        <v>2.9</v>
      </c>
      <c r="AM91" s="103">
        <f t="shared" si="38"/>
        <v>9.8999999999999968</v>
      </c>
      <c r="AN91" s="131">
        <v>23.1</v>
      </c>
      <c r="AO91" s="33">
        <v>8.6</v>
      </c>
      <c r="AP91" s="33">
        <v>8.6999999999999993</v>
      </c>
      <c r="AQ91" s="155">
        <f t="shared" si="62"/>
        <v>23.000000000000004</v>
      </c>
    </row>
    <row r="92" spans="1:43">
      <c r="A92" s="128">
        <v>43399</v>
      </c>
      <c r="B92" s="108">
        <f t="shared" si="24"/>
        <v>110.4</v>
      </c>
      <c r="C92" s="119">
        <v>20.3</v>
      </c>
      <c r="D92" s="119">
        <v>22.3</v>
      </c>
      <c r="E92" s="119">
        <f t="shared" si="25"/>
        <v>108.40000000000002</v>
      </c>
      <c r="F92" s="120">
        <v>1840</v>
      </c>
      <c r="G92" s="104">
        <f t="shared" si="26"/>
        <v>132.50000000000003</v>
      </c>
      <c r="H92" s="33">
        <v>22.6</v>
      </c>
      <c r="I92" s="33">
        <v>18.399999999999999</v>
      </c>
      <c r="J92" s="239">
        <f t="shared" si="63"/>
        <v>136.70000000000002</v>
      </c>
      <c r="K92" s="110">
        <f t="shared" si="64"/>
        <v>51.400000000000006</v>
      </c>
      <c r="L92" s="122">
        <v>17.7</v>
      </c>
      <c r="M92" s="122">
        <v>11</v>
      </c>
      <c r="N92" s="123">
        <f t="shared" si="65"/>
        <v>58.100000000000009</v>
      </c>
      <c r="O92" s="113">
        <f t="shared" si="66"/>
        <v>16.099999999999998</v>
      </c>
      <c r="P92" s="125">
        <v>12</v>
      </c>
      <c r="Q92" s="125">
        <v>14</v>
      </c>
      <c r="R92" s="126">
        <f t="shared" si="30"/>
        <v>14.099999999999998</v>
      </c>
      <c r="S92" s="71">
        <f t="shared" si="73"/>
        <v>310.40000000000009</v>
      </c>
      <c r="T92" s="240">
        <f t="shared" ref="T92" si="81">C92+H92+L92+P92</f>
        <v>72.600000000000009</v>
      </c>
      <c r="U92" s="240">
        <f t="shared" ref="U92" si="82">D92+I92+M92+Q92</f>
        <v>65.7</v>
      </c>
      <c r="V92" s="240">
        <f t="shared" ref="V92" si="83">E92+J92+N92+R92</f>
        <v>317.30000000000007</v>
      </c>
      <c r="W92" s="73">
        <f t="shared" ref="W92" si="84">V92-V91</f>
        <v>6.8999999999999773</v>
      </c>
      <c r="X92" s="238">
        <f t="shared" si="44"/>
        <v>64.699999999999989</v>
      </c>
      <c r="Y92" s="36">
        <v>14.9</v>
      </c>
      <c r="Z92" s="36">
        <v>34</v>
      </c>
      <c r="AA92" s="36">
        <f t="shared" si="78"/>
        <v>45.599999999999994</v>
      </c>
      <c r="AB92" s="78">
        <f t="shared" si="79"/>
        <v>-19.099999999999994</v>
      </c>
      <c r="AC92" s="37">
        <v>1955</v>
      </c>
      <c r="AD92" s="97">
        <v>90</v>
      </c>
      <c r="AE92" s="97">
        <v>70</v>
      </c>
      <c r="AF92" s="163">
        <f t="shared" si="80"/>
        <v>-45</v>
      </c>
      <c r="AG92" s="168">
        <v>2154</v>
      </c>
      <c r="AH92" s="169">
        <v>2025</v>
      </c>
      <c r="AI92" s="177">
        <v>1900</v>
      </c>
      <c r="AJ92" s="237">
        <f t="shared" si="37"/>
        <v>9.8999999999999968</v>
      </c>
      <c r="AK92" s="30">
        <v>5.0999999999999996</v>
      </c>
      <c r="AL92" s="30">
        <v>3.9</v>
      </c>
      <c r="AM92" s="103">
        <f t="shared" si="38"/>
        <v>11.099999999999996</v>
      </c>
      <c r="AN92" s="131">
        <f t="shared" ref="AN92:AN97" si="85">AQ91</f>
        <v>23.000000000000004</v>
      </c>
      <c r="AO92" s="33">
        <v>10.8</v>
      </c>
      <c r="AP92" s="33">
        <v>9.3000000000000007</v>
      </c>
      <c r="AQ92" s="155">
        <f t="shared" si="62"/>
        <v>24.500000000000004</v>
      </c>
    </row>
    <row r="93" spans="1:43">
      <c r="A93" s="128">
        <v>43406</v>
      </c>
      <c r="B93" s="108">
        <f t="shared" si="24"/>
        <v>108.40000000000002</v>
      </c>
      <c r="C93" s="119">
        <v>29.2</v>
      </c>
      <c r="D93" s="119">
        <v>35</v>
      </c>
      <c r="E93" s="119">
        <f t="shared" si="25"/>
        <v>102.60000000000002</v>
      </c>
      <c r="F93" s="120">
        <v>1850</v>
      </c>
      <c r="G93" s="104">
        <f t="shared" si="26"/>
        <v>136.70000000000002</v>
      </c>
      <c r="H93" s="33">
        <v>20</v>
      </c>
      <c r="I93" s="33">
        <v>19.7</v>
      </c>
      <c r="J93" s="34">
        <f t="shared" si="63"/>
        <v>137.00000000000003</v>
      </c>
      <c r="K93" s="110">
        <f t="shared" si="64"/>
        <v>58.100000000000009</v>
      </c>
      <c r="L93" s="122">
        <v>13.2</v>
      </c>
      <c r="M93" s="122">
        <v>16</v>
      </c>
      <c r="N93" s="123">
        <f t="shared" si="65"/>
        <v>55.300000000000011</v>
      </c>
      <c r="O93" s="113">
        <f t="shared" si="66"/>
        <v>14.099999999999998</v>
      </c>
      <c r="P93" s="125">
        <v>0.3</v>
      </c>
      <c r="Q93" s="125">
        <v>0.3</v>
      </c>
      <c r="R93" s="126">
        <f t="shared" si="30"/>
        <v>14.099999999999998</v>
      </c>
      <c r="S93" s="71">
        <f t="shared" ref="S93" si="86">B93+G93+K93+O93</f>
        <v>317.30000000000007</v>
      </c>
      <c r="T93" s="243">
        <f t="shared" ref="T93" si="87">C93+H93+L93+P93</f>
        <v>62.7</v>
      </c>
      <c r="U93" s="243">
        <f t="shared" ref="U93" si="88">D93+I93+M93+Q93</f>
        <v>71</v>
      </c>
      <c r="V93" s="243">
        <f t="shared" ref="V93" si="89">E93+J93+N93+R93</f>
        <v>309.00000000000011</v>
      </c>
      <c r="W93" s="73">
        <f t="shared" ref="W93" si="90">V93-V92</f>
        <v>-8.2999999999999545</v>
      </c>
      <c r="X93" s="244">
        <f t="shared" si="44"/>
        <v>45.599999999999994</v>
      </c>
      <c r="Y93" s="36">
        <v>44.7</v>
      </c>
      <c r="Z93" s="36">
        <v>24.4</v>
      </c>
      <c r="AA93" s="245">
        <f t="shared" ref="AA93" si="91">X93+Y93-Z93</f>
        <v>65.900000000000006</v>
      </c>
      <c r="AB93" s="78">
        <f t="shared" ref="AB93" si="92">AA93-AA92</f>
        <v>20.300000000000011</v>
      </c>
      <c r="AC93" s="246">
        <v>1970</v>
      </c>
      <c r="AD93" s="97">
        <v>90</v>
      </c>
      <c r="AE93" s="97">
        <v>65</v>
      </c>
      <c r="AF93" s="163">
        <f t="shared" ref="AF93" si="93">AC93-AD93-F93-AE93</f>
        <v>-35</v>
      </c>
      <c r="AG93" s="168">
        <v>2171</v>
      </c>
      <c r="AH93" s="169">
        <v>2050</v>
      </c>
      <c r="AI93" s="177">
        <v>1900</v>
      </c>
      <c r="AJ93" s="242">
        <f t="shared" si="37"/>
        <v>11.099999999999996</v>
      </c>
      <c r="AL93" s="30">
        <v>3.4</v>
      </c>
      <c r="AM93" s="103">
        <f t="shared" si="38"/>
        <v>7.6999999999999957</v>
      </c>
      <c r="AN93" s="131">
        <f t="shared" si="85"/>
        <v>24.500000000000004</v>
      </c>
      <c r="AP93" s="33">
        <v>7.6</v>
      </c>
      <c r="AQ93" s="155">
        <f t="shared" si="62"/>
        <v>16.900000000000006</v>
      </c>
    </row>
    <row r="94" spans="1:43">
      <c r="A94" s="128">
        <v>43413</v>
      </c>
      <c r="B94" s="108">
        <f t="shared" si="24"/>
        <v>102.60000000000002</v>
      </c>
      <c r="C94" s="119">
        <v>25</v>
      </c>
      <c r="D94" s="119">
        <v>26</v>
      </c>
      <c r="E94" s="119">
        <f t="shared" ref="E94" si="94">B94+C94-D94</f>
        <v>101.60000000000002</v>
      </c>
      <c r="F94" s="120">
        <v>1870</v>
      </c>
      <c r="G94" s="104">
        <f t="shared" si="26"/>
        <v>137.00000000000003</v>
      </c>
      <c r="H94" s="33">
        <v>20.5</v>
      </c>
      <c r="I94" s="33">
        <v>24.3</v>
      </c>
      <c r="J94" s="264">
        <f t="shared" si="63"/>
        <v>133.20000000000002</v>
      </c>
      <c r="K94" s="110">
        <f t="shared" si="64"/>
        <v>55.300000000000011</v>
      </c>
      <c r="L94" s="122">
        <v>9.1999999999999993</v>
      </c>
      <c r="M94" s="122">
        <v>17.5</v>
      </c>
      <c r="N94" s="123">
        <f t="shared" ref="N94" si="95">K94+L94-M94</f>
        <v>47.000000000000014</v>
      </c>
      <c r="O94" s="113">
        <f t="shared" ref="O94" si="96">R93</f>
        <v>14.099999999999998</v>
      </c>
      <c r="P94" s="125">
        <v>11.1</v>
      </c>
      <c r="Q94" s="125">
        <v>11.1</v>
      </c>
      <c r="R94" s="126">
        <f t="shared" ref="R94" si="97">O94+P94-Q94</f>
        <v>14.099999999999996</v>
      </c>
      <c r="S94" s="71">
        <f t="shared" ref="S94" si="98">B94+G94+K94+O94</f>
        <v>309.00000000000011</v>
      </c>
      <c r="T94" s="265">
        <f t="shared" ref="T94" si="99">C94+H94+L94+P94</f>
        <v>65.8</v>
      </c>
      <c r="U94" s="265">
        <f t="shared" ref="U94" si="100">D94+I94+M94+Q94</f>
        <v>78.899999999999991</v>
      </c>
      <c r="V94" s="265">
        <f t="shared" ref="V94" si="101">E94+J94+N94+R94</f>
        <v>295.90000000000009</v>
      </c>
      <c r="W94" s="73">
        <f t="shared" ref="W94" si="102">V94-V93</f>
        <v>-13.100000000000023</v>
      </c>
      <c r="X94" s="266">
        <f t="shared" si="44"/>
        <v>65.900000000000006</v>
      </c>
      <c r="Y94" s="36">
        <v>26.6</v>
      </c>
      <c r="Z94" s="36">
        <v>26.3</v>
      </c>
      <c r="AA94" s="267">
        <f t="shared" ref="AA94" si="103">X94+Y94-Z94</f>
        <v>66.2</v>
      </c>
      <c r="AB94" s="78">
        <f t="shared" ref="AB94" si="104">AA94-AA93</f>
        <v>0.29999999999999716</v>
      </c>
      <c r="AC94" s="268">
        <v>1970</v>
      </c>
      <c r="AD94" s="97">
        <v>90</v>
      </c>
      <c r="AE94" s="97">
        <v>68</v>
      </c>
      <c r="AF94" s="163">
        <f t="shared" ref="AF94" si="105">AC94-AD94-F94-AE94</f>
        <v>-58</v>
      </c>
      <c r="AG94" s="168">
        <v>2255</v>
      </c>
      <c r="AH94" s="169">
        <v>2050</v>
      </c>
      <c r="AI94" s="177">
        <v>1900</v>
      </c>
      <c r="AJ94" s="263">
        <f t="shared" si="37"/>
        <v>7.6999999999999957</v>
      </c>
      <c r="AK94" s="30">
        <v>7.2</v>
      </c>
      <c r="AL94" s="30">
        <v>4.3</v>
      </c>
      <c r="AM94" s="103">
        <f t="shared" si="38"/>
        <v>10.599999999999994</v>
      </c>
      <c r="AN94" s="131">
        <f t="shared" si="85"/>
        <v>16.900000000000006</v>
      </c>
      <c r="AO94" s="33">
        <v>1.3</v>
      </c>
      <c r="AP94" s="33">
        <v>4.0999999999999996</v>
      </c>
      <c r="AQ94" s="155">
        <f t="shared" si="62"/>
        <v>14.100000000000007</v>
      </c>
    </row>
    <row r="95" spans="1:43">
      <c r="A95" s="128">
        <v>43420</v>
      </c>
      <c r="B95" s="108">
        <f t="shared" ref="B95" si="106">E94</f>
        <v>101.60000000000002</v>
      </c>
      <c r="C95" s="119">
        <v>33.6</v>
      </c>
      <c r="D95" s="119">
        <v>29.3</v>
      </c>
      <c r="E95" s="119">
        <f t="shared" ref="E95" si="107">B95+C95-D95</f>
        <v>105.90000000000002</v>
      </c>
      <c r="F95" s="120">
        <v>1880</v>
      </c>
      <c r="G95" s="104">
        <f t="shared" ref="G95" si="108">J94</f>
        <v>133.20000000000002</v>
      </c>
      <c r="H95" s="276">
        <v>24.9</v>
      </c>
      <c r="I95" s="276">
        <v>18.3</v>
      </c>
      <c r="J95" s="277">
        <f t="shared" ref="J95" si="109">G95+H95-I95</f>
        <v>139.80000000000001</v>
      </c>
      <c r="K95" s="110">
        <f t="shared" ref="K95" si="110">N94</f>
        <v>47.000000000000014</v>
      </c>
      <c r="L95" s="122">
        <v>10.3</v>
      </c>
      <c r="M95" s="122">
        <v>1.8</v>
      </c>
      <c r="N95" s="123">
        <f t="shared" ref="N95" si="111">K95+L95-M95</f>
        <v>55.500000000000014</v>
      </c>
      <c r="O95" s="113">
        <f t="shared" ref="O95" si="112">R94</f>
        <v>14.099999999999996</v>
      </c>
      <c r="P95" s="125">
        <v>3.6</v>
      </c>
      <c r="Q95" s="125">
        <v>3.4</v>
      </c>
      <c r="R95" s="126">
        <f t="shared" ref="R95" si="113">O95+P95-Q95</f>
        <v>14.299999999999995</v>
      </c>
      <c r="S95" s="71">
        <f t="shared" ref="S95" si="114">B95+G95+K95+O95</f>
        <v>295.90000000000009</v>
      </c>
      <c r="T95" s="278">
        <f t="shared" ref="T95" si="115">C95+H95+L95+P95</f>
        <v>72.399999999999991</v>
      </c>
      <c r="U95" s="278">
        <f t="shared" ref="U95" si="116">D95+I95+M95+Q95</f>
        <v>52.8</v>
      </c>
      <c r="V95" s="278">
        <f t="shared" ref="V95" si="117">E95+J95+N95+R95</f>
        <v>315.50000000000006</v>
      </c>
      <c r="W95" s="73">
        <f t="shared" ref="W95" si="118">V95-V94</f>
        <v>19.599999999999966</v>
      </c>
      <c r="X95" s="279">
        <f t="shared" ref="X95" si="119">AA94</f>
        <v>66.2</v>
      </c>
      <c r="Y95" s="280">
        <v>46.9</v>
      </c>
      <c r="Z95" s="280">
        <v>24.5</v>
      </c>
      <c r="AA95" s="280">
        <f t="shared" ref="AA95" si="120">X95+Y95-Z95</f>
        <v>88.6</v>
      </c>
      <c r="AB95" s="78">
        <f t="shared" ref="AB95" si="121">AA95-AA94</f>
        <v>22.399999999999991</v>
      </c>
      <c r="AC95" s="37">
        <v>1990</v>
      </c>
      <c r="AD95" s="97">
        <v>90</v>
      </c>
      <c r="AE95" s="97">
        <v>66</v>
      </c>
      <c r="AF95" s="163">
        <f t="shared" ref="AF95" si="122">AC95-AD95-F95-AE95</f>
        <v>-46</v>
      </c>
      <c r="AG95" s="168">
        <v>2166</v>
      </c>
      <c r="AH95" s="169">
        <v>2050</v>
      </c>
      <c r="AI95" s="177">
        <v>1900</v>
      </c>
      <c r="AJ95" s="270">
        <f t="shared" ref="AJ95" si="123">AM94</f>
        <v>10.599999999999994</v>
      </c>
      <c r="AK95" s="271">
        <v>5</v>
      </c>
      <c r="AL95" s="271">
        <v>4.8</v>
      </c>
      <c r="AM95" s="103">
        <f t="shared" ref="AM95" si="124">AJ95+AK95-AL95</f>
        <v>10.799999999999994</v>
      </c>
      <c r="AN95" s="131">
        <f t="shared" si="85"/>
        <v>14.100000000000007</v>
      </c>
      <c r="AO95" s="272">
        <v>6.3</v>
      </c>
      <c r="AP95" s="272">
        <v>8</v>
      </c>
      <c r="AQ95" s="155">
        <f t="shared" ref="AQ95" si="125">AN95+AO95-AP95</f>
        <v>12.400000000000006</v>
      </c>
    </row>
    <row r="96" spans="1:43">
      <c r="A96" s="128">
        <v>43427</v>
      </c>
      <c r="B96" s="108">
        <f t="shared" ref="B96" si="126">E95</f>
        <v>105.90000000000002</v>
      </c>
      <c r="C96" s="119">
        <v>30.6</v>
      </c>
      <c r="D96" s="119">
        <v>24.1</v>
      </c>
      <c r="E96" s="119">
        <f t="shared" ref="E96" si="127">B96+C96-D96</f>
        <v>112.40000000000003</v>
      </c>
      <c r="F96" s="120">
        <v>1880</v>
      </c>
      <c r="G96" s="104">
        <f t="shared" ref="G96" si="128">J95</f>
        <v>139.80000000000001</v>
      </c>
      <c r="H96" s="289">
        <v>17.100000000000001</v>
      </c>
      <c r="I96" s="289">
        <v>17.899999999999999</v>
      </c>
      <c r="J96" s="290">
        <f t="shared" ref="J96" si="129">G96+H96-I96</f>
        <v>139</v>
      </c>
      <c r="K96" s="110">
        <f t="shared" ref="K96" si="130">N95</f>
        <v>55.500000000000014</v>
      </c>
      <c r="L96" s="122">
        <v>12.2</v>
      </c>
      <c r="M96" s="122">
        <v>12.8</v>
      </c>
      <c r="N96" s="123">
        <f t="shared" ref="N96" si="131">K96+L96-M96</f>
        <v>54.90000000000002</v>
      </c>
      <c r="O96" s="113">
        <f t="shared" ref="O96" si="132">R95</f>
        <v>14.299999999999995</v>
      </c>
      <c r="P96" s="125">
        <v>7.4</v>
      </c>
      <c r="Q96" s="125">
        <v>5.2</v>
      </c>
      <c r="R96" s="126">
        <f t="shared" ref="R96" si="133">O96+P96-Q96</f>
        <v>16.499999999999996</v>
      </c>
      <c r="S96" s="71">
        <f t="shared" ref="S96" si="134">B96+G96+K96+O96</f>
        <v>315.50000000000006</v>
      </c>
      <c r="T96" s="291">
        <f t="shared" ref="T96" si="135">C96+H96+L96+P96</f>
        <v>67.300000000000011</v>
      </c>
      <c r="U96" s="291">
        <f t="shared" ref="U96" si="136">D96+I96+M96+Q96</f>
        <v>60</v>
      </c>
      <c r="V96" s="291">
        <f t="shared" ref="V96" si="137">E96+J96+N96+R96</f>
        <v>322.80000000000007</v>
      </c>
      <c r="W96" s="73">
        <f t="shared" ref="W96" si="138">V96-V95</f>
        <v>7.3000000000000114</v>
      </c>
      <c r="X96" s="286">
        <f t="shared" ref="X96" si="139">AA95</f>
        <v>88.6</v>
      </c>
      <c r="Y96" s="287">
        <v>24.6</v>
      </c>
      <c r="Z96" s="287">
        <v>28.3</v>
      </c>
      <c r="AA96" s="287">
        <f t="shared" ref="AA96" si="140">X96+Y96-Z96</f>
        <v>84.899999999999991</v>
      </c>
      <c r="AB96" s="78">
        <f t="shared" ref="AB96" si="141">AA96-AA95</f>
        <v>-3.7000000000000028</v>
      </c>
      <c r="AC96" s="288">
        <v>1990</v>
      </c>
      <c r="AD96" s="97">
        <v>90</v>
      </c>
      <c r="AE96" s="97">
        <v>63</v>
      </c>
      <c r="AF96" s="163">
        <f t="shared" ref="AF96" si="142">AC96-AD96-F96-AE96</f>
        <v>-43</v>
      </c>
      <c r="AG96" s="168">
        <v>2147</v>
      </c>
      <c r="AH96" s="169">
        <v>2030</v>
      </c>
      <c r="AI96" s="177">
        <v>1930</v>
      </c>
      <c r="AJ96" s="283">
        <f t="shared" ref="AJ96" si="143">AM95</f>
        <v>10.799999999999994</v>
      </c>
      <c r="AK96" s="284">
        <v>6.6</v>
      </c>
      <c r="AL96" s="284">
        <v>3.4</v>
      </c>
      <c r="AM96" s="103">
        <f t="shared" ref="AM96" si="144">AJ96+AK96-AL96</f>
        <v>13.999999999999991</v>
      </c>
      <c r="AN96" s="131">
        <f t="shared" si="85"/>
        <v>12.400000000000006</v>
      </c>
      <c r="AO96" s="285">
        <v>12.1</v>
      </c>
      <c r="AP96" s="285">
        <v>7</v>
      </c>
      <c r="AQ96" s="155">
        <f t="shared" ref="AQ96" si="145">AN96+AO96-AP96</f>
        <v>17.500000000000007</v>
      </c>
    </row>
    <row r="97" spans="1:43">
      <c r="A97" s="128">
        <v>43434</v>
      </c>
      <c r="B97" s="108">
        <f t="shared" ref="B97" si="146">E96</f>
        <v>112.40000000000003</v>
      </c>
      <c r="C97" s="119">
        <v>29.9</v>
      </c>
      <c r="D97" s="119">
        <v>27.4</v>
      </c>
      <c r="E97" s="119">
        <f t="shared" ref="E97" si="147">B97+C97-D97</f>
        <v>114.90000000000003</v>
      </c>
      <c r="F97" s="120">
        <v>1895</v>
      </c>
      <c r="G97" s="104">
        <f t="shared" ref="G97" si="148">J96</f>
        <v>139</v>
      </c>
      <c r="H97" s="333">
        <v>12.5</v>
      </c>
      <c r="I97" s="333">
        <v>12.9</v>
      </c>
      <c r="J97" s="334">
        <f t="shared" ref="J97" si="149">G97+H97-I97</f>
        <v>138.6</v>
      </c>
      <c r="K97" s="110">
        <f t="shared" ref="K97" si="150">N96</f>
        <v>54.90000000000002</v>
      </c>
      <c r="L97" s="122">
        <v>8.1</v>
      </c>
      <c r="M97" s="122">
        <v>8.6</v>
      </c>
      <c r="N97" s="123">
        <f t="shared" ref="N97" si="151">K97+L97-M97</f>
        <v>54.40000000000002</v>
      </c>
      <c r="O97" s="113">
        <f t="shared" ref="O97" si="152">R96</f>
        <v>16.499999999999996</v>
      </c>
      <c r="P97" s="125">
        <v>3</v>
      </c>
      <c r="Q97" s="125">
        <v>4</v>
      </c>
      <c r="R97" s="126">
        <f t="shared" ref="R97" si="153">O97+P97-Q97</f>
        <v>15.499999999999996</v>
      </c>
      <c r="S97" s="71">
        <f t="shared" ref="S97" si="154">B97+G97+K97+O97</f>
        <v>322.80000000000007</v>
      </c>
      <c r="T97" s="299">
        <f t="shared" ref="T97" si="155">C97+H97+L97+P97</f>
        <v>53.5</v>
      </c>
      <c r="U97" s="299">
        <f t="shared" ref="U97" si="156">D97+I97+M97+Q97</f>
        <v>52.9</v>
      </c>
      <c r="V97" s="299">
        <f t="shared" ref="V97" si="157">E97+J97+N97+R97</f>
        <v>323.40000000000003</v>
      </c>
      <c r="W97" s="73">
        <f t="shared" ref="W97" si="158">V97-V96</f>
        <v>0.59999999999996589</v>
      </c>
      <c r="X97" s="300">
        <f t="shared" ref="X97" si="159">AA96</f>
        <v>84.899999999999991</v>
      </c>
      <c r="Y97" s="301">
        <v>20.399999999999999</v>
      </c>
      <c r="Z97" s="301">
        <v>25.7</v>
      </c>
      <c r="AA97" s="301">
        <f t="shared" ref="AA97" si="160">X97+Y97-Z97</f>
        <v>79.59999999999998</v>
      </c>
      <c r="AB97" s="78">
        <f t="shared" ref="AB97" si="161">AA97-AA96</f>
        <v>-5.3000000000000114</v>
      </c>
      <c r="AC97" s="302">
        <v>2020</v>
      </c>
      <c r="AD97" s="97">
        <v>90</v>
      </c>
      <c r="AE97" s="97">
        <v>58</v>
      </c>
      <c r="AF97" s="163">
        <f t="shared" ref="AF97" si="162">AC97-AD97-F97-AE97</f>
        <v>-23</v>
      </c>
      <c r="AG97" s="168">
        <v>2148</v>
      </c>
      <c r="AH97" s="169">
        <v>2030</v>
      </c>
      <c r="AI97" s="177">
        <v>1930</v>
      </c>
      <c r="AJ97" s="296">
        <f t="shared" ref="AJ97" si="163">AM96</f>
        <v>13.999999999999991</v>
      </c>
      <c r="AK97" s="297"/>
      <c r="AL97" s="297">
        <v>3</v>
      </c>
      <c r="AM97" s="103">
        <f t="shared" ref="AM97" si="164">AJ97+AK97-AL97</f>
        <v>10.999999999999991</v>
      </c>
      <c r="AN97" s="131">
        <f t="shared" si="85"/>
        <v>17.500000000000007</v>
      </c>
      <c r="AO97" s="298">
        <v>5.6</v>
      </c>
      <c r="AP97" s="298">
        <v>7.2</v>
      </c>
      <c r="AQ97" s="155">
        <f t="shared" ref="AQ97" si="165">AN97+AO97-AP97</f>
        <v>15.900000000000009</v>
      </c>
    </row>
    <row r="98" spans="1:43">
      <c r="A98" s="128">
        <v>43441</v>
      </c>
      <c r="B98" s="108">
        <f t="shared" ref="B98:B99" si="166">E97</f>
        <v>114.90000000000003</v>
      </c>
      <c r="C98" s="119">
        <v>23.1</v>
      </c>
      <c r="D98" s="119">
        <v>29.7</v>
      </c>
      <c r="E98" s="119">
        <f t="shared" ref="E98:E99" si="167">B98+C98-D98</f>
        <v>108.30000000000003</v>
      </c>
      <c r="F98" s="120">
        <v>1870</v>
      </c>
      <c r="G98" s="104">
        <f t="shared" ref="G98:G99" si="168">J97</f>
        <v>138.6</v>
      </c>
      <c r="H98" s="356">
        <v>23.7</v>
      </c>
      <c r="I98" s="356">
        <v>18.3</v>
      </c>
      <c r="J98" s="357">
        <f t="shared" ref="J98:J99" si="169">G98+H98-I98</f>
        <v>143.99999999999997</v>
      </c>
      <c r="K98" s="110">
        <f t="shared" ref="K98:K99" si="170">N97</f>
        <v>54.40000000000002</v>
      </c>
      <c r="L98" s="122">
        <v>7.2</v>
      </c>
      <c r="M98" s="122">
        <v>10.4</v>
      </c>
      <c r="N98" s="123">
        <f t="shared" ref="N98:N99" si="171">K98+L98-M98</f>
        <v>51.200000000000024</v>
      </c>
      <c r="O98" s="113">
        <f t="shared" ref="O98:O99" si="172">R97</f>
        <v>15.499999999999996</v>
      </c>
      <c r="P98" s="125">
        <v>10</v>
      </c>
      <c r="Q98" s="125">
        <v>9</v>
      </c>
      <c r="R98" s="126">
        <f t="shared" ref="R98:R99" si="173">O98+P98-Q98</f>
        <v>16.499999999999996</v>
      </c>
      <c r="S98" s="71">
        <f t="shared" ref="S98:S99" si="174">B98+G98+K98+O98</f>
        <v>323.40000000000003</v>
      </c>
      <c r="T98" s="358">
        <f t="shared" ref="T98:T99" si="175">C98+H98+L98+P98</f>
        <v>64</v>
      </c>
      <c r="U98" s="358">
        <f t="shared" ref="U98:U99" si="176">D98+I98+M98+Q98</f>
        <v>67.400000000000006</v>
      </c>
      <c r="V98" s="358">
        <f t="shared" ref="V98:V99" si="177">E98+J98+N98+R98</f>
        <v>320.00000000000006</v>
      </c>
      <c r="W98" s="73">
        <f t="shared" ref="W98:W99" si="178">V98-V97</f>
        <v>-3.3999999999999773</v>
      </c>
      <c r="X98" s="359">
        <f t="shared" ref="X98:X99" si="179">AA97</f>
        <v>79.59999999999998</v>
      </c>
      <c r="Y98" s="360">
        <v>39.1</v>
      </c>
      <c r="Z98" s="360">
        <v>29.5</v>
      </c>
      <c r="AA98" s="360">
        <f t="shared" ref="AA98:AA99" si="180">X98+Y98-Z98</f>
        <v>89.199999999999989</v>
      </c>
      <c r="AB98" s="78">
        <f t="shared" ref="AB98:AB99" si="181">AA98-AA97</f>
        <v>9.6000000000000085</v>
      </c>
      <c r="AC98" s="361">
        <v>2005</v>
      </c>
      <c r="AD98" s="97">
        <v>90</v>
      </c>
      <c r="AE98" s="97">
        <v>55</v>
      </c>
      <c r="AF98" s="163">
        <f t="shared" ref="AF98:AF99" si="182">AC98-AD98-F98-AE98</f>
        <v>-10</v>
      </c>
      <c r="AG98" s="168">
        <v>2193</v>
      </c>
      <c r="AH98" s="169">
        <v>2030</v>
      </c>
      <c r="AI98" s="177">
        <v>1950</v>
      </c>
      <c r="AJ98" s="354">
        <f t="shared" ref="AJ98:AJ99" si="183">AM97</f>
        <v>10.999999999999991</v>
      </c>
      <c r="AK98" s="355"/>
      <c r="AL98" s="355">
        <v>3.9</v>
      </c>
      <c r="AM98" s="103">
        <f t="shared" ref="AM98:AM99" si="184">AJ98+AK98-AL98</f>
        <v>7.0999999999999908</v>
      </c>
      <c r="AN98" s="131">
        <f t="shared" ref="AN98:AN99" si="185">AQ97</f>
        <v>15.900000000000009</v>
      </c>
      <c r="AO98" s="356">
        <v>11.8</v>
      </c>
      <c r="AP98" s="356">
        <v>6.2</v>
      </c>
      <c r="AQ98" s="155">
        <f t="shared" ref="AQ98:AQ99" si="186">AN98+AO98-AP98</f>
        <v>21.500000000000011</v>
      </c>
    </row>
    <row r="99" spans="1:43" s="406" customFormat="1">
      <c r="A99" s="128">
        <v>43448</v>
      </c>
      <c r="B99" s="108">
        <f t="shared" si="166"/>
        <v>108.30000000000003</v>
      </c>
      <c r="C99" s="119">
        <v>37.799999999999997</v>
      </c>
      <c r="D99" s="119">
        <v>37.1</v>
      </c>
      <c r="E99" s="119">
        <f t="shared" si="167"/>
        <v>109.00000000000003</v>
      </c>
      <c r="F99" s="120">
        <v>1880</v>
      </c>
      <c r="G99" s="104">
        <f t="shared" si="168"/>
        <v>143.99999999999997</v>
      </c>
      <c r="H99" s="409">
        <v>26.3</v>
      </c>
      <c r="I99" s="409">
        <v>22.3</v>
      </c>
      <c r="J99" s="410">
        <f t="shared" si="169"/>
        <v>147.99999999999997</v>
      </c>
      <c r="K99" s="110">
        <f t="shared" si="170"/>
        <v>51.200000000000024</v>
      </c>
      <c r="L99" s="122">
        <v>11.9</v>
      </c>
      <c r="M99" s="122">
        <v>10.7</v>
      </c>
      <c r="N99" s="123">
        <f t="shared" si="171"/>
        <v>52.40000000000002</v>
      </c>
      <c r="O99" s="113">
        <f t="shared" si="172"/>
        <v>16.499999999999996</v>
      </c>
      <c r="P99" s="125">
        <v>4.2</v>
      </c>
      <c r="Q99" s="125">
        <v>2</v>
      </c>
      <c r="R99" s="126">
        <f t="shared" si="173"/>
        <v>18.699999999999996</v>
      </c>
      <c r="S99" s="71">
        <f t="shared" si="174"/>
        <v>320.00000000000006</v>
      </c>
      <c r="T99" s="411">
        <f t="shared" si="175"/>
        <v>80.2</v>
      </c>
      <c r="U99" s="411">
        <f t="shared" si="176"/>
        <v>72.100000000000009</v>
      </c>
      <c r="V99" s="411">
        <f t="shared" si="177"/>
        <v>328.1</v>
      </c>
      <c r="W99" s="73">
        <f t="shared" si="178"/>
        <v>8.0999999999999659</v>
      </c>
      <c r="X99" s="412">
        <f t="shared" si="179"/>
        <v>89.199999999999989</v>
      </c>
      <c r="Y99" s="413">
        <v>5.9</v>
      </c>
      <c r="Z99" s="413">
        <v>25.2</v>
      </c>
      <c r="AA99" s="413">
        <f t="shared" si="180"/>
        <v>69.899999999999991</v>
      </c>
      <c r="AB99" s="78">
        <f t="shared" si="181"/>
        <v>-19.299999999999997</v>
      </c>
      <c r="AC99" s="414">
        <v>2000</v>
      </c>
      <c r="AD99" s="97">
        <v>90</v>
      </c>
      <c r="AE99" s="97">
        <v>52</v>
      </c>
      <c r="AF99" s="163">
        <f t="shared" si="182"/>
        <v>-22</v>
      </c>
      <c r="AG99" s="168">
        <v>2199</v>
      </c>
      <c r="AH99" s="169"/>
      <c r="AI99" s="177">
        <v>1950</v>
      </c>
      <c r="AJ99" s="407">
        <f t="shared" si="183"/>
        <v>7.0999999999999908</v>
      </c>
      <c r="AK99" s="408">
        <v>5.0999999999999996</v>
      </c>
      <c r="AL99" s="408">
        <v>3.8</v>
      </c>
      <c r="AM99" s="103">
        <f t="shared" si="184"/>
        <v>8.3999999999999915</v>
      </c>
      <c r="AN99" s="131">
        <f t="shared" si="185"/>
        <v>21.500000000000011</v>
      </c>
      <c r="AO99" s="409">
        <v>12.1</v>
      </c>
      <c r="AP99" s="409">
        <v>4.3</v>
      </c>
      <c r="AQ99" s="155">
        <f t="shared" si="186"/>
        <v>29.300000000000008</v>
      </c>
    </row>
    <row r="100" spans="1:43">
      <c r="A100" s="128">
        <v>43455</v>
      </c>
      <c r="B100" s="108">
        <f t="shared" ref="B100" si="187">E99</f>
        <v>109.00000000000003</v>
      </c>
      <c r="C100" s="119">
        <v>32.299999999999997</v>
      </c>
      <c r="D100" s="119">
        <v>28</v>
      </c>
      <c r="E100" s="119">
        <f t="shared" ref="E100" si="188">B100+C100-D100</f>
        <v>113.30000000000001</v>
      </c>
      <c r="F100" s="120">
        <v>1840</v>
      </c>
      <c r="G100" s="104">
        <f t="shared" ref="G100" si="189">J99</f>
        <v>147.99999999999997</v>
      </c>
      <c r="H100" s="429">
        <v>22</v>
      </c>
      <c r="I100" s="429">
        <v>23</v>
      </c>
      <c r="J100" s="430">
        <f t="shared" ref="J100" si="190">G100+H100-I100</f>
        <v>146.99999999999997</v>
      </c>
      <c r="K100" s="110">
        <f t="shared" ref="K100" si="191">N99</f>
        <v>52.40000000000002</v>
      </c>
      <c r="L100" s="122">
        <v>10.5</v>
      </c>
      <c r="M100" s="122">
        <v>9.4</v>
      </c>
      <c r="N100" s="123">
        <f t="shared" ref="N100" si="192">K100+L100-M100</f>
        <v>53.500000000000021</v>
      </c>
      <c r="O100" s="113">
        <f t="shared" ref="O100" si="193">R99</f>
        <v>18.699999999999996</v>
      </c>
      <c r="P100" s="125">
        <v>2.4</v>
      </c>
      <c r="Q100" s="125">
        <v>1.6</v>
      </c>
      <c r="R100" s="126">
        <f t="shared" ref="R100" si="194">O100+P100-Q100</f>
        <v>19.499999999999993</v>
      </c>
      <c r="S100" s="71">
        <f t="shared" ref="S100" si="195">B100+G100+K100+O100</f>
        <v>328.1</v>
      </c>
      <c r="T100" s="420">
        <f t="shared" ref="T100" si="196">C100+H100+L100+P100</f>
        <v>67.2</v>
      </c>
      <c r="U100" s="420">
        <f t="shared" ref="U100" si="197">D100+I100+M100+Q100</f>
        <v>62</v>
      </c>
      <c r="V100" s="420">
        <f t="shared" ref="V100" si="198">E100+J100+N100+R100</f>
        <v>333.29999999999995</v>
      </c>
      <c r="W100" s="73">
        <f t="shared" ref="W100" si="199">V100-V99</f>
        <v>5.1999999999999318</v>
      </c>
      <c r="X100" s="421">
        <f t="shared" ref="X100" si="200">AA99</f>
        <v>69.899999999999991</v>
      </c>
      <c r="Y100" s="422">
        <v>43.8</v>
      </c>
      <c r="Z100" s="422">
        <v>29.5</v>
      </c>
      <c r="AA100" s="422">
        <f t="shared" ref="AA100" si="201">X100+Y100-Z100</f>
        <v>84.199999999999989</v>
      </c>
      <c r="AB100" s="78">
        <f t="shared" ref="AB100" si="202">AA100-AA99</f>
        <v>14.299999999999997</v>
      </c>
      <c r="AC100" s="423">
        <v>1970</v>
      </c>
      <c r="AD100" s="97">
        <v>90</v>
      </c>
      <c r="AE100" s="97">
        <v>52</v>
      </c>
      <c r="AF100" s="163">
        <f t="shared" ref="AF100" si="203">AC100-AD100-F100-AE100</f>
        <v>-12</v>
      </c>
      <c r="AG100" s="168">
        <v>2171</v>
      </c>
      <c r="AI100" s="177">
        <v>1920</v>
      </c>
      <c r="AJ100" s="417">
        <f t="shared" ref="AJ100" si="204">AM99</f>
        <v>8.3999999999999915</v>
      </c>
      <c r="AK100" s="418">
        <v>8.6999999999999993</v>
      </c>
      <c r="AL100" s="418">
        <v>4</v>
      </c>
      <c r="AM100" s="103">
        <f t="shared" ref="AM100" si="205">AJ100+AK100-AL100</f>
        <v>13.099999999999991</v>
      </c>
      <c r="AN100" s="131">
        <f t="shared" ref="AN100" si="206">AQ99</f>
        <v>29.300000000000008</v>
      </c>
      <c r="AO100" s="419"/>
      <c r="AP100" s="419">
        <v>10</v>
      </c>
      <c r="AQ100" s="155">
        <f t="shared" ref="AQ100" si="207">AN100+AO100-AP100</f>
        <v>19.300000000000008</v>
      </c>
    </row>
    <row r="101" spans="1:43">
      <c r="A101" s="128">
        <v>43462</v>
      </c>
      <c r="B101" s="108">
        <f t="shared" ref="B101" si="208">E100</f>
        <v>113.30000000000001</v>
      </c>
      <c r="C101" s="119">
        <v>31</v>
      </c>
      <c r="D101" s="119">
        <v>26</v>
      </c>
      <c r="E101" s="119">
        <f t="shared" ref="E101" si="209">B101+C101-D101</f>
        <v>118.30000000000001</v>
      </c>
      <c r="F101" s="120">
        <v>1830</v>
      </c>
      <c r="G101" s="104">
        <f t="shared" ref="G101" si="210">J100</f>
        <v>146.99999999999997</v>
      </c>
      <c r="H101" s="445">
        <v>17.5</v>
      </c>
      <c r="I101" s="445">
        <v>14</v>
      </c>
      <c r="J101" s="446">
        <f t="shared" ref="J101" si="211">G101+H101-I101</f>
        <v>150.49999999999997</v>
      </c>
      <c r="K101" s="110">
        <f t="shared" ref="K101" si="212">N100</f>
        <v>53.500000000000021</v>
      </c>
      <c r="L101" s="122">
        <v>9.8000000000000007</v>
      </c>
      <c r="M101" s="122">
        <v>3.4</v>
      </c>
      <c r="N101" s="123">
        <f t="shared" ref="N101" si="213">K101+L101-M101</f>
        <v>59.900000000000027</v>
      </c>
      <c r="O101" s="113">
        <f t="shared" ref="O101" si="214">R100</f>
        <v>19.499999999999993</v>
      </c>
      <c r="P101" s="125">
        <v>3.5</v>
      </c>
      <c r="Q101" s="125">
        <v>4.5</v>
      </c>
      <c r="R101" s="126">
        <f t="shared" ref="R101" si="215">O101+P101-Q101</f>
        <v>18.499999999999993</v>
      </c>
      <c r="S101" s="71">
        <f t="shared" ref="S101" si="216">B101+G101+K101+O101</f>
        <v>333.29999999999995</v>
      </c>
      <c r="T101" s="439">
        <f t="shared" ref="T101" si="217">C101+H101+L101+P101</f>
        <v>61.8</v>
      </c>
      <c r="U101" s="439">
        <f t="shared" ref="U101" si="218">D101+I101+M101+Q101</f>
        <v>47.9</v>
      </c>
      <c r="V101" s="439">
        <f t="shared" ref="V101" si="219">E101+J101+N101+R101</f>
        <v>347.2</v>
      </c>
      <c r="W101" s="73">
        <f t="shared" ref="W101" si="220">V101-V100</f>
        <v>13.900000000000034</v>
      </c>
      <c r="X101" s="440">
        <f t="shared" ref="X101" si="221">AA100</f>
        <v>84.199999999999989</v>
      </c>
      <c r="Y101" s="441">
        <v>21</v>
      </c>
      <c r="Z101" s="441">
        <v>28.8</v>
      </c>
      <c r="AA101" s="441">
        <f t="shared" ref="AA101" si="222">X101+Y101-Z101</f>
        <v>76.399999999999991</v>
      </c>
      <c r="AB101" s="78">
        <f t="shared" ref="AB101" si="223">AA101-AA100</f>
        <v>-7.7999999999999972</v>
      </c>
      <c r="AC101" s="442">
        <v>1980</v>
      </c>
      <c r="AD101" s="97">
        <v>90</v>
      </c>
      <c r="AE101" s="97">
        <v>52</v>
      </c>
      <c r="AF101" s="163">
        <f t="shared" ref="AF101" si="224">AC101-AD101-F101-AE101</f>
        <v>8</v>
      </c>
      <c r="AG101" s="168">
        <v>2146</v>
      </c>
      <c r="AI101" s="177">
        <v>1900</v>
      </c>
      <c r="AJ101" s="436">
        <f t="shared" ref="AJ101" si="225">AM100</f>
        <v>13.099999999999991</v>
      </c>
      <c r="AK101" s="437">
        <v>4.3</v>
      </c>
      <c r="AL101" s="437">
        <v>5.4</v>
      </c>
      <c r="AM101" s="103">
        <f t="shared" ref="AM101" si="226">AJ101+AK101-AL101</f>
        <v>11.999999999999991</v>
      </c>
      <c r="AN101" s="131">
        <f t="shared" ref="AN101" si="227">AQ100</f>
        <v>19.300000000000008</v>
      </c>
      <c r="AO101" s="438">
        <v>5.0999999999999996</v>
      </c>
      <c r="AP101" s="438">
        <v>6.2</v>
      </c>
      <c r="AQ101" s="155">
        <f t="shared" ref="AQ101" si="228">AN101+AO101-AP101</f>
        <v>18.200000000000006</v>
      </c>
    </row>
    <row r="102" spans="1:43">
      <c r="A102" s="128">
        <v>43469</v>
      </c>
      <c r="B102" s="108">
        <f t="shared" ref="B102:B103" si="229">E101</f>
        <v>118.30000000000001</v>
      </c>
      <c r="C102" s="119">
        <v>38</v>
      </c>
      <c r="D102" s="119">
        <v>17.600000000000001</v>
      </c>
      <c r="E102" s="119">
        <f t="shared" ref="E102:E103" si="230">B102+C102-D102</f>
        <v>138.70000000000002</v>
      </c>
      <c r="F102" s="120">
        <v>1850</v>
      </c>
      <c r="G102" s="104">
        <f t="shared" ref="G102:G103" si="231">J101</f>
        <v>150.49999999999997</v>
      </c>
      <c r="H102" s="453">
        <v>17.5</v>
      </c>
      <c r="I102" s="453">
        <f>26.5+17.5</f>
        <v>44</v>
      </c>
      <c r="J102" s="454">
        <f t="shared" ref="J102:J103" si="232">G102+H102-I102</f>
        <v>123.99999999999997</v>
      </c>
      <c r="K102" s="110">
        <f t="shared" ref="K102:K103" si="233">N101</f>
        <v>59.900000000000027</v>
      </c>
      <c r="L102" s="122">
        <v>9.8000000000000007</v>
      </c>
      <c r="M102" s="122">
        <f>0.9+9.8</f>
        <v>10.700000000000001</v>
      </c>
      <c r="N102" s="123">
        <f t="shared" ref="N102:N103" si="234">K102+L102-M102</f>
        <v>59.000000000000028</v>
      </c>
      <c r="O102" s="113">
        <f t="shared" ref="O102:O103" si="235">R101</f>
        <v>18.499999999999993</v>
      </c>
      <c r="P102" s="125">
        <v>3.5</v>
      </c>
      <c r="Q102" s="125">
        <f>2.5+3.5</f>
        <v>6</v>
      </c>
      <c r="R102" s="126">
        <f t="shared" ref="R102:R103" si="236">O102+P102-Q102</f>
        <v>15.999999999999993</v>
      </c>
      <c r="S102" s="71">
        <f t="shared" ref="S102" si="237">B102+G102+K102+O102</f>
        <v>347.2</v>
      </c>
      <c r="T102" s="447">
        <f t="shared" ref="T102" si="238">C102+H102+L102+P102</f>
        <v>68.8</v>
      </c>
      <c r="U102" s="447">
        <f t="shared" ref="U102" si="239">D102+I102+M102+Q102</f>
        <v>78.3</v>
      </c>
      <c r="V102" s="447">
        <f t="shared" ref="V102" si="240">E102+J102+N102+R102</f>
        <v>337.70000000000005</v>
      </c>
      <c r="W102" s="73">
        <f t="shared" ref="W102" si="241">V102-V101</f>
        <v>-9.4999999999999432</v>
      </c>
      <c r="X102" s="448">
        <f t="shared" ref="X102" si="242">AA101</f>
        <v>76.399999999999991</v>
      </c>
      <c r="Y102" s="449">
        <v>33.299999999999997</v>
      </c>
      <c r="Z102" s="449">
        <v>28.2</v>
      </c>
      <c r="AA102" s="449">
        <f t="shared" ref="AA102" si="243">X102+Y102-Z102</f>
        <v>81.499999999999986</v>
      </c>
      <c r="AB102" s="78">
        <f t="shared" ref="AB102" si="244">AA102-AA101</f>
        <v>5.0999999999999943</v>
      </c>
      <c r="AC102" s="450">
        <v>1990</v>
      </c>
      <c r="AD102" s="97">
        <v>90</v>
      </c>
      <c r="AE102" s="97">
        <v>52</v>
      </c>
      <c r="AF102" s="163">
        <f t="shared" ref="AF102" si="245">AC102-AD102-F102-AE102</f>
        <v>-2</v>
      </c>
      <c r="AG102" s="168">
        <v>2183</v>
      </c>
      <c r="AI102" s="169">
        <v>1890</v>
      </c>
      <c r="AJ102" s="443">
        <f t="shared" ref="AJ102" si="246">AM101</f>
        <v>11.999999999999991</v>
      </c>
      <c r="AK102" s="444">
        <v>5.0999999999999996</v>
      </c>
      <c r="AL102" s="444">
        <v>4.3</v>
      </c>
      <c r="AM102" s="103">
        <f t="shared" ref="AM102" si="247">AJ102+AK102-AL102</f>
        <v>12.79999999999999</v>
      </c>
      <c r="AN102" s="131">
        <f t="shared" ref="AN102" si="248">AQ101</f>
        <v>18.200000000000006</v>
      </c>
      <c r="AO102" s="445">
        <v>6.4</v>
      </c>
      <c r="AP102" s="445">
        <v>5.4</v>
      </c>
      <c r="AQ102" s="155">
        <f t="shared" ref="AQ102" si="249">AN102+AO102-AP102</f>
        <v>19.20000000000001</v>
      </c>
    </row>
    <row r="103" spans="1:43">
      <c r="A103" s="128">
        <v>43476</v>
      </c>
      <c r="B103" s="108">
        <f t="shared" si="229"/>
        <v>138.70000000000002</v>
      </c>
      <c r="C103" s="119">
        <v>36.4</v>
      </c>
      <c r="D103" s="119">
        <v>33.799999999999997</v>
      </c>
      <c r="E103" s="119">
        <f t="shared" si="230"/>
        <v>141.30000000000001</v>
      </c>
      <c r="F103" s="120">
        <v>1830</v>
      </c>
      <c r="G103" s="104">
        <f t="shared" si="231"/>
        <v>123.99999999999997</v>
      </c>
      <c r="H103" s="453">
        <v>20</v>
      </c>
      <c r="I103" s="453">
        <v>20</v>
      </c>
      <c r="J103" s="454">
        <f t="shared" si="232"/>
        <v>123.99999999999997</v>
      </c>
      <c r="K103" s="110">
        <f t="shared" si="233"/>
        <v>59.000000000000028</v>
      </c>
      <c r="L103" s="122">
        <v>14.8</v>
      </c>
      <c r="M103" s="122">
        <v>9.5</v>
      </c>
      <c r="N103" s="123">
        <f t="shared" si="234"/>
        <v>64.300000000000026</v>
      </c>
      <c r="O103" s="113">
        <f t="shared" si="235"/>
        <v>15.999999999999993</v>
      </c>
      <c r="P103" s="125">
        <v>12</v>
      </c>
      <c r="Q103" s="125">
        <v>12</v>
      </c>
      <c r="R103" s="126">
        <f t="shared" si="236"/>
        <v>15.999999999999993</v>
      </c>
      <c r="S103" s="71">
        <f t="shared" ref="S103" si="250">B103+G103+K103+O103</f>
        <v>337.70000000000005</v>
      </c>
      <c r="T103" s="455">
        <f t="shared" ref="T103" si="251">C103+H103+L103+P103</f>
        <v>83.2</v>
      </c>
      <c r="U103" s="455">
        <f t="shared" ref="U103" si="252">D103+I103+M103+Q103</f>
        <v>75.3</v>
      </c>
      <c r="V103" s="455">
        <f t="shared" ref="V103" si="253">E103+J103+N103+R103</f>
        <v>345.59999999999997</v>
      </c>
      <c r="W103" s="73">
        <f t="shared" ref="W103" si="254">V103-V102</f>
        <v>7.8999999999999204</v>
      </c>
      <c r="X103" s="456">
        <f t="shared" ref="X103" si="255">AA102</f>
        <v>81.499999999999986</v>
      </c>
      <c r="Y103" s="457">
        <v>9.6999999999999993</v>
      </c>
      <c r="Z103" s="457">
        <v>30.1</v>
      </c>
      <c r="AA103" s="457">
        <f t="shared" ref="AA103" si="256">X103+Y103-Z103</f>
        <v>61.099999999999987</v>
      </c>
      <c r="AB103" s="78">
        <f t="shared" ref="AB103" si="257">AA103-AA102</f>
        <v>-20.399999999999999</v>
      </c>
      <c r="AC103" s="458">
        <v>1985</v>
      </c>
      <c r="AD103" s="97">
        <v>90</v>
      </c>
      <c r="AE103" s="97">
        <v>49</v>
      </c>
      <c r="AF103" s="163">
        <f t="shared" ref="AF103" si="258">AC103-AD103-F103-AE103</f>
        <v>16</v>
      </c>
      <c r="AG103" s="168">
        <v>2149</v>
      </c>
      <c r="AI103" s="169">
        <v>1890</v>
      </c>
      <c r="AJ103" s="451">
        <f t="shared" ref="AJ103" si="259">AM102</f>
        <v>12.79999999999999</v>
      </c>
      <c r="AK103" s="452">
        <v>4.9000000000000004</v>
      </c>
      <c r="AL103" s="452">
        <v>4.3</v>
      </c>
      <c r="AM103" s="103">
        <f t="shared" ref="AM103" si="260">AJ103+AK103-AL103</f>
        <v>13.399999999999988</v>
      </c>
      <c r="AN103" s="131">
        <f t="shared" ref="AN103" si="261">AQ102</f>
        <v>19.20000000000001</v>
      </c>
      <c r="AO103" s="453">
        <v>9.8000000000000007</v>
      </c>
      <c r="AP103" s="453">
        <v>9.1999999999999993</v>
      </c>
      <c r="AQ103" s="155">
        <f t="shared" ref="AQ103" si="262">AN103+AO103-AP103</f>
        <v>19.800000000000011</v>
      </c>
    </row>
    <row r="104" spans="1:43">
      <c r="A104" s="128">
        <v>43483</v>
      </c>
      <c r="B104" s="108">
        <f t="shared" ref="B104" si="263">E103</f>
        <v>141.30000000000001</v>
      </c>
      <c r="C104" s="119">
        <v>24.9</v>
      </c>
      <c r="D104" s="119">
        <v>29.2</v>
      </c>
      <c r="E104" s="119">
        <f t="shared" ref="E104" si="264">B104+C104-D104</f>
        <v>137.00000000000003</v>
      </c>
      <c r="F104" s="120">
        <v>1815</v>
      </c>
      <c r="G104" s="104">
        <f t="shared" ref="G104" si="265">J103</f>
        <v>123.99999999999997</v>
      </c>
      <c r="H104" s="463">
        <v>26.6</v>
      </c>
      <c r="I104" s="463">
        <v>39.6</v>
      </c>
      <c r="J104" s="464">
        <f t="shared" ref="J104" si="266">G104+H104-I104</f>
        <v>110.99999999999997</v>
      </c>
      <c r="K104" s="110">
        <f t="shared" ref="K104" si="267">N103</f>
        <v>64.300000000000026</v>
      </c>
      <c r="L104" s="122">
        <v>10.6</v>
      </c>
      <c r="M104" s="122">
        <v>11.5</v>
      </c>
      <c r="N104" s="123">
        <f t="shared" ref="N104" si="268">K104+L104-M104</f>
        <v>63.40000000000002</v>
      </c>
      <c r="O104" s="113">
        <f t="shared" ref="O104" si="269">R103</f>
        <v>15.999999999999993</v>
      </c>
      <c r="P104" s="125">
        <v>2.6</v>
      </c>
      <c r="Q104" s="125">
        <v>2.6</v>
      </c>
      <c r="R104" s="126">
        <f t="shared" ref="R104" si="270">O104+P104-Q104</f>
        <v>15.999999999999995</v>
      </c>
      <c r="S104" s="71">
        <f t="shared" ref="S104" si="271">B104+G104+K104+O104</f>
        <v>345.59999999999997</v>
      </c>
      <c r="T104" s="460">
        <f t="shared" ref="T104" si="272">C104+H104+L104+P104</f>
        <v>64.7</v>
      </c>
      <c r="U104" s="460">
        <f t="shared" ref="U104" si="273">D104+I104+M104+Q104</f>
        <v>82.899999999999991</v>
      </c>
      <c r="V104" s="460">
        <f t="shared" ref="V104" si="274">E104+J104+N104+R104</f>
        <v>327.40000000000003</v>
      </c>
      <c r="W104" s="73">
        <f t="shared" ref="W104" si="275">V104-V103</f>
        <v>-18.199999999999932</v>
      </c>
      <c r="X104" s="465">
        <f t="shared" ref="X104" si="276">AA103</f>
        <v>61.099999999999987</v>
      </c>
      <c r="Y104" s="466">
        <v>29.9</v>
      </c>
      <c r="Z104" s="466">
        <v>36.200000000000003</v>
      </c>
      <c r="AA104" s="466">
        <f t="shared" ref="AA104" si="277">X104+Y104-Z104</f>
        <v>54.799999999999983</v>
      </c>
      <c r="AB104" s="78">
        <f t="shared" ref="AB104" si="278">AA104-AA103</f>
        <v>-6.3000000000000043</v>
      </c>
      <c r="AC104" s="467">
        <v>1970</v>
      </c>
      <c r="AD104" s="97">
        <v>90</v>
      </c>
      <c r="AE104" s="97">
        <v>49</v>
      </c>
      <c r="AF104" s="163">
        <f t="shared" ref="AF104" si="279">AC104-AD104-F104-AE104</f>
        <v>16</v>
      </c>
      <c r="AG104" s="168">
        <v>2156</v>
      </c>
      <c r="AI104" s="169">
        <v>1900</v>
      </c>
      <c r="AJ104" s="461">
        <f t="shared" ref="AJ104" si="280">AM103</f>
        <v>13.399999999999988</v>
      </c>
      <c r="AK104" s="462">
        <v>2.2000000000000002</v>
      </c>
      <c r="AL104" s="462">
        <v>5</v>
      </c>
      <c r="AM104" s="103">
        <f t="shared" ref="AM104" si="281">AJ104+AK104-AL104</f>
        <v>10.599999999999987</v>
      </c>
      <c r="AN104" s="131">
        <f t="shared" ref="AN104" si="282">AQ103</f>
        <v>19.800000000000011</v>
      </c>
      <c r="AO104" s="463"/>
      <c r="AP104" s="463">
        <v>10.1</v>
      </c>
      <c r="AQ104" s="155">
        <f t="shared" ref="AQ104" si="283">AN104+AO104-AP104</f>
        <v>9.7000000000000117</v>
      </c>
    </row>
    <row r="105" spans="1:43">
      <c r="A105" s="128">
        <v>43490</v>
      </c>
      <c r="B105" s="108">
        <f t="shared" ref="B105" si="284">E104</f>
        <v>137.00000000000003</v>
      </c>
      <c r="C105" s="119">
        <v>27.2</v>
      </c>
      <c r="D105" s="119">
        <v>28.1</v>
      </c>
      <c r="E105" s="119">
        <f t="shared" ref="E105" si="285">B105+C105-D105</f>
        <v>136.10000000000002</v>
      </c>
      <c r="F105" s="120">
        <v>1820</v>
      </c>
      <c r="G105" s="104">
        <f t="shared" ref="G105" si="286">J104</f>
        <v>110.99999999999997</v>
      </c>
      <c r="H105" s="474">
        <v>19.3</v>
      </c>
      <c r="I105" s="474">
        <v>17.5</v>
      </c>
      <c r="J105" s="475">
        <f t="shared" ref="J105:J107" si="287">G105+H105-I105</f>
        <v>112.79999999999998</v>
      </c>
      <c r="K105" s="110">
        <f t="shared" ref="K105" si="288">N104</f>
        <v>63.40000000000002</v>
      </c>
      <c r="L105" s="122">
        <v>10.3</v>
      </c>
      <c r="M105" s="122">
        <v>13.1</v>
      </c>
      <c r="N105" s="123">
        <f t="shared" ref="N105:N107" si="289">K105+L105-M105</f>
        <v>60.600000000000016</v>
      </c>
      <c r="O105" s="113">
        <f t="shared" ref="O105" si="290">R104</f>
        <v>15.999999999999995</v>
      </c>
      <c r="P105" s="125">
        <v>8.4</v>
      </c>
      <c r="Q105" s="125">
        <v>7.4</v>
      </c>
      <c r="R105" s="126">
        <f t="shared" ref="R105:R107" si="291">O105+P105-Q105</f>
        <v>16.999999999999993</v>
      </c>
      <c r="S105" s="71">
        <f t="shared" ref="S105:S106" si="292">B105+G105+K105+O105</f>
        <v>327.40000000000003</v>
      </c>
      <c r="T105" s="470">
        <f t="shared" ref="T105:T106" si="293">C105+H105+L105+P105</f>
        <v>65.2</v>
      </c>
      <c r="U105" s="470">
        <f t="shared" ref="U105:U106" si="294">D105+I105+M105+Q105</f>
        <v>66.100000000000009</v>
      </c>
      <c r="V105" s="470">
        <f t="shared" ref="V105" si="295">E105+J105+N105+R105</f>
        <v>326.5</v>
      </c>
      <c r="W105" s="73">
        <f t="shared" ref="W105" si="296">V105-V104</f>
        <v>-0.90000000000003411</v>
      </c>
      <c r="X105" s="471">
        <f t="shared" ref="X105" si="297">AA104</f>
        <v>54.799999999999983</v>
      </c>
      <c r="Y105" s="472">
        <v>40.5</v>
      </c>
      <c r="Z105" s="472">
        <v>45.3</v>
      </c>
      <c r="AA105" s="472">
        <f t="shared" ref="AA105:AA106" si="298">X105+Y105-Z105</f>
        <v>49.999999999999986</v>
      </c>
      <c r="AB105" s="78">
        <f t="shared" ref="AB105" si="299">AA105-AA104</f>
        <v>-4.7999999999999972</v>
      </c>
      <c r="AC105" s="473">
        <v>1970</v>
      </c>
      <c r="AD105" s="97">
        <v>90</v>
      </c>
      <c r="AE105" s="97">
        <v>40</v>
      </c>
      <c r="AF105" s="163">
        <f t="shared" ref="AF105" si="300">AC105-AD105-F105-AE105</f>
        <v>20</v>
      </c>
      <c r="AG105" s="168">
        <v>2153</v>
      </c>
      <c r="AI105" s="169">
        <v>1915</v>
      </c>
      <c r="AJ105" s="476">
        <f t="shared" ref="AJ105" si="301">AM104</f>
        <v>10.599999999999987</v>
      </c>
      <c r="AK105" s="477">
        <v>10</v>
      </c>
      <c r="AL105" s="477">
        <v>5</v>
      </c>
      <c r="AM105" s="103">
        <f t="shared" ref="AM105:AM106" si="302">AJ105+AK105-AL105</f>
        <v>15.599999999999987</v>
      </c>
      <c r="AN105" s="131">
        <f t="shared" ref="AN105" si="303">AQ104</f>
        <v>9.7000000000000117</v>
      </c>
      <c r="AO105" s="469">
        <v>10.4</v>
      </c>
      <c r="AP105" s="469">
        <v>5.7</v>
      </c>
      <c r="AQ105" s="155">
        <f t="shared" ref="AQ105:AQ106" si="304">AN105+AO105-AP105</f>
        <v>14.400000000000013</v>
      </c>
    </row>
    <row r="106" spans="1:43">
      <c r="A106" s="128">
        <v>43504</v>
      </c>
      <c r="B106" s="119">
        <f>133+17.2</f>
        <v>150.19999999999999</v>
      </c>
      <c r="C106" s="119">
        <v>13.9</v>
      </c>
      <c r="D106" s="119">
        <v>11.1</v>
      </c>
      <c r="E106" s="119">
        <f t="shared" ref="E106" si="305">B106+C106-D106</f>
        <v>153</v>
      </c>
      <c r="F106" s="120">
        <v>1820</v>
      </c>
      <c r="G106" s="32">
        <v>113</v>
      </c>
      <c r="H106" s="33">
        <v>6</v>
      </c>
      <c r="I106" s="33">
        <v>4</v>
      </c>
      <c r="J106" s="483">
        <f t="shared" si="287"/>
        <v>115</v>
      </c>
      <c r="K106" s="121">
        <v>62.2</v>
      </c>
      <c r="L106" s="122">
        <v>5.2</v>
      </c>
      <c r="M106" s="122">
        <v>2.7</v>
      </c>
      <c r="N106" s="123">
        <f t="shared" si="289"/>
        <v>64.7</v>
      </c>
      <c r="O106" s="124">
        <v>19</v>
      </c>
      <c r="P106" s="125">
        <v>2</v>
      </c>
      <c r="Q106" s="125">
        <v>0</v>
      </c>
      <c r="R106" s="126">
        <f t="shared" si="291"/>
        <v>21</v>
      </c>
      <c r="S106" s="71">
        <f t="shared" si="292"/>
        <v>344.4</v>
      </c>
      <c r="T106" s="39">
        <f t="shared" si="293"/>
        <v>27.099999999999998</v>
      </c>
      <c r="U106" s="39">
        <f t="shared" si="294"/>
        <v>17.8</v>
      </c>
      <c r="V106" s="484">
        <f t="shared" ref="V106" si="306">E106+J106+N106+R106</f>
        <v>353.7</v>
      </c>
      <c r="W106" s="73">
        <f t="shared" ref="W106" si="307">V106-V105</f>
        <v>27.199999999999989</v>
      </c>
      <c r="X106" s="35">
        <v>55.8</v>
      </c>
      <c r="Y106" s="36">
        <v>36.9</v>
      </c>
      <c r="Z106" s="36">
        <v>3</v>
      </c>
      <c r="AA106" s="485">
        <f t="shared" si="298"/>
        <v>89.699999999999989</v>
      </c>
      <c r="AB106" s="78">
        <f t="shared" ref="AB106" si="308">AA106-AA105</f>
        <v>39.700000000000003</v>
      </c>
      <c r="AC106" s="486">
        <v>1970</v>
      </c>
      <c r="AD106" s="97">
        <v>90</v>
      </c>
      <c r="AE106" s="97">
        <v>40</v>
      </c>
      <c r="AF106" s="163">
        <f t="shared" ref="AF106" si="309">AC106-AD106-F106-AE106</f>
        <v>20</v>
      </c>
      <c r="AG106" s="168">
        <v>2120</v>
      </c>
      <c r="AI106" s="169">
        <v>1915</v>
      </c>
      <c r="AJ106" s="29">
        <f t="shared" ref="AJ106:AJ111" si="310">AM105</f>
        <v>15.599999999999987</v>
      </c>
      <c r="AK106" s="30">
        <v>1.9</v>
      </c>
      <c r="AL106" s="30">
        <v>3</v>
      </c>
      <c r="AM106" s="103">
        <f t="shared" si="302"/>
        <v>14.499999999999986</v>
      </c>
      <c r="AN106" s="492">
        <f t="shared" ref="AN106:AN111" si="311">AQ105</f>
        <v>14.400000000000013</v>
      </c>
      <c r="AO106" s="33">
        <v>6.2</v>
      </c>
      <c r="AP106" s="33">
        <v>4.8</v>
      </c>
      <c r="AQ106" s="155">
        <f t="shared" si="304"/>
        <v>15.800000000000011</v>
      </c>
    </row>
    <row r="107" spans="1:43">
      <c r="A107" s="128">
        <v>43511</v>
      </c>
      <c r="B107" s="119">
        <f t="shared" ref="B107:B112" si="312">E106</f>
        <v>153</v>
      </c>
      <c r="C107" s="119">
        <v>18.5</v>
      </c>
      <c r="D107" s="119">
        <v>15.1</v>
      </c>
      <c r="E107" s="119">
        <f t="shared" ref="E107" si="313">B107+C107-D107</f>
        <v>156.4</v>
      </c>
      <c r="F107" s="120">
        <v>1800</v>
      </c>
      <c r="G107" s="32">
        <f t="shared" ref="G107:G112" si="314">J106</f>
        <v>115</v>
      </c>
      <c r="H107" s="33">
        <v>22.7</v>
      </c>
      <c r="I107" s="33">
        <v>18.7</v>
      </c>
      <c r="J107" s="493">
        <f t="shared" si="287"/>
        <v>118.99999999999999</v>
      </c>
      <c r="K107" s="121">
        <f t="shared" ref="K107:K112" si="315">N106</f>
        <v>64.7</v>
      </c>
      <c r="L107" s="122">
        <v>10.1</v>
      </c>
      <c r="M107" s="122">
        <v>9.3000000000000007</v>
      </c>
      <c r="N107" s="123">
        <f t="shared" si="289"/>
        <v>65.5</v>
      </c>
      <c r="O107" s="124">
        <f t="shared" ref="O107:O112" si="316">R106</f>
        <v>21</v>
      </c>
      <c r="P107" s="125">
        <v>4</v>
      </c>
      <c r="Q107" s="125">
        <v>5</v>
      </c>
      <c r="R107" s="126">
        <f t="shared" si="291"/>
        <v>20</v>
      </c>
      <c r="S107" s="71">
        <f t="shared" ref="S107" si="317">B107+G107+K107+O107</f>
        <v>353.7</v>
      </c>
      <c r="T107" s="494">
        <f t="shared" ref="T107" si="318">C107+H107+L107+P107</f>
        <v>55.300000000000004</v>
      </c>
      <c r="U107" s="494">
        <f t="shared" ref="U107" si="319">D107+I107+M107+Q107</f>
        <v>48.099999999999994</v>
      </c>
      <c r="V107" s="494">
        <f t="shared" ref="V107" si="320">E107+J107+N107+R107</f>
        <v>360.9</v>
      </c>
      <c r="W107" s="73">
        <f t="shared" ref="W107" si="321">V107-V106</f>
        <v>7.1999999999999886</v>
      </c>
      <c r="X107" s="489">
        <f t="shared" ref="X107:X112" si="322">AA106</f>
        <v>89.699999999999989</v>
      </c>
      <c r="Y107" s="490">
        <v>22</v>
      </c>
      <c r="Z107" s="490">
        <v>9.6</v>
      </c>
      <c r="AA107" s="490">
        <f t="shared" ref="AA107" si="323">X107+Y107-Z107</f>
        <v>102.1</v>
      </c>
      <c r="AB107" s="78">
        <f t="shared" ref="AB107" si="324">AA107-AA106</f>
        <v>12.400000000000006</v>
      </c>
      <c r="AC107" s="491">
        <v>1960</v>
      </c>
      <c r="AD107" s="97">
        <v>90</v>
      </c>
      <c r="AE107" s="97">
        <v>40</v>
      </c>
      <c r="AF107" s="163">
        <f t="shared" ref="AF107" si="325">AC107-AD107-F107-AE107</f>
        <v>30</v>
      </c>
      <c r="AG107" s="168">
        <v>2125</v>
      </c>
      <c r="AI107" s="169">
        <v>1915</v>
      </c>
      <c r="AJ107" s="29">
        <f t="shared" si="310"/>
        <v>14.499999999999986</v>
      </c>
      <c r="AK107" s="487">
        <v>0</v>
      </c>
      <c r="AL107" s="487">
        <v>0.6</v>
      </c>
      <c r="AM107" s="103">
        <f t="shared" ref="AM107" si="326">AJ107+AK107-AL107</f>
        <v>13.899999999999986</v>
      </c>
      <c r="AN107" s="492">
        <f t="shared" si="311"/>
        <v>15.800000000000011</v>
      </c>
      <c r="AO107" s="488">
        <v>10.4</v>
      </c>
      <c r="AP107" s="488">
        <v>5</v>
      </c>
      <c r="AQ107" s="155">
        <f t="shared" ref="AQ107" si="327">AN107+AO107-AP107</f>
        <v>21.20000000000001</v>
      </c>
    </row>
    <row r="108" spans="1:43">
      <c r="A108" s="128">
        <v>43518</v>
      </c>
      <c r="B108" s="119">
        <f t="shared" si="312"/>
        <v>156.4</v>
      </c>
      <c r="C108" s="119">
        <v>16.8</v>
      </c>
      <c r="D108" s="119">
        <v>6.6</v>
      </c>
      <c r="E108" s="119">
        <f t="shared" ref="E108" si="328">B108+C108-D108</f>
        <v>166.60000000000002</v>
      </c>
      <c r="F108" s="120">
        <v>1780</v>
      </c>
      <c r="G108" s="501">
        <f t="shared" si="314"/>
        <v>118.99999999999999</v>
      </c>
      <c r="H108" s="502">
        <v>25.4</v>
      </c>
      <c r="I108" s="502">
        <v>17.399999999999999</v>
      </c>
      <c r="J108" s="503">
        <f t="shared" ref="J108" si="329">G108+H108-I108</f>
        <v>126.99999999999997</v>
      </c>
      <c r="K108" s="121">
        <f t="shared" si="315"/>
        <v>65.5</v>
      </c>
      <c r="L108" s="122">
        <v>7.2</v>
      </c>
      <c r="M108" s="122">
        <v>6.3</v>
      </c>
      <c r="N108" s="123">
        <f t="shared" ref="N108" si="330">K108+L108-M108</f>
        <v>66.400000000000006</v>
      </c>
      <c r="O108" s="124">
        <f t="shared" si="316"/>
        <v>20</v>
      </c>
      <c r="P108" s="125">
        <v>5</v>
      </c>
      <c r="Q108" s="125">
        <v>7</v>
      </c>
      <c r="R108" s="126">
        <f t="shared" ref="R108" si="331">O108+P108-Q108</f>
        <v>18</v>
      </c>
      <c r="S108" s="71">
        <f t="shared" ref="S108" si="332">B108+G108+K108+O108</f>
        <v>360.9</v>
      </c>
      <c r="T108" s="504">
        <f t="shared" ref="T108" si="333">C108+H108+L108+P108</f>
        <v>54.400000000000006</v>
      </c>
      <c r="U108" s="504">
        <f t="shared" ref="U108" si="334">D108+I108+M108+Q108</f>
        <v>37.299999999999997</v>
      </c>
      <c r="V108" s="504">
        <f t="shared" ref="V108" si="335">E108+J108+N108+R108</f>
        <v>378</v>
      </c>
      <c r="W108" s="73">
        <f t="shared" ref="W108" si="336">V108-V107</f>
        <v>17.100000000000023</v>
      </c>
      <c r="X108" s="498">
        <f t="shared" si="322"/>
        <v>102.1</v>
      </c>
      <c r="Y108" s="499">
        <v>25</v>
      </c>
      <c r="Z108" s="499">
        <v>22.9</v>
      </c>
      <c r="AA108" s="499">
        <f t="shared" ref="AA108" si="337">X108+Y108-Z108</f>
        <v>104.19999999999999</v>
      </c>
      <c r="AB108" s="78">
        <f t="shared" ref="AB108" si="338">AA108-AA107</f>
        <v>2.0999999999999943</v>
      </c>
      <c r="AC108" s="500">
        <v>1920</v>
      </c>
      <c r="AD108" s="97">
        <v>90</v>
      </c>
      <c r="AE108" s="97">
        <v>40</v>
      </c>
      <c r="AF108" s="163">
        <f t="shared" ref="AF108" si="339">AC108-AD108-F108-AE108</f>
        <v>10</v>
      </c>
      <c r="AG108" s="168">
        <v>2114</v>
      </c>
      <c r="AI108" s="169">
        <v>1915</v>
      </c>
      <c r="AJ108" s="495">
        <f t="shared" si="310"/>
        <v>13.899999999999986</v>
      </c>
      <c r="AK108" s="496">
        <v>5.2</v>
      </c>
      <c r="AL108" s="496">
        <v>4.5999999999999996</v>
      </c>
      <c r="AM108" s="103">
        <f t="shared" ref="AM108" si="340">AJ108+AK108-AL108</f>
        <v>14.499999999999988</v>
      </c>
      <c r="AN108" s="492">
        <f t="shared" si="311"/>
        <v>21.20000000000001</v>
      </c>
      <c r="AO108" s="497">
        <v>17.5</v>
      </c>
      <c r="AP108" s="497">
        <v>8.4</v>
      </c>
      <c r="AQ108" s="155">
        <f t="shared" ref="AQ108" si="341">AN108+AO108-AP108</f>
        <v>30.300000000000011</v>
      </c>
    </row>
    <row r="109" spans="1:43">
      <c r="A109" s="128">
        <v>43525</v>
      </c>
      <c r="B109" s="119">
        <f t="shared" si="312"/>
        <v>166.60000000000002</v>
      </c>
      <c r="C109" s="119">
        <v>30.9</v>
      </c>
      <c r="D109" s="119">
        <v>17.600000000000001</v>
      </c>
      <c r="E109" s="119">
        <f t="shared" ref="E109" si="342">B109+C109-D109</f>
        <v>179.90000000000003</v>
      </c>
      <c r="F109" s="120">
        <v>1740</v>
      </c>
      <c r="G109" s="512">
        <f t="shared" si="314"/>
        <v>126.99999999999997</v>
      </c>
      <c r="H109" s="513">
        <v>23.7</v>
      </c>
      <c r="I109" s="513">
        <v>15.7</v>
      </c>
      <c r="J109" s="514">
        <f t="shared" ref="J109" si="343">G109+H109-I109</f>
        <v>134.99999999999997</v>
      </c>
      <c r="K109" s="121">
        <f t="shared" si="315"/>
        <v>66.400000000000006</v>
      </c>
      <c r="L109" s="122">
        <v>4.4000000000000004</v>
      </c>
      <c r="M109" s="122">
        <v>4.0999999999999996</v>
      </c>
      <c r="N109" s="123">
        <f t="shared" ref="N109" si="344">K109+L109-M109</f>
        <v>66.700000000000017</v>
      </c>
      <c r="O109" s="124">
        <f t="shared" si="316"/>
        <v>18</v>
      </c>
      <c r="P109" s="125">
        <v>5.5</v>
      </c>
      <c r="Q109" s="125">
        <v>4</v>
      </c>
      <c r="R109" s="126">
        <f t="shared" ref="R109" si="345">O109+P109-Q109</f>
        <v>19.5</v>
      </c>
      <c r="S109" s="71">
        <f t="shared" ref="S109" si="346">B109+G109+K109+O109</f>
        <v>378</v>
      </c>
      <c r="T109" s="508">
        <f t="shared" ref="T109" si="347">C109+H109+L109+P109</f>
        <v>64.5</v>
      </c>
      <c r="U109" s="508">
        <f t="shared" ref="U109" si="348">D109+I109+M109+Q109</f>
        <v>41.4</v>
      </c>
      <c r="V109" s="508">
        <f t="shared" ref="V109" si="349">E109+J109+N109+R109</f>
        <v>401.1</v>
      </c>
      <c r="W109" s="73">
        <f t="shared" ref="W109" si="350">V109-V108</f>
        <v>23.100000000000023</v>
      </c>
      <c r="X109" s="509">
        <f t="shared" si="322"/>
        <v>104.19999999999999</v>
      </c>
      <c r="Y109" s="510">
        <v>23.8</v>
      </c>
      <c r="Z109" s="510">
        <v>21.5</v>
      </c>
      <c r="AA109" s="510">
        <f t="shared" ref="AA109" si="351">X109+Y109-Z109</f>
        <v>106.49999999999999</v>
      </c>
      <c r="AB109" s="78">
        <f t="shared" ref="AB109" si="352">AA109-AA108</f>
        <v>2.2999999999999972</v>
      </c>
      <c r="AC109" s="511">
        <v>1870</v>
      </c>
      <c r="AD109" s="97">
        <v>90</v>
      </c>
      <c r="AE109" s="97">
        <v>38</v>
      </c>
      <c r="AF109" s="163">
        <f t="shared" ref="AF109" si="353">AC109-AD109-F109-AE109</f>
        <v>2</v>
      </c>
      <c r="AG109" s="168">
        <v>2066</v>
      </c>
      <c r="AH109" s="169">
        <v>2160</v>
      </c>
      <c r="AI109" s="169">
        <v>1915</v>
      </c>
      <c r="AJ109" s="505">
        <f t="shared" si="310"/>
        <v>14.499999999999988</v>
      </c>
      <c r="AK109" s="506">
        <v>4.8</v>
      </c>
      <c r="AL109" s="506">
        <v>2.6</v>
      </c>
      <c r="AM109" s="103">
        <f t="shared" ref="AM109" si="354">AJ109+AK109-AL109</f>
        <v>16.699999999999985</v>
      </c>
      <c r="AN109" s="492">
        <f t="shared" si="311"/>
        <v>30.300000000000011</v>
      </c>
      <c r="AO109" s="507">
        <v>4.9000000000000004</v>
      </c>
      <c r="AP109" s="507">
        <v>8.1</v>
      </c>
      <c r="AQ109" s="155">
        <f t="shared" ref="AQ109" si="355">AN109+AO109-AP109</f>
        <v>27.100000000000009</v>
      </c>
    </row>
    <row r="110" spans="1:43">
      <c r="A110" s="128">
        <v>43532</v>
      </c>
      <c r="B110" s="119">
        <f t="shared" si="312"/>
        <v>179.90000000000003</v>
      </c>
      <c r="C110" s="119">
        <v>30.3</v>
      </c>
      <c r="D110" s="119">
        <v>15.4</v>
      </c>
      <c r="E110" s="119">
        <f t="shared" ref="E110" si="356">B110+C110-D110</f>
        <v>194.80000000000004</v>
      </c>
      <c r="F110" s="120">
        <v>1740</v>
      </c>
      <c r="G110" s="518">
        <f t="shared" si="314"/>
        <v>134.99999999999997</v>
      </c>
      <c r="H110" s="519">
        <v>19.600000000000001</v>
      </c>
      <c r="I110" s="519">
        <v>8</v>
      </c>
      <c r="J110" s="520">
        <f t="shared" ref="J110" si="357">G110+H110-I110</f>
        <v>146.59999999999997</v>
      </c>
      <c r="K110" s="121">
        <f t="shared" si="315"/>
        <v>66.700000000000017</v>
      </c>
      <c r="L110" s="122">
        <v>12.9</v>
      </c>
      <c r="M110" s="122">
        <v>8.9</v>
      </c>
      <c r="N110" s="123">
        <f t="shared" ref="N110" si="358">K110+L110-M110</f>
        <v>70.700000000000017</v>
      </c>
      <c r="O110" s="124">
        <f t="shared" si="316"/>
        <v>19.5</v>
      </c>
      <c r="P110" s="125">
        <v>9.4</v>
      </c>
      <c r="Q110" s="125">
        <v>3.9</v>
      </c>
      <c r="R110" s="126">
        <f t="shared" ref="R110" si="359">O110+P110-Q110</f>
        <v>25</v>
      </c>
      <c r="S110" s="71">
        <f t="shared" ref="S110" si="360">B110+G110+K110+O110</f>
        <v>401.1</v>
      </c>
      <c r="T110" s="521">
        <f t="shared" ref="T110" si="361">C110+H110+L110+P110</f>
        <v>72.2</v>
      </c>
      <c r="U110" s="521">
        <f t="shared" ref="U110" si="362">D110+I110+M110+Q110</f>
        <v>36.199999999999996</v>
      </c>
      <c r="V110" s="521">
        <f t="shared" ref="V110" si="363">E110+J110+N110+R110</f>
        <v>437.1</v>
      </c>
      <c r="W110" s="73">
        <f t="shared" ref="W110" si="364">V110-V109</f>
        <v>36</v>
      </c>
      <c r="X110" s="522">
        <f t="shared" si="322"/>
        <v>106.49999999999999</v>
      </c>
      <c r="Y110" s="523">
        <v>8.3000000000000007</v>
      </c>
      <c r="Z110" s="523">
        <v>15.2</v>
      </c>
      <c r="AA110" s="523">
        <f t="shared" ref="AA110" si="365">X110+Y110-Z110</f>
        <v>99.59999999999998</v>
      </c>
      <c r="AB110" s="78">
        <f t="shared" ref="AB110" si="366">AA110-AA109</f>
        <v>-6.9000000000000057</v>
      </c>
      <c r="AC110" s="524">
        <v>1870</v>
      </c>
      <c r="AD110" s="97">
        <v>90</v>
      </c>
      <c r="AE110" s="97">
        <v>39</v>
      </c>
      <c r="AF110" s="163">
        <f t="shared" ref="AF110" si="367">AC110-AD110-F110-AE110</f>
        <v>1</v>
      </c>
      <c r="AG110" s="168">
        <v>2036</v>
      </c>
      <c r="AH110" s="169">
        <v>2071</v>
      </c>
      <c r="AI110" s="169">
        <v>1915</v>
      </c>
      <c r="AJ110" s="516">
        <f t="shared" si="310"/>
        <v>16.699999999999985</v>
      </c>
      <c r="AK110" s="517"/>
      <c r="AL110" s="517">
        <v>4.7</v>
      </c>
      <c r="AM110" s="103">
        <f t="shared" ref="AM110" si="368">AJ110+AK110-AL110</f>
        <v>11.999999999999986</v>
      </c>
      <c r="AN110" s="492">
        <f t="shared" si="311"/>
        <v>27.100000000000009</v>
      </c>
      <c r="AO110" s="519"/>
      <c r="AP110" s="519">
        <v>7.5</v>
      </c>
      <c r="AQ110" s="155">
        <f t="shared" ref="AQ110" si="369">AN110+AO110-AP110</f>
        <v>19.600000000000009</v>
      </c>
    </row>
    <row r="111" spans="1:43">
      <c r="A111" s="128">
        <v>43539</v>
      </c>
      <c r="B111" s="119">
        <f t="shared" si="312"/>
        <v>194.80000000000004</v>
      </c>
      <c r="C111" s="119">
        <v>31.7</v>
      </c>
      <c r="D111" s="119">
        <v>17.5</v>
      </c>
      <c r="E111" s="119">
        <f t="shared" ref="E111" si="370">B111+C111-D111</f>
        <v>209.00000000000003</v>
      </c>
      <c r="F111" s="120">
        <v>1750</v>
      </c>
      <c r="G111" s="525">
        <f t="shared" si="314"/>
        <v>146.59999999999997</v>
      </c>
      <c r="H111" s="526">
        <v>23.4</v>
      </c>
      <c r="I111" s="526">
        <v>20</v>
      </c>
      <c r="J111" s="527">
        <f t="shared" ref="J111" si="371">G111+H111-I111</f>
        <v>149.99999999999997</v>
      </c>
      <c r="K111" s="121">
        <f t="shared" si="315"/>
        <v>70.700000000000017</v>
      </c>
      <c r="L111" s="122">
        <v>5</v>
      </c>
      <c r="M111" s="122">
        <v>3.2</v>
      </c>
      <c r="N111" s="123">
        <f t="shared" ref="N111" si="372">K111+L111-M111</f>
        <v>72.500000000000014</v>
      </c>
      <c r="O111" s="124">
        <f t="shared" si="316"/>
        <v>25</v>
      </c>
      <c r="P111" s="125">
        <v>12.1</v>
      </c>
      <c r="Q111" s="125">
        <v>11.1</v>
      </c>
      <c r="R111" s="126">
        <f t="shared" ref="R111" si="373">O111+P111-Q111</f>
        <v>26</v>
      </c>
      <c r="S111" s="71">
        <f t="shared" ref="S111" si="374">B111+G111+K111+O111</f>
        <v>437.1</v>
      </c>
      <c r="T111" s="528">
        <f t="shared" ref="T111" si="375">C111+H111+L111+P111</f>
        <v>72.199999999999989</v>
      </c>
      <c r="U111" s="528">
        <f t="shared" ref="U111" si="376">D111+I111+M111+Q111</f>
        <v>51.800000000000004</v>
      </c>
      <c r="V111" s="528">
        <f t="shared" ref="V111" si="377">E111+J111+N111+R111</f>
        <v>457.5</v>
      </c>
      <c r="W111" s="73">
        <f t="shared" ref="W111" si="378">V111-V110</f>
        <v>20.399999999999977</v>
      </c>
      <c r="X111" s="532">
        <f t="shared" si="322"/>
        <v>99.59999999999998</v>
      </c>
      <c r="Y111" s="533">
        <v>31.7</v>
      </c>
      <c r="Z111" s="533">
        <v>26.4</v>
      </c>
      <c r="AA111" s="533">
        <f t="shared" ref="AA111" si="379">X111+Y111-Z111</f>
        <v>104.89999999999998</v>
      </c>
      <c r="AB111" s="78">
        <f t="shared" ref="AB111" si="380">AA111-AA110</f>
        <v>5.2999999999999972</v>
      </c>
      <c r="AC111" s="534">
        <v>1880</v>
      </c>
      <c r="AD111" s="97">
        <v>90</v>
      </c>
      <c r="AE111" s="97">
        <v>39</v>
      </c>
      <c r="AF111" s="163">
        <f t="shared" ref="AF111" si="381">AC111-AD111-F111-AE111</f>
        <v>1</v>
      </c>
      <c r="AG111" s="168">
        <v>2046</v>
      </c>
      <c r="AH111" s="169">
        <v>2163</v>
      </c>
      <c r="AJ111" s="529">
        <f t="shared" si="310"/>
        <v>11.999999999999986</v>
      </c>
      <c r="AK111" s="530"/>
      <c r="AL111" s="530">
        <v>3</v>
      </c>
      <c r="AM111" s="103">
        <f t="shared" ref="AM111" si="382">AJ111+AK111-AL111</f>
        <v>8.9999999999999858</v>
      </c>
      <c r="AN111" s="492">
        <f t="shared" si="311"/>
        <v>19.600000000000009</v>
      </c>
      <c r="AO111" s="531">
        <v>10.8</v>
      </c>
      <c r="AP111" s="531">
        <v>7.3</v>
      </c>
      <c r="AQ111" s="155">
        <f t="shared" ref="AQ111" si="383">AN111+AO111-AP111</f>
        <v>23.100000000000009</v>
      </c>
    </row>
    <row r="112" spans="1:43">
      <c r="A112" s="128">
        <v>43546</v>
      </c>
      <c r="B112" s="119">
        <f t="shared" si="312"/>
        <v>209.00000000000003</v>
      </c>
      <c r="C112" s="119">
        <v>21</v>
      </c>
      <c r="D112" s="119">
        <v>19</v>
      </c>
      <c r="E112" s="119">
        <f t="shared" ref="E112" si="384">B112+C112-D112</f>
        <v>211.00000000000003</v>
      </c>
      <c r="F112" s="120">
        <v>1755</v>
      </c>
      <c r="G112" s="540">
        <f t="shared" si="314"/>
        <v>149.99999999999997</v>
      </c>
      <c r="H112" s="541">
        <v>21.1</v>
      </c>
      <c r="I112" s="541">
        <v>21</v>
      </c>
      <c r="J112" s="542">
        <f t="shared" ref="J112" si="385">G112+H112-I112</f>
        <v>150.09999999999997</v>
      </c>
      <c r="K112" s="121">
        <f t="shared" si="315"/>
        <v>72.500000000000014</v>
      </c>
      <c r="L112" s="122">
        <v>8.4</v>
      </c>
      <c r="M112" s="122">
        <v>8.6</v>
      </c>
      <c r="N112" s="123">
        <f t="shared" ref="N112" si="386">K112+L112-M112</f>
        <v>72.300000000000026</v>
      </c>
      <c r="O112" s="124">
        <f t="shared" si="316"/>
        <v>26</v>
      </c>
      <c r="P112" s="125">
        <v>2.2999999999999998</v>
      </c>
      <c r="Q112" s="125">
        <v>0</v>
      </c>
      <c r="R112" s="126">
        <f t="shared" ref="R112" si="387">O112+P112-Q112</f>
        <v>28.3</v>
      </c>
      <c r="S112" s="71">
        <f t="shared" ref="S112" si="388">B112+G112+K112+O112</f>
        <v>457.5</v>
      </c>
      <c r="T112" s="543">
        <f t="shared" ref="T112" si="389">C112+H112+L112+P112</f>
        <v>52.8</v>
      </c>
      <c r="U112" s="543">
        <f t="shared" ref="U112" si="390">D112+I112+M112+Q112</f>
        <v>48.6</v>
      </c>
      <c r="V112" s="543">
        <f t="shared" ref="V112" si="391">E112+J112+N112+R112</f>
        <v>461.70000000000005</v>
      </c>
      <c r="W112" s="73">
        <f t="shared" ref="W112" si="392">V112-V111</f>
        <v>4.2000000000000455</v>
      </c>
      <c r="X112" s="544">
        <f t="shared" si="322"/>
        <v>104.89999999999998</v>
      </c>
      <c r="Y112" s="545">
        <v>16.100000000000001</v>
      </c>
      <c r="Z112" s="545">
        <v>24.4</v>
      </c>
      <c r="AA112" s="545">
        <f>X112+Y112-Z112-3</f>
        <v>93.599999999999966</v>
      </c>
      <c r="AB112" s="78">
        <f t="shared" ref="AB112" si="393">AA112-AA111</f>
        <v>-11.300000000000011</v>
      </c>
      <c r="AC112" s="546">
        <v>1880</v>
      </c>
      <c r="AD112" s="97">
        <v>90</v>
      </c>
      <c r="AE112" s="97">
        <v>40</v>
      </c>
      <c r="AF112" s="163">
        <f t="shared" ref="AF112" si="394">AC112-AD112-F112-AE112</f>
        <v>-5</v>
      </c>
      <c r="AG112" s="168">
        <v>2046</v>
      </c>
      <c r="AH112" s="169">
        <v>2157</v>
      </c>
      <c r="AJ112" s="538">
        <f t="shared" ref="AJ112" si="395">AM111</f>
        <v>8.9999999999999858</v>
      </c>
      <c r="AK112" s="539"/>
      <c r="AL112" s="539">
        <v>3.3</v>
      </c>
      <c r="AM112" s="103">
        <f t="shared" ref="AM112" si="396">AJ112+AK112-AL112</f>
        <v>5.699999999999986</v>
      </c>
      <c r="AN112" s="492">
        <f t="shared" ref="AN112" si="397">AQ111</f>
        <v>23.100000000000009</v>
      </c>
      <c r="AO112" s="541">
        <v>10</v>
      </c>
      <c r="AP112" s="541">
        <v>7.3</v>
      </c>
      <c r="AQ112" s="155">
        <f t="shared" ref="AQ112" si="398">AN112+AO112-AP112</f>
        <v>25.800000000000008</v>
      </c>
    </row>
    <row r="113" spans="1:43">
      <c r="A113" s="128">
        <v>43553</v>
      </c>
      <c r="F113" s="120">
        <v>1745</v>
      </c>
      <c r="S113" s="71">
        <f t="shared" ref="S113" si="399">B113+G113+K113+O113</f>
        <v>0</v>
      </c>
      <c r="T113" s="552">
        <f t="shared" ref="T113" si="400">C113+H113+L113+P113</f>
        <v>0</v>
      </c>
      <c r="U113" s="552">
        <f t="shared" ref="U113" si="401">D113+I113+M113+Q113</f>
        <v>0</v>
      </c>
      <c r="V113" s="552">
        <f t="shared" ref="V113" si="402">E113+J113+N113+R113</f>
        <v>0</v>
      </c>
      <c r="W113" s="73">
        <f t="shared" ref="W113" si="403">V113-V112</f>
        <v>-461.70000000000005</v>
      </c>
      <c r="X113" s="553">
        <f t="shared" ref="X113" si="404">AA112</f>
        <v>93.599999999999966</v>
      </c>
      <c r="Y113" s="554">
        <v>17.899999999999999</v>
      </c>
      <c r="Z113" s="554">
        <v>18.5</v>
      </c>
      <c r="AA113" s="554">
        <f t="shared" ref="AA113" si="405">X113+Y113-Z113</f>
        <v>92.999999999999972</v>
      </c>
      <c r="AB113" s="78">
        <f t="shared" ref="AB113" si="406">AA113-AA112</f>
        <v>-0.59999999999999432</v>
      </c>
      <c r="AC113" s="555">
        <v>1860</v>
      </c>
      <c r="AD113" s="97">
        <v>90</v>
      </c>
      <c r="AE113" s="97">
        <v>40</v>
      </c>
      <c r="AF113" s="163">
        <f t="shared" ref="AF113" si="407">AC113-AD113-F113-AE113</f>
        <v>-15</v>
      </c>
      <c r="AG113" s="168">
        <v>2111</v>
      </c>
      <c r="AH113" s="169">
        <v>2097</v>
      </c>
      <c r="AJ113" s="549">
        <f t="shared" ref="AJ113" si="408">AM112</f>
        <v>5.699999999999986</v>
      </c>
      <c r="AK113" s="550">
        <v>10</v>
      </c>
      <c r="AL113" s="550">
        <v>3.3</v>
      </c>
      <c r="AM113" s="103">
        <f t="shared" ref="AM113" si="409">AJ113+AK113-AL113</f>
        <v>12.399999999999984</v>
      </c>
      <c r="AN113" s="492">
        <f t="shared" ref="AN113" si="410">AQ112</f>
        <v>25.800000000000008</v>
      </c>
      <c r="AO113" s="551">
        <v>3.1</v>
      </c>
      <c r="AP113" s="551">
        <v>6.7</v>
      </c>
      <c r="AQ113" s="155">
        <f t="shared" ref="AQ113" si="411">AN113+AO113-AP113</f>
        <v>22.20000000000001</v>
      </c>
    </row>
  </sheetData>
  <mergeCells count="10">
    <mergeCell ref="AJ1:AM1"/>
    <mergeCell ref="AN1:AQ1"/>
    <mergeCell ref="O1:R1"/>
    <mergeCell ref="S1:W1"/>
    <mergeCell ref="A1:A2"/>
    <mergeCell ref="G1:J1"/>
    <mergeCell ref="K1:N1"/>
    <mergeCell ref="B1:F1"/>
    <mergeCell ref="X1:AC1"/>
    <mergeCell ref="AD1:AF1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价格</vt:lpstr>
      <vt:lpstr>summarize</vt:lpstr>
      <vt:lpstr>Sheet1</vt:lpstr>
      <vt:lpstr>生猪存栏</vt:lpstr>
      <vt:lpstr>仔猪价格</vt:lpstr>
      <vt:lpstr>summarize2</vt:lpstr>
      <vt:lpstr>运费</vt:lpstr>
      <vt:lpstr>salerate</vt:lpstr>
      <vt:lpstr>NSPort</vt:lpstr>
      <vt:lpstr>DeepProcessing</vt:lpstr>
      <vt:lpstr>深加工饲料厂库存</vt:lpstr>
      <vt:lpstr>平衡表</vt:lpstr>
      <vt:lpstr>种植成本</vt:lpstr>
      <vt:lpstr>备忘录</vt:lpstr>
      <vt:lpstr>进口数据</vt:lpstr>
      <vt:lpstr>出口数据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2019-04-01T07:48:20Z</dcterms:modified>
</cp:coreProperties>
</file>