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6"/>
  </bookViews>
  <sheets>
    <sheet name="价格" sheetId="6" r:id="rId1"/>
    <sheet name="summarize" sheetId="9" r:id="rId2"/>
    <sheet name="Sheet1" sheetId="15" r:id="rId3"/>
    <sheet name="summarize2" sheetId="16" r:id="rId4"/>
    <sheet name="运费" sheetId="11" r:id="rId5"/>
    <sheet name="salerate" sheetId="12" r:id="rId6"/>
    <sheet name="NSPort" sheetId="3" r:id="rId7"/>
    <sheet name="DeepProcessing" sheetId="4" r:id="rId8"/>
    <sheet name="深加工饲料厂库存" sheetId="10" r:id="rId9"/>
    <sheet name="平衡表" sheetId="7" r:id="rId10"/>
    <sheet name="种植成本" sheetId="8" r:id="rId11"/>
    <sheet name="备忘录" sheetId="13" r:id="rId12"/>
    <sheet name="进口数据" sheetId="19" r:id="rId13"/>
    <sheet name="出口数据" sheetId="20" r:id="rId14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I1586" i="6" l="1"/>
  <c r="K1586" i="6"/>
  <c r="M1586" i="6"/>
  <c r="O1586" i="6"/>
  <c r="I1585" i="6" l="1"/>
  <c r="K1585" i="6"/>
  <c r="M1585" i="6"/>
  <c r="O1585" i="6"/>
  <c r="AJ102" i="3" l="1"/>
  <c r="AM102" i="3" s="1"/>
  <c r="AN102" i="3"/>
  <c r="AQ102" i="3"/>
  <c r="AF102" i="3"/>
  <c r="X102" i="3"/>
  <c r="AA102" i="3"/>
  <c r="AB102" i="3" s="1"/>
  <c r="S102" i="3"/>
  <c r="T102" i="3"/>
  <c r="U102" i="3"/>
  <c r="V102" i="3"/>
  <c r="W102" i="3"/>
  <c r="G101" i="3"/>
  <c r="J101" i="3" s="1"/>
  <c r="K101" i="3"/>
  <c r="N101" i="3" s="1"/>
  <c r="O101" i="3"/>
  <c r="R101" i="3" s="1"/>
  <c r="B101" i="3"/>
  <c r="E101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O5" i="16" l="1"/>
  <c r="O3" i="16"/>
  <c r="O2" i="16"/>
  <c r="O1" i="16"/>
  <c r="N3" i="16"/>
  <c r="N2" i="16"/>
  <c r="N1" i="16"/>
  <c r="I39" i="16"/>
  <c r="H39" i="16"/>
  <c r="G39" i="16"/>
  <c r="E39" i="16"/>
  <c r="I1581" i="6"/>
  <c r="AJ101" i="3" l="1"/>
  <c r="AM101" i="3" s="1"/>
  <c r="AN101" i="3"/>
  <c r="AQ101" i="3"/>
  <c r="AF101" i="3"/>
  <c r="X101" i="3"/>
  <c r="AA101" i="3"/>
  <c r="AB101" i="3" s="1"/>
  <c r="S101" i="3"/>
  <c r="T101" i="3"/>
  <c r="U101" i="3"/>
  <c r="V101" i="3"/>
  <c r="W101" i="3" s="1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5" i="16" l="1"/>
  <c r="P3" i="16"/>
  <c r="P2" i="16"/>
  <c r="P1" i="16"/>
  <c r="E4" i="16"/>
  <c r="O100" i="3" l="1"/>
  <c r="R100" i="3"/>
  <c r="K100" i="3"/>
  <c r="N100" i="3" s="1"/>
  <c r="G100" i="3"/>
  <c r="J100" i="3"/>
  <c r="B100" i="3"/>
  <c r="E100" i="3" s="1"/>
  <c r="I1577" i="6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J100" i="3"/>
  <c r="AM100" i="3" s="1"/>
  <c r="AN100" i="3"/>
  <c r="AQ100" i="3" s="1"/>
  <c r="AF100" i="3"/>
  <c r="X100" i="3"/>
  <c r="AA100" i="3" s="1"/>
  <c r="AB100" i="3" s="1"/>
  <c r="S100" i="3"/>
  <c r="T100" i="3"/>
  <c r="U100" i="3"/>
  <c r="V100" i="3"/>
  <c r="W100" i="3" s="1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N99" i="3" l="1"/>
  <c r="AQ99" i="3" s="1"/>
  <c r="AJ99" i="3"/>
  <c r="AM99" i="3" s="1"/>
  <c r="AF99" i="3"/>
  <c r="X99" i="3"/>
  <c r="AA99" i="3" s="1"/>
  <c r="AB99" i="3" s="1"/>
  <c r="U99" i="3"/>
  <c r="T99" i="3"/>
  <c r="O99" i="3"/>
  <c r="R99" i="3" s="1"/>
  <c r="N99" i="3"/>
  <c r="K99" i="3"/>
  <c r="G99" i="3"/>
  <c r="J99" i="3" s="1"/>
  <c r="B99" i="3"/>
  <c r="S99" i="3" s="1"/>
  <c r="E99" i="3" l="1"/>
  <c r="V99" i="3" s="1"/>
  <c r="W99" i="3" s="1"/>
  <c r="O1572" i="6" l="1"/>
  <c r="M1572" i="6"/>
  <c r="K1572" i="6"/>
  <c r="I1572" i="6"/>
  <c r="C47" i="9" l="1"/>
  <c r="D47" i="9"/>
  <c r="C46" i="9"/>
  <c r="D46" i="9"/>
  <c r="C48" i="9"/>
  <c r="D48" i="9"/>
  <c r="C45" i="9"/>
  <c r="D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B98" i="3" l="1"/>
  <c r="E98" i="3"/>
  <c r="G98" i="3"/>
  <c r="J98" i="3"/>
  <c r="K98" i="3"/>
  <c r="S98" i="3" s="1"/>
  <c r="N98" i="3"/>
  <c r="O98" i="3"/>
  <c r="R98" i="3"/>
  <c r="T98" i="3"/>
  <c r="U98" i="3"/>
  <c r="X98" i="3"/>
  <c r="AA98" i="3"/>
  <c r="AB98" i="3" s="1"/>
  <c r="AF98" i="3"/>
  <c r="AJ98" i="3"/>
  <c r="AM98" i="3" s="1"/>
  <c r="V98" i="3" l="1"/>
  <c r="W98" i="3" s="1"/>
  <c r="I1566" i="6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Q21" i="16"/>
  <c r="Q25" i="16" l="1"/>
  <c r="P25" i="16"/>
  <c r="O25" i="16"/>
  <c r="H48" i="9"/>
  <c r="H47" i="9"/>
  <c r="H46" i="9"/>
  <c r="M25" i="16"/>
  <c r="I37" i="16"/>
  <c r="H37" i="16"/>
  <c r="H38" i="16" s="1"/>
  <c r="G37" i="16"/>
  <c r="G38" i="16" s="1"/>
  <c r="E37" i="16"/>
  <c r="E38" i="16" s="1"/>
  <c r="F48" i="9"/>
  <c r="F47" i="9"/>
  <c r="F46" i="9"/>
  <c r="F45" i="9"/>
  <c r="G36" i="16"/>
  <c r="I36" i="16"/>
  <c r="Q22" i="16" s="1"/>
  <c r="H36" i="16"/>
  <c r="E36" i="16"/>
  <c r="G48" i="9"/>
  <c r="G47" i="9"/>
  <c r="G46" i="9"/>
  <c r="G45" i="9"/>
  <c r="E33" i="16"/>
  <c r="H18" i="16"/>
  <c r="H19" i="16" s="1"/>
  <c r="E15" i="16"/>
  <c r="E16" i="16" s="1"/>
  <c r="J10" i="16"/>
  <c r="I10" i="16"/>
  <c r="H10" i="16"/>
  <c r="H9" i="16"/>
  <c r="G10" i="16"/>
  <c r="E10" i="16"/>
  <c r="J7" i="16"/>
  <c r="H7" i="16"/>
  <c r="G7" i="16"/>
  <c r="G6" i="16"/>
  <c r="I38" i="16" l="1"/>
  <c r="Q24" i="16" s="1"/>
  <c r="Q23" i="16"/>
  <c r="E7" i="16"/>
  <c r="O97" i="3" l="1"/>
  <c r="R97" i="3" s="1"/>
  <c r="K97" i="3"/>
  <c r="N97" i="3" s="1"/>
  <c r="G97" i="3"/>
  <c r="J97" i="3"/>
  <c r="B97" i="3"/>
  <c r="E97" i="3"/>
  <c r="I1562" i="6" l="1"/>
  <c r="K1562" i="6"/>
  <c r="M1562" i="6"/>
  <c r="O1562" i="6"/>
  <c r="H45" i="9" l="1"/>
  <c r="N25" i="16"/>
  <c r="H6" i="16"/>
  <c r="G9" i="16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I18" i="16"/>
  <c r="G18" i="16"/>
  <c r="E18" i="16"/>
  <c r="E19" i="16" s="1"/>
  <c r="N6" i="16"/>
  <c r="J11" i="16"/>
  <c r="J14" i="16" s="1"/>
  <c r="I11" i="16"/>
  <c r="I14" i="16" s="1"/>
  <c r="H11" i="16"/>
  <c r="H14" i="16" s="1"/>
  <c r="R5" i="16" s="1"/>
  <c r="G14" i="16"/>
  <c r="Q5" i="16" s="1"/>
  <c r="E11" i="16"/>
  <c r="E14" i="16" s="1"/>
  <c r="N5" i="16" s="1"/>
  <c r="J9" i="16"/>
  <c r="P16" i="16" s="1"/>
  <c r="I9" i="16"/>
  <c r="Q16" i="16" s="1"/>
  <c r="O16" i="16"/>
  <c r="N16" i="16"/>
  <c r="E9" i="16"/>
  <c r="J6" i="16"/>
  <c r="Q13" i="16" s="1"/>
  <c r="P13" i="16"/>
  <c r="O13" i="16"/>
  <c r="N13" i="16"/>
  <c r="B3" i="16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F22" i="16" l="1"/>
  <c r="F23" i="16"/>
  <c r="E23" i="16"/>
  <c r="I23" i="16"/>
  <c r="G23" i="16"/>
  <c r="H23" i="16"/>
  <c r="J23" i="16"/>
  <c r="H22" i="16"/>
  <c r="R19" i="16"/>
  <c r="I19" i="16"/>
  <c r="R20" i="16" s="1"/>
  <c r="Q19" i="16"/>
  <c r="J19" i="16"/>
  <c r="Q20" i="16" s="1"/>
  <c r="O19" i="16"/>
  <c r="G19" i="16"/>
  <c r="O20" i="16" s="1"/>
  <c r="N19" i="16"/>
  <c r="N20" i="16"/>
  <c r="I22" i="16"/>
  <c r="J22" i="16"/>
  <c r="E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F24" i="16" l="1"/>
  <c r="F31" i="16" s="1"/>
  <c r="H24" i="16"/>
  <c r="H31" i="16" s="1"/>
  <c r="E24" i="16"/>
  <c r="E31" i="16" s="1"/>
  <c r="N8" i="16" s="1"/>
  <c r="G24" i="16"/>
  <c r="G31" i="16" s="1"/>
  <c r="J24" i="16"/>
  <c r="J31" i="16" s="1"/>
  <c r="I24" i="16"/>
  <c r="I31" i="16" s="1"/>
  <c r="O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J34" i="16" l="1"/>
  <c r="P11" i="16" s="1"/>
  <c r="P8" i="16"/>
  <c r="E34" i="16"/>
  <c r="N11" i="16" s="1"/>
  <c r="G34" i="16"/>
  <c r="Q11" i="16" s="1"/>
  <c r="Q8" i="16"/>
  <c r="F34" i="16"/>
  <c r="H34" i="16"/>
  <c r="R11" i="16" s="1"/>
  <c r="R8" i="16"/>
  <c r="I34" i="16"/>
  <c r="O11" i="16" s="1"/>
  <c r="I1561" i="6"/>
  <c r="K1561" i="6"/>
  <c r="M1561" i="6"/>
  <c r="O1561" i="6"/>
  <c r="D33" i="9" l="1"/>
  <c r="C33" i="9"/>
  <c r="D28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G43" i="9"/>
  <c r="I43" i="9" s="1"/>
  <c r="H42" i="9"/>
  <c r="G42" i="9"/>
  <c r="S97" i="3"/>
  <c r="T97" i="3"/>
  <c r="U97" i="3"/>
  <c r="V97" i="3"/>
  <c r="W97" i="3" s="1"/>
  <c r="AF97" i="3"/>
  <c r="AJ97" i="3"/>
  <c r="AM97" i="3" s="1"/>
  <c r="AN97" i="3"/>
  <c r="AQ97" i="3"/>
  <c r="AN98" i="3" s="1"/>
  <c r="AQ98" i="3" s="1"/>
  <c r="I1560" i="6"/>
  <c r="K1560" i="6"/>
  <c r="M1560" i="6"/>
  <c r="O1560" i="6"/>
  <c r="D64" i="9" l="1"/>
  <c r="D61" i="9"/>
  <c r="D62" i="9"/>
  <c r="D65" i="9"/>
  <c r="D66" i="9"/>
  <c r="I42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O96" i="3" l="1"/>
  <c r="S96" i="3" s="1"/>
  <c r="R96" i="3"/>
  <c r="T96" i="3"/>
  <c r="U96" i="3"/>
  <c r="K96" i="3"/>
  <c r="N96" i="3" s="1"/>
  <c r="G96" i="3"/>
  <c r="J96" i="3"/>
  <c r="B96" i="3" l="1"/>
  <c r="E96" i="3"/>
  <c r="V96" i="3" s="1"/>
  <c r="W96" i="3" s="1"/>
  <c r="AF96" i="3"/>
  <c r="AJ96" i="3"/>
  <c r="AM96" i="3"/>
  <c r="AN96" i="3"/>
  <c r="AQ96" i="3" s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S95" i="3" l="1"/>
  <c r="T95" i="3"/>
  <c r="U95" i="3"/>
  <c r="V95" i="3"/>
  <c r="W95" i="3" s="1"/>
  <c r="O95" i="3"/>
  <c r="R95" i="3" s="1"/>
  <c r="K95" i="3"/>
  <c r="N95" i="3" s="1"/>
  <c r="G95" i="3"/>
  <c r="J95" i="3" s="1"/>
  <c r="B95" i="3"/>
  <c r="E95" i="3" s="1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9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AJ95" i="3"/>
  <c r="AM95" i="3"/>
  <c r="AN95" i="3"/>
  <c r="AQ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AM94" i="3"/>
  <c r="AJ94" i="3"/>
  <c r="AQ94" i="3"/>
  <c r="AN94" i="3"/>
  <c r="R94" i="3"/>
  <c r="S94" i="3"/>
  <c r="T94" i="3"/>
  <c r="U94" i="3"/>
  <c r="N94" i="3"/>
  <c r="O94" i="3"/>
  <c r="K94" i="3"/>
  <c r="J94" i="3"/>
  <c r="G94" i="3"/>
  <c r="E94" i="3"/>
  <c r="B94" i="3"/>
  <c r="V94" i="3" l="1"/>
  <c r="W94" i="3" s="1"/>
  <c r="O1544" i="6"/>
  <c r="M1544" i="6"/>
  <c r="K1544" i="6"/>
  <c r="I1544" i="6"/>
  <c r="I1534" i="6" l="1"/>
  <c r="I1539" i="6"/>
  <c r="G40" i="9"/>
  <c r="H40" i="9"/>
  <c r="I40" i="9"/>
  <c r="F40" i="9"/>
  <c r="G39" i="9"/>
  <c r="H39" i="9"/>
  <c r="I39" i="9"/>
  <c r="F39" i="9"/>
  <c r="G38" i="9"/>
  <c r="H38" i="9"/>
  <c r="G37" i="9"/>
  <c r="H37" i="9"/>
  <c r="I37" i="9"/>
  <c r="F37" i="9"/>
  <c r="G36" i="9"/>
  <c r="H36" i="9"/>
  <c r="I36" i="9"/>
  <c r="F36" i="9"/>
  <c r="G35" i="9"/>
  <c r="H35" i="9"/>
  <c r="I35" i="9"/>
  <c r="F35" i="9"/>
  <c r="G34" i="9"/>
  <c r="H34" i="9"/>
  <c r="I34" i="9"/>
  <c r="F34" i="9"/>
  <c r="G28" i="9"/>
  <c r="G27" i="9"/>
  <c r="G26" i="9"/>
  <c r="G25" i="9"/>
  <c r="G24" i="9"/>
  <c r="G23" i="9"/>
  <c r="G22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M1534" i="6"/>
  <c r="K1534" i="6"/>
  <c r="A20" i="9" l="1"/>
  <c r="R93" i="3" l="1"/>
  <c r="O93" i="3"/>
  <c r="N93" i="3"/>
  <c r="K93" i="3"/>
  <c r="J93" i="3"/>
  <c r="G93" i="3"/>
  <c r="E93" i="3"/>
  <c r="B93" i="3"/>
  <c r="S93" i="3" l="1"/>
  <c r="T93" i="3"/>
  <c r="U93" i="3"/>
  <c r="V93" i="3"/>
  <c r="W93" i="3" s="1"/>
  <c r="AM93" i="3"/>
  <c r="AJ93" i="3"/>
  <c r="AF93" i="3"/>
  <c r="AA93" i="3"/>
  <c r="X93" i="3"/>
  <c r="AB93" i="3" l="1"/>
  <c r="X94" i="3"/>
  <c r="AA94" i="3" s="1"/>
  <c r="T92" i="3"/>
  <c r="U92" i="3"/>
  <c r="V92" i="3"/>
  <c r="W92" i="3"/>
  <c r="S92" i="3"/>
  <c r="R92" i="3"/>
  <c r="O92" i="3"/>
  <c r="N92" i="3"/>
  <c r="K92" i="3"/>
  <c r="J92" i="3"/>
  <c r="G92" i="3"/>
  <c r="E92" i="3"/>
  <c r="B92" i="3"/>
  <c r="AB94" i="3" l="1"/>
  <c r="X95" i="3"/>
  <c r="AA95" i="3" s="1"/>
  <c r="AN92" i="3"/>
  <c r="AQ92" i="3"/>
  <c r="AN93" i="3" s="1"/>
  <c r="AQ93" i="3" s="1"/>
  <c r="AF92" i="3"/>
  <c r="AB92" i="3"/>
  <c r="AA92" i="3"/>
  <c r="X92" i="3"/>
  <c r="AM92" i="3"/>
  <c r="AJ92" i="3"/>
  <c r="AB95" i="3" l="1"/>
  <c r="X96" i="3"/>
  <c r="E13" i="9"/>
  <c r="C12" i="9"/>
  <c r="D12" i="9"/>
  <c r="E12" i="9"/>
  <c r="B12" i="9"/>
  <c r="AA96" i="3" l="1"/>
  <c r="S91" i="3"/>
  <c r="T91" i="3"/>
  <c r="U91" i="3"/>
  <c r="V91" i="3"/>
  <c r="W91" i="3" s="1"/>
  <c r="R91" i="3"/>
  <c r="O91" i="3"/>
  <c r="N91" i="3"/>
  <c r="K91" i="3"/>
  <c r="J91" i="3"/>
  <c r="G91" i="3"/>
  <c r="E91" i="3"/>
  <c r="B91" i="3"/>
  <c r="AB96" i="3" l="1"/>
  <c r="X97" i="3"/>
  <c r="AF91" i="3"/>
  <c r="AA91" i="3"/>
  <c r="AB91" i="3" s="1"/>
  <c r="X91" i="3"/>
  <c r="AM91" i="3"/>
  <c r="AJ91" i="3"/>
  <c r="AQ91" i="3"/>
  <c r="AA97" i="3" l="1"/>
  <c r="F38" i="9"/>
  <c r="R90" i="3"/>
  <c r="N90" i="3"/>
  <c r="O90" i="3"/>
  <c r="J90" i="3"/>
  <c r="K90" i="3"/>
  <c r="G90" i="3"/>
  <c r="E90" i="3"/>
  <c r="B90" i="3"/>
  <c r="AB97" i="3" l="1"/>
  <c r="I38" i="9"/>
  <c r="AQ89" i="3"/>
  <c r="AN90" i="3" s="1"/>
  <c r="AQ90" i="3" s="1"/>
  <c r="AN89" i="3"/>
  <c r="AF90" i="3"/>
  <c r="S90" i="3"/>
  <c r="T90" i="3"/>
  <c r="U90" i="3"/>
  <c r="V90" i="3"/>
  <c r="W90" i="3" s="1"/>
  <c r="AB90" i="3"/>
  <c r="AA90" i="3"/>
  <c r="X90" i="3"/>
  <c r="AF89" i="3" l="1"/>
  <c r="R89" i="3"/>
  <c r="N89" i="3"/>
  <c r="K89" i="3"/>
  <c r="S89" i="3" s="1"/>
  <c r="J89" i="3"/>
  <c r="G89" i="3"/>
  <c r="E89" i="3"/>
  <c r="T89" i="3"/>
  <c r="U89" i="3"/>
  <c r="V89" i="3"/>
  <c r="W89" i="3" s="1"/>
  <c r="W88" i="3"/>
  <c r="S88" i="3"/>
  <c r="R88" i="3"/>
  <c r="V88" i="3" s="1"/>
  <c r="U88" i="3"/>
  <c r="T88" i="3"/>
  <c r="O88" i="3"/>
  <c r="O89" i="3"/>
  <c r="N88" i="3"/>
  <c r="K88" i="3"/>
  <c r="J88" i="3"/>
  <c r="G88" i="3"/>
  <c r="E88" i="3"/>
  <c r="B89" i="3" s="1"/>
  <c r="B88" i="3"/>
  <c r="AA88" i="3" l="1"/>
  <c r="X88" i="3"/>
  <c r="AM89" i="3"/>
  <c r="AJ90" i="3" s="1"/>
  <c r="AM90" i="3" s="1"/>
  <c r="AJ89" i="3"/>
  <c r="AF88" i="3"/>
  <c r="X89" i="3" l="1"/>
  <c r="AA89" i="3" s="1"/>
  <c r="AB89" i="3" s="1"/>
  <c r="AB88" i="3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Q88" i="3" l="1"/>
  <c r="AN88" i="3"/>
  <c r="AM88" i="3"/>
  <c r="AJ88" i="3"/>
  <c r="H21" i="12" l="1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J87" i="3" l="1"/>
  <c r="G87" i="3"/>
  <c r="E87" i="3"/>
  <c r="B87" i="3"/>
  <c r="R87" i="3"/>
  <c r="O87" i="3"/>
  <c r="N87" i="3"/>
  <c r="K87" i="3"/>
  <c r="S87" i="3" l="1"/>
  <c r="T87" i="3"/>
  <c r="U87" i="3"/>
  <c r="V87" i="3"/>
  <c r="W87" i="3" s="1"/>
  <c r="AM87" i="3" l="1"/>
  <c r="AJ87" i="3"/>
  <c r="AF87" i="3"/>
  <c r="AA87" i="3"/>
  <c r="AB87" i="3" s="1"/>
  <c r="X87" i="3"/>
  <c r="AQ87" i="3"/>
  <c r="AN87" i="3"/>
  <c r="E86" i="3" l="1"/>
  <c r="B86" i="3"/>
  <c r="J86" i="3"/>
  <c r="G86" i="3"/>
  <c r="R86" i="3"/>
  <c r="O86" i="3"/>
  <c r="N86" i="3"/>
  <c r="K86" i="3"/>
  <c r="D7" i="9" l="1"/>
  <c r="S20" i="9" l="1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 l="1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1" i="9"/>
  <c r="R1" i="9"/>
  <c r="N1" i="9"/>
  <c r="M1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S86" i="3" l="1"/>
  <c r="T86" i="3"/>
  <c r="U86" i="3"/>
  <c r="V86" i="3"/>
  <c r="W86" i="3" s="1"/>
  <c r="AM86" i="3"/>
  <c r="AJ86" i="3"/>
  <c r="AF86" i="3"/>
  <c r="AB86" i="3"/>
  <c r="AA86" i="3"/>
  <c r="X86" i="3"/>
  <c r="AQ86" i="3"/>
  <c r="AN86" i="3"/>
  <c r="R85" i="3" l="1"/>
  <c r="O85" i="3"/>
  <c r="N85" i="3"/>
  <c r="K85" i="3"/>
  <c r="J85" i="3"/>
  <c r="G85" i="3"/>
  <c r="E85" i="3"/>
  <c r="B85" i="3"/>
  <c r="AD82" i="3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K84" i="3"/>
  <c r="N84" i="3"/>
  <c r="G84" i="3"/>
  <c r="J84" i="3"/>
  <c r="E84" i="3"/>
  <c r="B84" i="3"/>
  <c r="S85" i="3"/>
  <c r="T85" i="3"/>
  <c r="U85" i="3"/>
  <c r="V85" i="3"/>
  <c r="AN85" i="3"/>
  <c r="AQ85" i="3"/>
  <c r="L14" i="9"/>
  <c r="L15" i="9"/>
  <c r="L16" i="9"/>
  <c r="L17" i="9"/>
  <c r="L3" i="9"/>
  <c r="L4" i="9"/>
  <c r="L5" i="9"/>
  <c r="L6" i="9"/>
  <c r="L7" i="9"/>
  <c r="L8" i="9"/>
  <c r="L9" i="9"/>
  <c r="L10" i="9"/>
  <c r="L11" i="9"/>
  <c r="L12" i="9"/>
  <c r="L13" i="9"/>
  <c r="L2" i="9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/>
  <c r="R57" i="3"/>
  <c r="O58" i="3"/>
  <c r="R58" i="3"/>
  <c r="K56" i="3"/>
  <c r="N56" i="3"/>
  <c r="K57" i="3"/>
  <c r="N57" i="3"/>
  <c r="K58" i="3"/>
  <c r="N58" i="3"/>
  <c r="G56" i="3"/>
  <c r="J56" i="3"/>
  <c r="G57" i="3"/>
  <c r="J57" i="3"/>
  <c r="G58" i="3"/>
  <c r="J58" i="3"/>
  <c r="B56" i="3"/>
  <c r="S56" i="3"/>
  <c r="E56" i="3"/>
  <c r="G4" i="9"/>
  <c r="E4" i="9"/>
  <c r="D4" i="9"/>
  <c r="B4" i="9"/>
  <c r="V56" i="3"/>
  <c r="B57" i="3"/>
  <c r="C2" i="9"/>
  <c r="F2" i="9"/>
  <c r="G2" i="9"/>
  <c r="H2" i="9"/>
  <c r="H6" i="9" s="1"/>
  <c r="E2" i="9"/>
  <c r="B2" i="9"/>
  <c r="D2" i="9"/>
  <c r="A1" i="9"/>
  <c r="S57" i="3"/>
  <c r="E57" i="3"/>
  <c r="S84" i="3"/>
  <c r="T84" i="3"/>
  <c r="U84" i="3"/>
  <c r="V84" i="3"/>
  <c r="W85" i="3"/>
  <c r="AA84" i="3"/>
  <c r="AJ84" i="3"/>
  <c r="AM84" i="3"/>
  <c r="AJ85" i="3"/>
  <c r="AM85" i="3"/>
  <c r="B58" i="3"/>
  <c r="V57" i="3"/>
  <c r="W57" i="3"/>
  <c r="X85" i="3"/>
  <c r="AA85" i="3"/>
  <c r="AB85" i="3"/>
  <c r="AB84" i="3"/>
  <c r="S58" i="3"/>
  <c r="E58" i="3"/>
  <c r="V58" i="3"/>
  <c r="W58" i="3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/>
  <c r="T4" i="3"/>
  <c r="U4" i="3"/>
  <c r="V4" i="3"/>
  <c r="S5" i="3"/>
  <c r="T5" i="3"/>
  <c r="U5" i="3"/>
  <c r="V5" i="3"/>
  <c r="S6" i="3"/>
  <c r="T6" i="3"/>
  <c r="U6" i="3"/>
  <c r="V6" i="3"/>
  <c r="W6" i="3"/>
  <c r="S7" i="3"/>
  <c r="T7" i="3"/>
  <c r="U7" i="3"/>
  <c r="V7" i="3"/>
  <c r="S8" i="3"/>
  <c r="T8" i="3"/>
  <c r="U8" i="3"/>
  <c r="V8" i="3"/>
  <c r="W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W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T79" i="3"/>
  <c r="U79" i="3"/>
  <c r="V79" i="3"/>
  <c r="S80" i="3"/>
  <c r="T80" i="3"/>
  <c r="U80" i="3"/>
  <c r="V80" i="3"/>
  <c r="W80" i="3"/>
  <c r="S81" i="3"/>
  <c r="T81" i="3"/>
  <c r="U81" i="3"/>
  <c r="V81" i="3"/>
  <c r="S82" i="3"/>
  <c r="T82" i="3"/>
  <c r="U82" i="3"/>
  <c r="V82" i="3"/>
  <c r="W82" i="3"/>
  <c r="S83" i="3"/>
  <c r="T83" i="3"/>
  <c r="U83" i="3"/>
  <c r="V83" i="3"/>
  <c r="W84" i="3"/>
  <c r="V3" i="3"/>
  <c r="U3" i="3"/>
  <c r="T3" i="3"/>
  <c r="S3" i="3"/>
  <c r="W72" i="3"/>
  <c r="W60" i="3"/>
  <c r="W55" i="3"/>
  <c r="W56" i="3"/>
  <c r="W78" i="3"/>
  <c r="W4" i="3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  <c r="F5" i="9" l="1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G5" i="9" l="1"/>
  <c r="C13" i="9"/>
  <c r="C14" i="9" s="1"/>
  <c r="C16" i="9" s="1"/>
  <c r="F6" i="9"/>
  <c r="F8" i="9" s="1"/>
  <c r="D13" i="9" l="1"/>
  <c r="D14" i="9" s="1"/>
  <c r="D16" i="9" s="1"/>
  <c r="G6" i="9"/>
  <c r="G8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<sst xmlns="http://schemas.openxmlformats.org/spreadsheetml/2006/main" count="3016" uniqueCount="1432">
  <si>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</si>
  <si>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</si>
  <si>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</si>
  <si>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</si>
  <si>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</si>
  <si>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</si>
  <si>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</si>
  <si>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</si>
  <si>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</si>
  <si>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</si>
  <si>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</si>
  <si>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</si>
  <si>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</si>
  <si>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</si>
  <si>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</si>
  <si>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</si>
  <si>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</si>
  <si>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</si>
  <si>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</si>
  <si>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</si>
  <si>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</si>
  <si>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</si>
  <si>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</si>
  <si>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</si>
  <si>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</si>
  <si>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</si>
  <si>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</si>
  <si>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</si>
  <si>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</si>
  <si>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</si>
  <si>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</si>
  <si>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</si>
  <si>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</si>
  <si>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</si>
  <si>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</si>
  <si>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</si>
  <si>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</si>
  <si>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</si>
  <si>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</si>
  <si>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</si>
  <si>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</si>
  <si>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</si>
  <si>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</si>
  <si>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</si>
  <si>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</si>
  <si>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</si>
  <si>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</si>
  <si>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</si>
  <si>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</si>
  <si>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</si>
  <si>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</si>
  <si>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</si>
  <si>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</si>
  <si>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</si>
  <si>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</si>
  <si>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</si>
  <si>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</si>
  <si>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</si>
  <si>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</si>
  <si>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</si>
  <si>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</si>
  <si>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</si>
  <si>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</si>
  <si>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</si>
  <si>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</si>
  <si>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</si>
  <si>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</si>
  <si>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</si>
  <si>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</si>
  <si>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</si>
  <si>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</si>
  <si>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</si>
  <si>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</si>
  <si>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</si>
  <si>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</si>
  <si>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</si>
  <si>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</si>
  <si>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</si>
  <si>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</si>
  <si>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</si>
  <si>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</si>
  <si>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</si>
  <si>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</si>
  <si>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</si>
  <si>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</si>
  <si>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</si>
  <si>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</si>
  <si>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</si>
  <si>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</si>
  <si>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</si>
  <si>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</si>
  <si>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</si>
  <si>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</si>
  <si>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</si>
  <si>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</si>
  <si>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</si>
  <si>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</si>
  <si>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</si>
  <si>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</si>
  <si>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</si>
  <si>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</si>
  <si>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</si>
  <si>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</si>
  <si>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</si>
  <si>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</si>
  <si>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</si>
  <si>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</si>
  <si>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</si>
  <si>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</si>
  <si>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</si>
  <si>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</si>
  <si>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</si>
  <si>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</si>
  <si>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</si>
  <si>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</si>
  <si>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</si>
  <si>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</si>
  <si>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</si>
  <si>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</si>
  <si>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</si>
  <si>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</si>
  <si>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</si>
  <si>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</si>
  <si>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</si>
  <si>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</si>
  <si>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</si>
  <si>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</si>
  <si>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</si>
  <si>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</si>
  <si>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</si>
  <si>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</si>
  <si>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</si>
  <si>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</si>
  <si>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</si>
  <si>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</si>
  <si>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</si>
  <si>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</si>
  <si>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</si>
  <si>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</si>
  <si>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</si>
  <si>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</si>
  <si>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</si>
  <si>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</si>
  <si>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</si>
  <si>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</si>
  <si>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</si>
  <si>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</si>
  <si>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</si>
  <si>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</si>
  <si>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</si>
  <si>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</si>
  <si>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</si>
  <si>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</si>
  <si>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</si>
  <si>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</si>
  <si>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</si>
  <si>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</si>
  <si>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</si>
  <si>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</si>
  <si>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</si>
  <si>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</si>
  <si>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</si>
  <si>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</si>
  <si>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</si>
  <si>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</si>
  <si>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</si>
  <si>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</si>
  <si>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</si>
  <si>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</si>
  <si>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</si>
  <si>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</si>
  <si>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</si>
  <si>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</si>
  <si>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</si>
  <si>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</si>
  <si>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</si>
  <si>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</si>
  <si>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</si>
  <si>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</si>
  <si>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</si>
  <si>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</si>
  <si>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</si>
  <si>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</si>
  <si>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</si>
  <si>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</si>
  <si>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</si>
  <si>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</si>
  <si>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</si>
  <si>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</si>
  <si>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</si>
  <si>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</si>
  <si>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</si>
  <si>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</si>
  <si>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</si>
  <si>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</si>
  <si>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</si>
  <si>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</si>
  <si>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</si>
  <si>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</si>
  <si>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</si>
  <si>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高粱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</si>
  <si>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</si>
  <si>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</si>
  <si>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</si>
  <si>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</si>
  <si>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</si>
  <si>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</si>
  <si>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</si>
  <si>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</si>
  <si>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</si>
  <si>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</si>
  <si>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</si>
  <si>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</si>
  <si>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</si>
  <si>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</si>
  <si>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</si>
  <si>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</si>
  <si>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</si>
  <si>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</si>
  <si>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</si>
  <si>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</si>
  <si>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</si>
  <si>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</si>
  <si>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</si>
  <si>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</si>
  <si>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</si>
  <si>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</si>
  <si>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</si>
  <si>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</si>
  <si>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</si>
  <si>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</si>
  <si>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</si>
  <si>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</si>
  <si>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</si>
  <si>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</si>
  <si>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</si>
  <si>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</si>
  <si>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</si>
  <si>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</si>
  <si>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</si>
  <si>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</si>
  <si>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</si>
  <si>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</si>
  <si>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</si>
  <si>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</si>
  <si>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</si>
  <si>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</si>
  <si>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</si>
  <si>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</si>
  <si>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</si>
  <si>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</si>
  <si>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</si>
  <si>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</si>
  <si>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</si>
  <si>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</si>
  <si>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</si>
  <si>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</si>
  <si>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</si>
  <si>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</si>
  <si>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</si>
  <si>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</si>
  <si>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</si>
  <si>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</si>
  <si>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</si>
  <si>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</si>
  <si>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</si>
  <si>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</si>
  <si>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</si>
  <si>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</si>
  <si>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</si>
  <si>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</si>
  <si>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</si>
  <si>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</si>
  <si>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</si>
  <si>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</si>
  <si>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</si>
  <si>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</si>
  <si>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</si>
  <si>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</si>
  <si>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</si>
  <si>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</si>
  <si>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</si>
  <si>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</si>
  <si>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</si>
  <si>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</si>
  <si>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</si>
  <si>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</si>
  <si>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</si>
  <si>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</si>
  <si>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</si>
  <si>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</si>
  <si>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</si>
  <si>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</si>
  <si>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</si>
  <si>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</si>
  <si>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</si>
  <si>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</si>
  <si>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</si>
  <si>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</si>
  <si>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</si>
  <si>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</si>
  <si>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</si>
  <si>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</si>
  <si>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</si>
  <si>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</si>
  <si>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</si>
  <si>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</si>
  <si>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</si>
  <si>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</si>
  <si>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</si>
  <si>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</si>
  <si>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</si>
  <si>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</si>
  <si>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</si>
  <si>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</si>
  <si>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</si>
  <si>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</si>
  <si>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</si>
  <si>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</si>
  <si>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</si>
  <si>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</si>
  <si>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</si>
  <si>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</si>
  <si>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</si>
  <si>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</si>
  <si>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</si>
  <si>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</si>
  <si>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</si>
  <si>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</si>
  <si>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</si>
  <si>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</si>
  <si>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</si>
  <si>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</si>
  <si>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</si>
  <si>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</si>
  <si>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</si>
  <si>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</si>
  <si>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</si>
  <si>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</si>
  <si>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</si>
  <si>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</si>
  <si>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</si>
  <si>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</si>
  <si>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</si>
  <si>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榆树中粮</t>
    <phoneticPr fontId="1" type="noConversion"/>
  </si>
  <si>
    <t>广东新粮</t>
    <phoneticPr fontId="1" type="noConversion"/>
  </si>
  <si>
    <t>中粮肇东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</si>
  <si>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</si>
  <si>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</si>
  <si>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</si>
  <si>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</si>
  <si>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</si>
  <si>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</si>
  <si>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</si>
  <si>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</si>
  <si>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</si>
  <si>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</si>
  <si>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</si>
  <si>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</si>
  <si>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</si>
  <si>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美玉米3月</t>
    <phoneticPr fontId="1" type="noConversion"/>
  </si>
  <si>
    <t>大连玉米5月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</si>
  <si>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</si>
  <si>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</si>
  <si>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</si>
  <si>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</si>
  <si>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</si>
  <si>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</si>
  <si>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</si>
  <si>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</si>
  <si>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</si>
  <si>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</si>
  <si>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</si>
  <si>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</si>
  <si>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</si>
  <si>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</si>
  <si>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</si>
  <si>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</si>
  <si>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</si>
  <si>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</si>
  <si>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</si>
  <si>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</si>
  <si>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</si>
  <si>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</si>
  <si>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</si>
  <si>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</si>
  <si>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</si>
  <si>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</si>
  <si>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</si>
  <si>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</si>
  <si>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</si>
  <si>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</si>
  <si>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</si>
  <si>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</si>
  <si>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</si>
  <si>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</si>
  <si>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</si>
  <si>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</si>
  <si>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</si>
  <si>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</si>
  <si>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</si>
  <si>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</si>
  <si>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</si>
  <si>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</si>
  <si>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</si>
  <si>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</si>
  <si>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</si>
  <si>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</si>
  <si>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</si>
  <si>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</si>
  <si>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</si>
  <si>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</si>
  <si>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</si>
  <si>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</si>
  <si>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</si>
  <si>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</si>
  <si>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</si>
  <si>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</si>
  <si>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</si>
  <si>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</si>
  <si>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</si>
  <si>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</si>
  <si>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</si>
  <si>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</si>
  <si>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</si>
  <si>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</si>
  <si>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</si>
  <si>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</si>
  <si>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</si>
  <si>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</si>
  <si>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</si>
  <si>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</si>
  <si>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</si>
  <si>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</si>
  <si>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</si>
  <si>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</si>
  <si>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</si>
  <si>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</si>
  <si>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</si>
  <si>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</si>
  <si>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</si>
  <si>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</si>
  <si>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</si>
  <si>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</si>
  <si>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</si>
  <si>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</si>
  <si>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</si>
  <si>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</si>
  <si>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</si>
  <si>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</si>
  <si>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</si>
  <si>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</si>
  <si>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水海产品 </t>
  </si>
  <si>
    <t>万吨</t>
  </si>
  <si>
    <t>   其中：</t>
  </si>
  <si>
    <t>      冻鱼  </t>
  </si>
  <si>
    <t>肉及杂碎</t>
  </si>
  <si>
    <t>吨</t>
  </si>
  <si>
    <t>  其中：</t>
  </si>
  <si>
    <t>   牛肉</t>
  </si>
  <si>
    <t>   猪肉</t>
  </si>
  <si>
    <t>   羊肉</t>
  </si>
  <si>
    <t>   冻鸡</t>
  </si>
  <si>
    <t>鲜、干水果及坚果</t>
  </si>
  <si>
    <t>其中：</t>
  </si>
  <si>
    <t>香蕉（包括芭蕉）</t>
  </si>
  <si>
    <t>鲜龙眼 </t>
  </si>
  <si>
    <t>乳品</t>
  </si>
  <si>
    <t>奶粉</t>
  </si>
  <si>
    <t>粮食</t>
  </si>
  <si>
    <t>   木薯</t>
  </si>
  <si>
    <t>谷物及谷物粉</t>
  </si>
  <si>
    <t>玉米</t>
  </si>
  <si>
    <t>小麦</t>
  </si>
  <si>
    <t>小麦粉</t>
  </si>
  <si>
    <t>大麦</t>
  </si>
  <si>
    <t>稻谷和大米</t>
  </si>
  <si>
    <t>   高粱</t>
  </si>
  <si>
    <t>大豆</t>
  </si>
  <si>
    <t>食用植物油</t>
  </si>
  <si>
    <t>豆油</t>
  </si>
  <si>
    <t>花生油</t>
  </si>
  <si>
    <t>橄榄油</t>
  </si>
  <si>
    <t>棕榈油</t>
  </si>
  <si>
    <t>菜子油和芥子油</t>
  </si>
  <si>
    <t>食糖</t>
  </si>
  <si>
    <t>酒类</t>
  </si>
  <si>
    <t>千升</t>
  </si>
  <si>
    <t>啤酒</t>
  </si>
  <si>
    <t>葡萄酒</t>
  </si>
  <si>
    <t>饲料用鱼粉</t>
  </si>
  <si>
    <t>豆饼、豆粕</t>
  </si>
  <si>
    <t>纸烟 </t>
  </si>
  <si>
    <t>万条</t>
  </si>
  <si>
    <t>天然橡胶(包括胶乳) </t>
  </si>
  <si>
    <t>合成橡胶(包括胶乳)</t>
  </si>
  <si>
    <t>原木</t>
  </si>
  <si>
    <t>万立方米</t>
  </si>
  <si>
    <t>锯材</t>
  </si>
  <si>
    <t>胶合板及类似多层板</t>
  </si>
  <si>
    <t>木质薄板制胶合板 </t>
  </si>
  <si>
    <t>纸浆 </t>
  </si>
  <si>
    <t>羊毛</t>
  </si>
  <si>
    <t>毛条</t>
  </si>
  <si>
    <t>棉花</t>
  </si>
  <si>
    <t>二醋酸纤维丝束</t>
  </si>
  <si>
    <t>纺织用合成纤维</t>
  </si>
  <si>
    <t>聚酯纤维</t>
  </si>
  <si>
    <t>聚丙烯腈纤维</t>
  </si>
  <si>
    <t>人造纤维短纤</t>
  </si>
  <si>
    <t>铁矿砂及其精矿</t>
  </si>
  <si>
    <t>锰矿砂及其精矿</t>
  </si>
  <si>
    <t>铜矿砂及其精矿</t>
  </si>
  <si>
    <t>铬矿砂及其精矿</t>
  </si>
  <si>
    <t>铅矿砂及其精矿</t>
  </si>
  <si>
    <t>氧化铝</t>
  </si>
  <si>
    <t>煤及褐煤</t>
  </si>
  <si>
    <t>无烟煤</t>
  </si>
  <si>
    <t>炼焦煤 </t>
  </si>
  <si>
    <t>其他烟煤</t>
  </si>
  <si>
    <t>褐煤</t>
  </si>
  <si>
    <t>原油 </t>
  </si>
  <si>
    <t>成品油</t>
  </si>
  <si>
    <t>汽油</t>
  </si>
  <si>
    <t>煤油</t>
  </si>
  <si>
    <t>柴油</t>
  </si>
  <si>
    <t>其他燃料油 </t>
  </si>
  <si>
    <t>天然气</t>
  </si>
  <si>
    <t>液化天然气 </t>
  </si>
  <si>
    <t>气态天然气</t>
  </si>
  <si>
    <t>电流</t>
  </si>
  <si>
    <t>万千瓦时</t>
  </si>
  <si>
    <t>甲苯</t>
  </si>
  <si>
    <t>二甲苯</t>
  </si>
  <si>
    <t>苯乙烯</t>
  </si>
  <si>
    <t>乙二醇 </t>
  </si>
  <si>
    <t>异氰酸酯</t>
  </si>
  <si>
    <t>对苯二甲酸</t>
  </si>
  <si>
    <t>己内酰胺</t>
  </si>
  <si>
    <t>医药品</t>
  </si>
  <si>
    <t>抗菌素 (制剂除外)</t>
  </si>
  <si>
    <t>抗菌素制剂 </t>
  </si>
  <si>
    <t>美容化妆品及护肤品</t>
  </si>
  <si>
    <t>肥料</t>
  </si>
  <si>
    <t>矿物肥料及化肥 </t>
  </si>
  <si>
    <t>尿素</t>
  </si>
  <si>
    <t>氮、磷、钾复合肥</t>
  </si>
  <si>
    <t>磷酸氢二铵</t>
  </si>
  <si>
    <t>-</t>
  </si>
  <si>
    <t>氯化钾</t>
  </si>
  <si>
    <t>硫酸钾</t>
  </si>
  <si>
    <t>合成有机染料</t>
  </si>
  <si>
    <t>钛白粉</t>
  </si>
  <si>
    <t>聚合物油漆及清漆</t>
  </si>
  <si>
    <t>感光材料</t>
  </si>
  <si>
    <t>--</t>
  </si>
  <si>
    <t>初级形状的塑料</t>
  </si>
  <si>
    <t>初级形状的聚乙烯</t>
  </si>
  <si>
    <t>初级形状的线型低密度聚乙烯</t>
  </si>
  <si>
    <t>初级形状的聚丙烯</t>
  </si>
  <si>
    <t>初级形状的苯乙烯聚合物</t>
  </si>
  <si>
    <t>ABS树脂 </t>
  </si>
  <si>
    <t>初级形状的聚氯乙烯</t>
  </si>
  <si>
    <t>初级形状的聚酯</t>
  </si>
  <si>
    <t>聚酯切片（PET）</t>
  </si>
  <si>
    <t>聚酰胺切片</t>
  </si>
  <si>
    <t>非泡沫塑料的板、片、膜、箔</t>
  </si>
  <si>
    <t>废塑料 </t>
  </si>
  <si>
    <t>杀虫剂、除草剂及类似品</t>
  </si>
  <si>
    <t>牛皮革及马皮革 </t>
  </si>
  <si>
    <t>废纸 </t>
  </si>
  <si>
    <t>纸及纸板（未切成形的）</t>
  </si>
  <si>
    <t>新闻纸</t>
  </si>
  <si>
    <t>牛皮纸 </t>
  </si>
  <si>
    <t>瓦楞原纸</t>
  </si>
  <si>
    <t>涂布纸</t>
  </si>
  <si>
    <t>纺织纱线、织物及制品</t>
  </si>
  <si>
    <t>毛纱线</t>
  </si>
  <si>
    <t>棉纱线</t>
  </si>
  <si>
    <t>合成纤维纱线</t>
  </si>
  <si>
    <t>聚酰胺纤维长丝（缝纫线除外）</t>
  </si>
  <si>
    <t>聚酯纤维长丝（缝纫线除外）</t>
  </si>
  <si>
    <t>丝织物</t>
  </si>
  <si>
    <t>棉机织物 </t>
  </si>
  <si>
    <t>合成纤维长丝机织物</t>
  </si>
  <si>
    <t>万米</t>
  </si>
  <si>
    <t>合成短纤与棉混纺机织物</t>
  </si>
  <si>
    <t>化纤起绒、绳绒及毛圈机织物</t>
  </si>
  <si>
    <t>涂覆浸渍塑料的织物 </t>
  </si>
  <si>
    <t>针织或钩编织物</t>
  </si>
  <si>
    <t>服装及衣着附件</t>
  </si>
  <si>
    <t>玻璃纤维及其制品</t>
  </si>
  <si>
    <t>钻石</t>
  </si>
  <si>
    <t>千克</t>
  </si>
  <si>
    <t>废金属</t>
  </si>
  <si>
    <t>废钢 </t>
  </si>
  <si>
    <t>废铜</t>
  </si>
  <si>
    <t>废铝</t>
  </si>
  <si>
    <t>钢坯及粗锻件</t>
  </si>
  <si>
    <t>钢材</t>
  </si>
  <si>
    <t>钢铁棒材</t>
  </si>
  <si>
    <t>角钢及型钢</t>
  </si>
  <si>
    <t>钢铁板材</t>
  </si>
  <si>
    <t>钢铁管材及空心异形材</t>
  </si>
  <si>
    <t>钢铁制标准紧固件</t>
  </si>
  <si>
    <t>未锻轧铜及铜材 </t>
  </si>
  <si>
    <t>未锻轧铜(包括铜合金) </t>
  </si>
  <si>
    <t>铜材 </t>
  </si>
  <si>
    <t>未锻轧铝及铝材 </t>
  </si>
  <si>
    <t>未锻轧铝(包括铝合金) </t>
  </si>
  <si>
    <t>铝材 </t>
  </si>
  <si>
    <t>钢铁或铝制结构体及其部件</t>
  </si>
  <si>
    <t>蒸汽锅炉及过热水锅炉</t>
  </si>
  <si>
    <t>台</t>
  </si>
  <si>
    <t>活塞式内燃机的零件</t>
  </si>
  <si>
    <t>涡轮喷气发动机</t>
  </si>
  <si>
    <t>液泵及液体提升机 </t>
  </si>
  <si>
    <t>万台</t>
  </si>
  <si>
    <t>制冷设备用压缩机</t>
  </si>
  <si>
    <t>空气调节器 </t>
  </si>
  <si>
    <t>冷冻机和制冷设备 </t>
  </si>
  <si>
    <t>家用空气净化器</t>
  </si>
  <si>
    <t>个</t>
  </si>
  <si>
    <t>非家用型水的过滤、净化机器 </t>
  </si>
  <si>
    <t>饮料及液体食品灌装设备 </t>
  </si>
  <si>
    <t>机械提升搬运装卸设备及零件</t>
  </si>
  <si>
    <t>载客电梯 </t>
  </si>
  <si>
    <t>建筑及采矿用机械及零件</t>
  </si>
  <si>
    <t>食品、饮料工业用加工机械及零件</t>
  </si>
  <si>
    <t>制造纸及纸制品用机械及零件</t>
  </si>
  <si>
    <t>印刷、装订机械及零件</t>
  </si>
  <si>
    <t>纺织机械及零件</t>
  </si>
  <si>
    <t>纺织纱线生产及预处理机 </t>
  </si>
  <si>
    <t>织机 </t>
  </si>
  <si>
    <t>针织机及缝编机 </t>
  </si>
  <si>
    <t>纱线织物等后整理机器 </t>
  </si>
  <si>
    <t>工业用缝纫机</t>
  </si>
  <si>
    <t>金属加工机床</t>
  </si>
  <si>
    <t>加工中心</t>
  </si>
  <si>
    <t>数控机床</t>
  </si>
  <si>
    <t>金属轧机及零件</t>
  </si>
  <si>
    <t>橡胶或塑料加工机械及零件</t>
  </si>
  <si>
    <t>型模及金属铸造用型箱</t>
  </si>
  <si>
    <t>阀门 </t>
  </si>
  <si>
    <t>万套</t>
  </si>
  <si>
    <t>自动数据处理设备及其部件</t>
  </si>
  <si>
    <t>自动数据处理设备</t>
  </si>
  <si>
    <t>中央处理部件 </t>
  </si>
  <si>
    <t>存储部件</t>
  </si>
  <si>
    <t>自动数据处理设备的零件</t>
  </si>
  <si>
    <t>制造单晶柱或晶圆用的机器及装置</t>
  </si>
  <si>
    <t>制造半导体器件或集成电路用的机器及装置</t>
  </si>
  <si>
    <t>制造平板显示器用的机器及装置</t>
  </si>
  <si>
    <t>电动机及发电机</t>
  </si>
  <si>
    <t>发电机组及旋转式变流机</t>
  </si>
  <si>
    <t>风力发电机组</t>
  </si>
  <si>
    <t>变压、整流、电感器及零件</t>
  </si>
  <si>
    <t>蓄电池</t>
  </si>
  <si>
    <t>万个</t>
  </si>
  <si>
    <t>铅酸蓄电池 </t>
  </si>
  <si>
    <t>电话机</t>
  </si>
  <si>
    <t>数字式程控电话或电报交换机</t>
  </si>
  <si>
    <t>无线电导航雷达及遥控设备</t>
  </si>
  <si>
    <t>激光视盘放像机 </t>
  </si>
  <si>
    <t>电视摄像机、数字照相机及视频摄录一体机</t>
  </si>
  <si>
    <t>声音录制或重放设备</t>
  </si>
  <si>
    <t>收音设备（包括收录音组合机及整套散件)</t>
  </si>
  <si>
    <t>彩色电视机</t>
  </si>
  <si>
    <t>电视、收音机及无线电讯设备的零附件</t>
  </si>
  <si>
    <t>电容器</t>
  </si>
  <si>
    <t>电阻器</t>
  </si>
  <si>
    <t>印刷电路 </t>
  </si>
  <si>
    <t>万块</t>
  </si>
  <si>
    <t>通断保护电路装置及零件</t>
  </si>
  <si>
    <t>电视显像管</t>
  </si>
  <si>
    <t>只</t>
  </si>
  <si>
    <t>彩色显像管 </t>
  </si>
  <si>
    <t>彩色数据／图形显示管 </t>
  </si>
  <si>
    <t>二极管及类似半导体器件</t>
  </si>
  <si>
    <t>百万个</t>
  </si>
  <si>
    <t>集成电路</t>
  </si>
  <si>
    <t>电线和电缆 </t>
  </si>
  <si>
    <t>铁道电力机车</t>
  </si>
  <si>
    <t>辆</t>
  </si>
  <si>
    <t>汽车</t>
  </si>
  <si>
    <t>万辆</t>
  </si>
  <si>
    <t>小轿车</t>
  </si>
  <si>
    <t>四轮驱动轻型越野车</t>
  </si>
  <si>
    <t>小客车 (九座及以下)</t>
  </si>
  <si>
    <t>货车</t>
  </si>
  <si>
    <t>非公路用自卸车</t>
  </si>
  <si>
    <t>专用汽车 </t>
  </si>
  <si>
    <t>30座及以上的客车</t>
  </si>
  <si>
    <t>10座至29座的客车</t>
  </si>
  <si>
    <t>装有引擎的汽车底盘</t>
  </si>
  <si>
    <t>汽车零配件</t>
  </si>
  <si>
    <t>飞机及其他航空器</t>
  </si>
  <si>
    <t>架</t>
  </si>
  <si>
    <t>空载重量超过2吨的飞机</t>
  </si>
  <si>
    <t>航空器零件</t>
  </si>
  <si>
    <t>船舶</t>
  </si>
  <si>
    <t>艘</t>
  </si>
  <si>
    <t>液晶显示板</t>
  </si>
  <si>
    <t>医疗仪器及器械 </t>
  </si>
  <si>
    <t>计量检测分析自控仪器及器具</t>
  </si>
  <si>
    <t>手表</t>
  </si>
  <si>
    <t>万只</t>
  </si>
  <si>
    <t>机械手表</t>
  </si>
  <si>
    <t>电动手表</t>
  </si>
  <si>
    <t>已组装的完整表芯</t>
  </si>
  <si>
    <t>印刷品</t>
  </si>
  <si>
    <t>塑料制品 </t>
  </si>
  <si>
    <t>农产品</t>
  </si>
  <si>
    <t>机电产品</t>
  </si>
  <si>
    <t>金属制品 </t>
  </si>
  <si>
    <t>机械设备</t>
  </si>
  <si>
    <t>电器及电子产品</t>
  </si>
  <si>
    <t>运输工具</t>
  </si>
  <si>
    <t>仪器仪表</t>
  </si>
  <si>
    <t>其他</t>
  </si>
  <si>
    <t>高新技术产品 </t>
  </si>
  <si>
    <t>生物技术</t>
  </si>
  <si>
    <t>生命科学技术</t>
  </si>
  <si>
    <t>光电技术 </t>
  </si>
  <si>
    <t>计算机与通信技术</t>
  </si>
  <si>
    <t>电子技术 </t>
  </si>
  <si>
    <t>计算机集成制造技术</t>
  </si>
  <si>
    <t>材料技术 </t>
  </si>
  <si>
    <t>航空航天技术</t>
  </si>
  <si>
    <t>其他技术</t>
  </si>
  <si>
    <t>品种</t>
    <phoneticPr fontId="1" type="noConversion"/>
  </si>
  <si>
    <t>单位</t>
    <phoneticPr fontId="1" type="noConversion"/>
  </si>
  <si>
    <t>全年数量</t>
    <phoneticPr fontId="1" type="noConversion"/>
  </si>
  <si>
    <t>全年金额</t>
    <phoneticPr fontId="1" type="noConversion"/>
  </si>
  <si>
    <t>数量同比</t>
    <phoneticPr fontId="1" type="noConversion"/>
  </si>
  <si>
    <t>金额同比</t>
    <phoneticPr fontId="1" type="noConversion"/>
  </si>
  <si>
    <t>年份</t>
    <phoneticPr fontId="1" type="noConversion"/>
  </si>
  <si>
    <t>活猪（种猪除外）</t>
  </si>
  <si>
    <t>万头</t>
  </si>
  <si>
    <t>活家禽</t>
  </si>
  <si>
    <t>猪肉</t>
  </si>
  <si>
    <t>羊肉</t>
  </si>
  <si>
    <t>冻鸡</t>
  </si>
  <si>
    <t>水海产品</t>
  </si>
  <si>
    <t>活鱼</t>
  </si>
  <si>
    <t>冻鱼、冻鱼片</t>
  </si>
  <si>
    <t>鲜、冻对虾 </t>
  </si>
  <si>
    <t>冻虾仁 </t>
  </si>
  <si>
    <t>鲜蛋</t>
  </si>
  <si>
    <t>薯类及含有淀粉的块茎 </t>
  </si>
  <si>
    <t>豆类</t>
  </si>
  <si>
    <t>蔬菜</t>
  </si>
  <si>
    <t>鲜或冷藏蔬菜 </t>
  </si>
  <si>
    <t>干的食用菌类</t>
  </si>
  <si>
    <t>橘、橙</t>
  </si>
  <si>
    <t>苹果</t>
  </si>
  <si>
    <t>梨 </t>
  </si>
  <si>
    <t>松子仁</t>
  </si>
  <si>
    <t>果蔬汁 </t>
  </si>
  <si>
    <t>橙汁 </t>
  </si>
  <si>
    <t>苹果汁</t>
  </si>
  <si>
    <t>食用油籽</t>
  </si>
  <si>
    <t>花生、花生仁</t>
  </si>
  <si>
    <t>食用植物油(包括棕榈油)</t>
  </si>
  <si>
    <t>豆油 </t>
  </si>
  <si>
    <t>菜子油和芥子油 </t>
  </si>
  <si>
    <t>烘焙花生</t>
  </si>
  <si>
    <t>天然蜂蜜</t>
  </si>
  <si>
    <t>茶叶</t>
  </si>
  <si>
    <t>辣椒干</t>
  </si>
  <si>
    <t>猪肉罐头</t>
  </si>
  <si>
    <t>制作或保藏的鳗鱼 </t>
  </si>
  <si>
    <t>番茄酱</t>
  </si>
  <si>
    <t>蘑菇罐头</t>
  </si>
  <si>
    <t>啤酒 </t>
  </si>
  <si>
    <t>万升</t>
  </si>
  <si>
    <t>肠衣</t>
  </si>
  <si>
    <t>填充用羽毛；羽绒 </t>
  </si>
  <si>
    <t>中药材及中式成药</t>
  </si>
  <si>
    <t>动物性药材</t>
  </si>
  <si>
    <t>植物性药材</t>
  </si>
  <si>
    <t>矿物性药材</t>
  </si>
  <si>
    <t>烤烟 </t>
  </si>
  <si>
    <t>纸烟</t>
  </si>
  <si>
    <t>矿物肥料及化肥</t>
  </si>
  <si>
    <t>氮、磷、钾复合肥 </t>
  </si>
  <si>
    <t>磷酸氢二铵 </t>
  </si>
  <si>
    <t>生丝 </t>
  </si>
  <si>
    <t>山羊绒</t>
  </si>
  <si>
    <t>硫磺</t>
  </si>
  <si>
    <t>粘土及其他耐火矿物</t>
  </si>
  <si>
    <t>天然石墨 </t>
  </si>
  <si>
    <t>天然碳酸镁;氧化镁</t>
  </si>
  <si>
    <t>萤石（氟石）</t>
  </si>
  <si>
    <t>天然硫酸钡（重晶石）</t>
  </si>
  <si>
    <t>滑石</t>
  </si>
  <si>
    <t>钼矿砂及其精矿</t>
  </si>
  <si>
    <t>炼焦煤</t>
  </si>
  <si>
    <t>焦炭及半焦炭</t>
  </si>
  <si>
    <t>原油</t>
  </si>
  <si>
    <t>成品油 </t>
  </si>
  <si>
    <t>其他燃料油</t>
  </si>
  <si>
    <t>石脑油</t>
  </si>
  <si>
    <t>      液态天然气</t>
  </si>
  <si>
    <t>      气态天然气</t>
  </si>
  <si>
    <t>石蜡</t>
  </si>
  <si>
    <t>稀土及其制品</t>
  </si>
  <si>
    <t>稀土</t>
  </si>
  <si>
    <t>钨品</t>
  </si>
  <si>
    <t>   钨矿砂</t>
  </si>
  <si>
    <t>仲钨酸铵 </t>
  </si>
  <si>
    <t>钨及其制品</t>
  </si>
  <si>
    <t>氧化锌及过氧化锌 </t>
  </si>
  <si>
    <t>碳酸钠（纯碱）</t>
  </si>
  <si>
    <t>柠檬酸</t>
  </si>
  <si>
    <t>锌钡白（立德粉）</t>
  </si>
  <si>
    <t>医药品 </t>
  </si>
  <si>
    <t>维生素C </t>
  </si>
  <si>
    <t>抗菌素 (制剂除外) </t>
  </si>
  <si>
    <t>中式成药</t>
  </si>
  <si>
    <t>医用敷料 </t>
  </si>
  <si>
    <t>口腔及牙齿清洁剂</t>
  </si>
  <si>
    <t>洗衣粉</t>
  </si>
  <si>
    <t>烟花、爆竹</t>
  </si>
  <si>
    <t>松香及树脂酸 </t>
  </si>
  <si>
    <t>新的充气橡胶轮胎</t>
  </si>
  <si>
    <t>家用或装饰用木制品</t>
  </si>
  <si>
    <t>新闻纸 </t>
  </si>
  <si>
    <t>牛皮纸</t>
  </si>
  <si>
    <t>棉纱线 </t>
  </si>
  <si>
    <t>丝织物 </t>
  </si>
  <si>
    <t>毛纺机织物 </t>
  </si>
  <si>
    <t>棉机织物</t>
  </si>
  <si>
    <t>亚麻及苎麻机织物</t>
  </si>
  <si>
    <t>地毯 </t>
  </si>
  <si>
    <t>万平方米</t>
  </si>
  <si>
    <t>塑料编织袋（周转袋除外）</t>
  </si>
  <si>
    <t>水泥及水泥熟料</t>
  </si>
  <si>
    <t>花岗岩石材及制品 </t>
  </si>
  <si>
    <t>平板玻璃</t>
  </si>
  <si>
    <t>玻璃制品</t>
  </si>
  <si>
    <t>玻璃器皿</t>
  </si>
  <si>
    <t>陶瓷产品</t>
  </si>
  <si>
    <t>家用陶瓷 </t>
  </si>
  <si>
    <t>建筑用陶瓷</t>
  </si>
  <si>
    <t>装饰用陶瓷</t>
  </si>
  <si>
    <t>珍珠、钻石、宝石及半宝石</t>
  </si>
  <si>
    <t>生铁及镜铁</t>
  </si>
  <si>
    <t>铁合金</t>
  </si>
  <si>
    <t>角钢及型钢 </t>
  </si>
  <si>
    <t>钢铁板材 </t>
  </si>
  <si>
    <t>钢铁线材</t>
  </si>
  <si>
    <t>钢铁管配件 </t>
  </si>
  <si>
    <t>废钢</t>
  </si>
  <si>
    <t>未锻轧铜及铜材</t>
  </si>
  <si>
    <t>未锻轧铜(包括铜合金)</t>
  </si>
  <si>
    <t>未锻轧铝及铝材</t>
  </si>
  <si>
    <t>未锻轧铝(包括铝合金)</t>
  </si>
  <si>
    <t>铝材</t>
  </si>
  <si>
    <t>未锻轧锌及锌合金</t>
  </si>
  <si>
    <t>未锻轧锡及锡合金</t>
  </si>
  <si>
    <t>未锻轧锑、粉末及废碎料</t>
  </si>
  <si>
    <t>镁及其制品（包括废碎料）</t>
  </si>
  <si>
    <t>未锻轧锰</t>
  </si>
  <si>
    <t>钢铁或铜制标准紧固件</t>
  </si>
  <si>
    <t>不锈钢厨具、餐具等家用器具</t>
  </si>
  <si>
    <t>餐桌、厨房及其他家用搪瓷器</t>
  </si>
  <si>
    <t>手用或机用工具</t>
  </si>
  <si>
    <t>电扇 </t>
  </si>
  <si>
    <t>空气调节器</t>
  </si>
  <si>
    <t>冰箱 </t>
  </si>
  <si>
    <t>洗衣机</t>
  </si>
  <si>
    <t>微波炉</t>
  </si>
  <si>
    <t>纺织机械及零件 </t>
  </si>
  <si>
    <t>家用型缝纫机</t>
  </si>
  <si>
    <t>工业用缝纫机 </t>
  </si>
  <si>
    <t>车床</t>
  </si>
  <si>
    <t>铣床 </t>
  </si>
  <si>
    <t>电子计算器(包括具有计算功能的袖珍数据记录重现机) </t>
  </si>
  <si>
    <t>自动数据处理设备及其部件 </t>
  </si>
  <si>
    <t>平板电脑</t>
  </si>
  <si>
    <t>便携式电脑（平板电脑除外）</t>
  </si>
  <si>
    <t>微型电脑</t>
  </si>
  <si>
    <t>中央处理部件</t>
  </si>
  <si>
    <t>显示器 </t>
  </si>
  <si>
    <t>液晶显示器 </t>
  </si>
  <si>
    <t>键盘、鼠标器</t>
  </si>
  <si>
    <t>打印机（包括多功能一体机）</t>
  </si>
  <si>
    <t>轴承 </t>
  </si>
  <si>
    <t>电动机及发电机 </t>
  </si>
  <si>
    <t>风力发电机组 </t>
  </si>
  <si>
    <t>变压器</t>
  </si>
  <si>
    <t>静止式变流器</t>
  </si>
  <si>
    <t>原电池</t>
  </si>
  <si>
    <t>太阳能电池</t>
  </si>
  <si>
    <t>手持或车载无线电话机</t>
  </si>
  <si>
    <t>扬声器 </t>
  </si>
  <si>
    <t>激光唱机</t>
  </si>
  <si>
    <t>录、放像机</t>
  </si>
  <si>
    <t>DVD播放机</t>
  </si>
  <si>
    <t>液晶电视机</t>
  </si>
  <si>
    <t>录放音、像机及唱机的零附件  </t>
  </si>
  <si>
    <t>电视、收音机及无线电讯设备的零附件 </t>
  </si>
  <si>
    <t>印刷电路</t>
  </si>
  <si>
    <t>百万块</t>
  </si>
  <si>
    <t>处理器及控制器</t>
  </si>
  <si>
    <t>存储器 </t>
  </si>
  <si>
    <t>放大器</t>
  </si>
  <si>
    <t>集装箱 </t>
  </si>
  <si>
    <t>货车 </t>
  </si>
  <si>
    <t>装有引擎的汽车底盘 </t>
  </si>
  <si>
    <t>摩托车</t>
  </si>
  <si>
    <t>自行车</t>
  </si>
  <si>
    <t>摩托车及自行车的零配件</t>
  </si>
  <si>
    <t>液货船（包括成品油船、原油船和液化石油及天然气船）</t>
  </si>
  <si>
    <t>冷藏船</t>
  </si>
  <si>
    <t>集装箱船</t>
  </si>
  <si>
    <t>滚装船</t>
  </si>
  <si>
    <t>散货船</t>
  </si>
  <si>
    <t>照相机</t>
  </si>
  <si>
    <t>万架</t>
  </si>
  <si>
    <t>数字式相机</t>
  </si>
  <si>
    <t>眼镜及其零件</t>
  </si>
  <si>
    <t>医疗仪器及器械</t>
  </si>
  <si>
    <t>手表 </t>
  </si>
  <si>
    <t>日用钟</t>
  </si>
  <si>
    <t>家具及其零件</t>
  </si>
  <si>
    <t>床垫、寝具及类似品 </t>
  </si>
  <si>
    <t>灯具、照明装置及零件</t>
  </si>
  <si>
    <t>箱包及类似容器</t>
  </si>
  <si>
    <t>体育用品及设备</t>
  </si>
  <si>
    <t>织物制服装</t>
  </si>
  <si>
    <t>非针织钩编织物服装 </t>
  </si>
  <si>
    <t>针织或钩编的服装</t>
  </si>
  <si>
    <t>皮革服装</t>
  </si>
  <si>
    <t>万件</t>
  </si>
  <si>
    <t>裘皮服装</t>
  </si>
  <si>
    <t>皮革手套</t>
  </si>
  <si>
    <t>万双</t>
  </si>
  <si>
    <t>织物制手套</t>
  </si>
  <si>
    <t>织物制袜子</t>
  </si>
  <si>
    <t>百万双</t>
  </si>
  <si>
    <t>帽类</t>
  </si>
  <si>
    <t>鞋类</t>
  </si>
  <si>
    <t>鞋</t>
  </si>
  <si>
    <t>外底及鞋面均以橡胶或塑料制的鞋</t>
  </si>
  <si>
    <t>皮面鞋</t>
  </si>
  <si>
    <t>橡胶或塑料底纺织材料为面的鞋</t>
  </si>
  <si>
    <t>鞋靴零件；护腿及类似品</t>
  </si>
  <si>
    <t>塑料制品</t>
  </si>
  <si>
    <t>玩具</t>
  </si>
  <si>
    <t>游戏机及零附件</t>
  </si>
  <si>
    <t>圣诞用品</t>
  </si>
  <si>
    <t>足球、篮球、排球</t>
  </si>
  <si>
    <t>打火机</t>
  </si>
  <si>
    <t>艺术品、收藏品及古董</t>
  </si>
  <si>
    <t>贵金属或包贵金属的首饰</t>
  </si>
  <si>
    <t>伞 </t>
  </si>
  <si>
    <t>万把</t>
  </si>
  <si>
    <t>竹编结品</t>
  </si>
  <si>
    <t>藤编结品</t>
  </si>
  <si>
    <t>草编结品</t>
  </si>
  <si>
    <t>柳编结品</t>
  </si>
  <si>
    <t>金属制品</t>
  </si>
  <si>
    <t>高新技术产品</t>
  </si>
  <si>
    <t>电子技术</t>
  </si>
  <si>
    <t>材料技术</t>
  </si>
  <si>
    <t>210 </t>
  </si>
  <si>
    <t>2,211,875 </t>
  </si>
  <si>
    <t>384 </t>
  </si>
  <si>
    <t>3,084,214 </t>
  </si>
  <si>
    <t>1,127,168 </t>
  </si>
  <si>
    <t>498,734 </t>
  </si>
  <si>
    <t>326,058 </t>
  </si>
  <si>
    <t>201,132 </t>
  </si>
  <si>
    <t>201 </t>
  </si>
  <si>
    <t>5,231,699 </t>
  </si>
  <si>
    <t>5 </t>
  </si>
  <si>
    <t>104 </t>
  </si>
  <si>
    <t>3,672,507 </t>
  </si>
  <si>
    <t>1,181 </t>
  </si>
  <si>
    <t>10,042 </t>
  </si>
  <si>
    <t>30,115,817 </t>
  </si>
  <si>
    <t>1,951 </t>
  </si>
  <si>
    <t>3,816,546 </t>
  </si>
  <si>
    <t>260 </t>
  </si>
  <si>
    <t>447,324 </t>
  </si>
  <si>
    <t>300 </t>
  </si>
  <si>
    <t>599,125 </t>
  </si>
  <si>
    <t>33,053 </t>
  </si>
  <si>
    <t>9,858 </t>
  </si>
  <si>
    <t>541 </t>
  </si>
  <si>
    <t>966,767 </t>
  </si>
  <si>
    <t>258 </t>
  </si>
  <si>
    <t>770,153 </t>
  </si>
  <si>
    <t>7,140 </t>
  </si>
  <si>
    <t>24,740,813 </t>
  </si>
  <si>
    <t>650 </t>
  </si>
  <si>
    <t>3,641,712 </t>
  </si>
  <si>
    <t>114 </t>
  </si>
  <si>
    <t>671,252 </t>
  </si>
  <si>
    <t>93,737 </t>
  </si>
  <si>
    <t>71,744 </t>
  </si>
  <si>
    <t>35,836 </t>
  </si>
  <si>
    <t>94,597 </t>
  </si>
  <si>
    <t>47 </t>
  </si>
  <si>
    <t>397 </t>
  </si>
  <si>
    <t>2,021,167 </t>
  </si>
  <si>
    <t>81 </t>
  </si>
  <si>
    <t>501,626 </t>
  </si>
  <si>
    <t>349 </t>
  </si>
  <si>
    <t>917,257 </t>
  </si>
  <si>
    <t>820,060 </t>
  </si>
  <si>
    <t>1,770,510 </t>
  </si>
  <si>
    <t>338,066 </t>
  </si>
  <si>
    <t>249,024 </t>
  </si>
  <si>
    <t>409,377 </t>
  </si>
  <si>
    <t>1,362,394 </t>
  </si>
  <si>
    <t>956,336 </t>
  </si>
  <si>
    <t>4,485 </t>
  </si>
  <si>
    <t>22,596 </t>
  </si>
  <si>
    <t>10,769 </t>
  </si>
  <si>
    <t>6,974 </t>
  </si>
  <si>
    <t>296,560 </t>
  </si>
  <si>
    <t>261 </t>
  </si>
  <si>
    <t>3,037,341 </t>
  </si>
  <si>
    <t>148 </t>
  </si>
  <si>
    <t>2,443,221 </t>
  </si>
  <si>
    <t>5,119 </t>
  </si>
  <si>
    <t>7,235,262 </t>
  </si>
  <si>
    <t>2,565 </t>
  </si>
  <si>
    <t>4,964,773 </t>
  </si>
  <si>
    <t>18 </t>
  </si>
  <si>
    <t>81,193 </t>
  </si>
  <si>
    <t>16 </t>
  </si>
  <si>
    <t>65,196 </t>
  </si>
  <si>
    <t>1,796 </t>
  </si>
  <si>
    <t>7,408,642 </t>
  </si>
  <si>
    <t>332,419 </t>
  </si>
  <si>
    <t>1,490,465 </t>
  </si>
  <si>
    <t>10,995 </t>
  </si>
  <si>
    <t>49,559 </t>
  </si>
  <si>
    <t>244 </t>
  </si>
  <si>
    <t>3,063,770 </t>
  </si>
  <si>
    <t>102,147 </t>
  </si>
  <si>
    <t>353,663 </t>
  </si>
  <si>
    <t>34 </t>
  </si>
  <si>
    <t>642,240 </t>
  </si>
  <si>
    <t>132,504 </t>
  </si>
  <si>
    <t>147,468 </t>
  </si>
  <si>
    <t>158,610 </t>
  </si>
  <si>
    <t>319,446 </t>
  </si>
  <si>
    <t>170,906 </t>
  </si>
  <si>
    <t>252,461 </t>
  </si>
  <si>
    <t>93,251 </t>
  </si>
  <si>
    <t>57,479,947 </t>
  </si>
  <si>
    <t>1,621 </t>
  </si>
  <si>
    <t>1,669,026 </t>
  </si>
  <si>
    <t>13,289,668 </t>
  </si>
  <si>
    <t>939 </t>
  </si>
  <si>
    <t>1,123,867 </t>
  </si>
  <si>
    <t>181 </t>
  </si>
  <si>
    <t>1,328,674 </t>
  </si>
  <si>
    <t>528 </t>
  </si>
  <si>
    <t>1,181,312 </t>
  </si>
  <si>
    <t>29,122 </t>
  </si>
  <si>
    <t>13,656,019 </t>
  </si>
  <si>
    <t>3,028 </t>
  </si>
  <si>
    <t>1,480,483 </t>
  </si>
  <si>
    <t>6,233 </t>
  </si>
  <si>
    <t>4,014,121 </t>
  </si>
  <si>
    <t>11,206 </t>
  </si>
  <si>
    <t>5,293,178 </t>
  </si>
  <si>
    <t>6,401 </t>
  </si>
  <si>
    <t>2,040,828 </t>
  </si>
  <si>
    <t>30,838 </t>
  </si>
  <si>
    <t>140,166,531 </t>
  </si>
  <si>
    <t>3,000 </t>
  </si>
  <si>
    <t>14,388,415 </t>
  </si>
  <si>
    <t>33,815 </t>
  </si>
  <si>
    <t>20,971 </t>
  </si>
  <si>
    <t>391 </t>
  </si>
  <si>
    <t>2,271,990 </t>
  </si>
  <si>
    <t>242,242 </t>
  </si>
  <si>
    <t>1,785 </t>
  </si>
  <si>
    <t>6,688,366 </t>
  </si>
  <si>
    <t>2,726 </t>
  </si>
  <si>
    <t>11,407,012 </t>
  </si>
  <si>
    <t>1,983 </t>
  </si>
  <si>
    <t>7,502,025 </t>
  </si>
  <si>
    <t>675,000 </t>
  </si>
  <si>
    <t>207,252 </t>
  </si>
  <si>
    <t>932,925 </t>
  </si>
  <si>
    <t>649,701 </t>
  </si>
  <si>
    <t>1,030 </t>
  </si>
  <si>
    <t>7,935,146 </t>
  </si>
  <si>
    <t>31 </t>
  </si>
  <si>
    <t>373 </t>
  </si>
  <si>
    <t>3,650,262 </t>
  </si>
  <si>
    <t>840 </t>
  </si>
  <si>
    <t>4,862,100 </t>
  </si>
  <si>
    <t>164,721 </t>
  </si>
  <si>
    <t>315,337 </t>
  </si>
  <si>
    <t>116 </t>
  </si>
  <si>
    <t>658,447 </t>
  </si>
  <si>
    <t>223,270 </t>
  </si>
  <si>
    <t>309,263 </t>
  </si>
  <si>
    <t>112,356 </t>
  </si>
  <si>
    <t>11,731,546 </t>
  </si>
  <si>
    <t>651 </t>
  </si>
  <si>
    <t>319,551 </t>
  </si>
  <si>
    <t>8,962 </t>
  </si>
  <si>
    <t>745,416 </t>
  </si>
  <si>
    <t>50,018 </t>
  </si>
  <si>
    <t>1,348,648 </t>
  </si>
  <si>
    <t>959 </t>
  </si>
  <si>
    <t>2,068,557 </t>
  </si>
  <si>
    <t>955 </t>
  </si>
  <si>
    <t>2,056,117 </t>
  </si>
  <si>
    <t>5,867 </t>
  </si>
  <si>
    <t>1,873 </t>
  </si>
  <si>
    <t>111 </t>
  </si>
  <si>
    <t>393,375 </t>
  </si>
  <si>
    <t>23 </t>
  </si>
  <si>
    <t>61,072 </t>
  </si>
  <si>
    <t>803 </t>
  </si>
  <si>
    <t>1,548,954 </t>
  </si>
  <si>
    <t>18,620 </t>
  </si>
  <si>
    <t>31,588 </t>
  </si>
  <si>
    <t>215,651 </t>
  </si>
  <si>
    <t>216,022 </t>
  </si>
  <si>
    <t>361,790 </t>
  </si>
  <si>
    <t>165,927 </t>
  </si>
  <si>
    <t>532,953 </t>
  </si>
  <si>
    <t>574,188 </t>
  </si>
  <si>
    <t>2,535 </t>
  </si>
  <si>
    <t>31,672,917 </t>
  </si>
  <si>
    <t>665 </t>
  </si>
  <si>
    <t>6,373,671 </t>
  </si>
  <si>
    <t>246 </t>
  </si>
  <si>
    <t>2,423,345 </t>
  </si>
  <si>
    <t>29 </t>
  </si>
  <si>
    <t>364 </t>
  </si>
  <si>
    <t>3,574,479 </t>
  </si>
  <si>
    <t>301 </t>
  </si>
  <si>
    <t>3,824,034 </t>
  </si>
  <si>
    <t>167 </t>
  </si>
  <si>
    <t>2,195,404 </t>
  </si>
  <si>
    <t>9 </t>
  </si>
  <si>
    <t>93 </t>
  </si>
  <si>
    <t>682,497 </t>
  </si>
  <si>
    <t>221 </t>
  </si>
  <si>
    <t>3,797,580 </t>
  </si>
  <si>
    <t>202,019 </t>
  </si>
  <si>
    <t>86 </t>
  </si>
  <si>
    <t>1,614,759 </t>
  </si>
  <si>
    <t>87 </t>
  </si>
  <si>
    <t>4,543,641 </t>
  </si>
  <si>
    <t>825 </t>
  </si>
  <si>
    <t>3,706,423 </t>
  </si>
  <si>
    <t>92,555 </t>
  </si>
  <si>
    <t>473,185 </t>
  </si>
  <si>
    <t>919,212 </t>
  </si>
  <si>
    <t>2,548,035 </t>
  </si>
  <si>
    <t>256 </t>
  </si>
  <si>
    <t>2,752 </t>
  </si>
  <si>
    <t>3,283,137 </t>
  </si>
  <si>
    <t>282 </t>
  </si>
  <si>
    <t>2,205,434 </t>
  </si>
  <si>
    <t>16,763 </t>
  </si>
  <si>
    <t>91 </t>
  </si>
  <si>
    <t>437,668 </t>
  </si>
  <si>
    <t>15,254 </t>
  </si>
  <si>
    <t>127 </t>
  </si>
  <si>
    <t>1,183,278 </t>
  </si>
  <si>
    <t>12,518,859 </t>
  </si>
  <si>
    <t>16,017 </t>
  </si>
  <si>
    <t>134,456 </t>
  </si>
  <si>
    <t>3,820,994 </t>
  </si>
  <si>
    <t>358,694 </t>
  </si>
  <si>
    <t>1,111,995 </t>
  </si>
  <si>
    <t>152,531 </t>
  </si>
  <si>
    <t>465,158 </t>
  </si>
  <si>
    <t>112,047 </t>
  </si>
  <si>
    <t>206,507 </t>
  </si>
  <si>
    <t>33,530 </t>
  </si>
  <si>
    <t>897,204 </t>
  </si>
  <si>
    <t>94,805 </t>
  </si>
  <si>
    <t>1,078,258 </t>
  </si>
  <si>
    <t>7,036 </t>
  </si>
  <si>
    <t>83,245 </t>
  </si>
  <si>
    <t>575 </t>
  </si>
  <si>
    <t>16,313 </t>
  </si>
  <si>
    <t>100,616 </t>
  </si>
  <si>
    <t>677,007 </t>
  </si>
  <si>
    <t>126,795 </t>
  </si>
  <si>
    <t>1,254,574 </t>
  </si>
  <si>
    <t>3,786,405 </t>
  </si>
  <si>
    <t>248,564 </t>
  </si>
  <si>
    <t>611,832 </t>
  </si>
  <si>
    <t>2,597 </t>
  </si>
  <si>
    <t>5,616,864 </t>
  </si>
  <si>
    <t>878 </t>
  </si>
  <si>
    <t>9,911,616 </t>
  </si>
  <si>
    <t>1,040,608 </t>
  </si>
  <si>
    <t>387 </t>
  </si>
  <si>
    <t>6,708,835 </t>
  </si>
  <si>
    <t>231 </t>
  </si>
  <si>
    <t>2,125,847 </t>
  </si>
  <si>
    <t>209,544 </t>
  </si>
  <si>
    <t>1,443 </t>
  </si>
  <si>
    <t>11,009,344 </t>
  </si>
  <si>
    <t>120 </t>
  </si>
  <si>
    <t>1,060,379 </t>
  </si>
  <si>
    <t>42 </t>
  </si>
  <si>
    <t>275,612 </t>
  </si>
  <si>
    <t>1,208 </t>
  </si>
  <si>
    <t>7,606,838 </t>
  </si>
  <si>
    <t>48 </t>
  </si>
  <si>
    <t>1,224,039 </t>
  </si>
  <si>
    <t>309,271 </t>
  </si>
  <si>
    <t>2,024,480 </t>
  </si>
  <si>
    <t>483 </t>
  </si>
  <si>
    <t>21,883,614 </t>
  </si>
  <si>
    <t>422 </t>
  </si>
  <si>
    <t>18,175,101 </t>
  </si>
  <si>
    <t>603,951 </t>
  </si>
  <si>
    <t>3,708,513 </t>
  </si>
  <si>
    <t>853,522 </t>
  </si>
  <si>
    <t>2,311,367 </t>
  </si>
  <si>
    <t>353,649 </t>
  </si>
  <si>
    <t>456,617 </t>
  </si>
  <si>
    <t>499,874 </t>
  </si>
  <si>
    <t>1,854,750 </t>
  </si>
  <si>
    <t>377,221 </t>
  </si>
  <si>
    <t>786,303 </t>
  </si>
  <si>
    <t>252 </t>
  </si>
  <si>
    <t>20,741 </t>
  </si>
  <si>
    <t>234,673 </t>
  </si>
  <si>
    <t>2,414,241 </t>
  </si>
  <si>
    <t>382 </t>
  </si>
  <si>
    <t>1,315,192 </t>
  </si>
  <si>
    <t>12,972 </t>
  </si>
  <si>
    <t>2,500,970 </t>
  </si>
  <si>
    <t>1,198 </t>
  </si>
  <si>
    <t>716,246 </t>
  </si>
  <si>
    <t>583,957 </t>
  </si>
  <si>
    <t>153,909 </t>
  </si>
  <si>
    <t>432,237 </t>
  </si>
  <si>
    <t>693,142 </t>
  </si>
  <si>
    <t>285,331 </t>
  </si>
  <si>
    <t>208,502 </t>
  </si>
  <si>
    <t>443 </t>
  </si>
  <si>
    <t>253,823 </t>
  </si>
  <si>
    <t>3,179,722 </t>
  </si>
  <si>
    <t>1,804 </t>
  </si>
  <si>
    <t>119,089 </t>
  </si>
  <si>
    <t>2,058,401 </t>
  </si>
  <si>
    <t>317,562 </t>
  </si>
  <si>
    <t>435,412 </t>
  </si>
  <si>
    <t>6,097,594 </t>
  </si>
  <si>
    <t>2,394,301 </t>
  </si>
  <si>
    <t>366,436 </t>
  </si>
  <si>
    <t>10,847 </t>
  </si>
  <si>
    <t>278,031 </t>
  </si>
  <si>
    <t>9,233 </t>
  </si>
  <si>
    <t>252,070 </t>
  </si>
  <si>
    <t>12,443 </t>
  </si>
  <si>
    <t>285,615 </t>
  </si>
  <si>
    <t>43,612 </t>
  </si>
  <si>
    <t>70,256 </t>
  </si>
  <si>
    <t>106,118 </t>
  </si>
  <si>
    <t>6,670,743 </t>
  </si>
  <si>
    <t>44,454 </t>
  </si>
  <si>
    <t>2,673,561 </t>
  </si>
  <si>
    <t>14,836 </t>
  </si>
  <si>
    <t>2,189,168 </t>
  </si>
  <si>
    <t>279,908 </t>
  </si>
  <si>
    <t>2,281,856 </t>
  </si>
  <si>
    <t>1,008,196 </t>
  </si>
  <si>
    <t>74,901 </t>
  </si>
  <si>
    <t>3,951,307 </t>
  </si>
  <si>
    <t>76,508 </t>
  </si>
  <si>
    <t>18,757,452 </t>
  </si>
  <si>
    <t>321 </t>
  </si>
  <si>
    <t>1,058,276 </t>
  </si>
  <si>
    <t>1,790 </t>
  </si>
  <si>
    <t>1,735,890 </t>
  </si>
  <si>
    <t>37,727 </t>
  </si>
  <si>
    <t>11,503,138 </t>
  </si>
  <si>
    <t>122,983 </t>
  </si>
  <si>
    <t>11,620,657 </t>
  </si>
  <si>
    <t>2,733 </t>
  </si>
  <si>
    <t>351,055 </t>
  </si>
  <si>
    <t>5,874 </t>
  </si>
  <si>
    <t>2,731,285 </t>
  </si>
  <si>
    <t>5,361 </t>
  </si>
  <si>
    <t>1,840,856 </t>
  </si>
  <si>
    <t>169,301 </t>
  </si>
  <si>
    <t>2,806,940 </t>
  </si>
  <si>
    <t>120,888 </t>
  </si>
  <si>
    <t>967,061 </t>
  </si>
  <si>
    <t>145 </t>
  </si>
  <si>
    <t>5,259 </t>
  </si>
  <si>
    <t>8,380,994 </t>
  </si>
  <si>
    <t>197,118 </t>
  </si>
  <si>
    <t>2,427,454 </t>
  </si>
  <si>
    <t>68 </t>
  </si>
  <si>
    <t>798 </t>
  </si>
  <si>
    <t>207,178 </t>
  </si>
  <si>
    <t>1,188 </t>
  </si>
  <si>
    <t>1,133,437 </t>
  </si>
  <si>
    <t>11,237 </t>
  </si>
  <si>
    <t>20,346 </t>
  </si>
  <si>
    <t>1,645 </t>
  </si>
  <si>
    <t>487,186 </t>
  </si>
  <si>
    <t>163,953 </t>
  </si>
  <si>
    <t>6,162 </t>
  </si>
  <si>
    <t>79,705 </t>
  </si>
  <si>
    <t>6,342,482 </t>
  </si>
  <si>
    <t>1,268 </t>
  </si>
  <si>
    <t>15,539 </t>
  </si>
  <si>
    <t>166 </t>
  </si>
  <si>
    <t>221,637 </t>
  </si>
  <si>
    <t>60,648 </t>
  </si>
  <si>
    <t>11,386 </t>
  </si>
  <si>
    <t>60,597 </t>
  </si>
  <si>
    <t>5,001,908 </t>
  </si>
  <si>
    <t>82,686 </t>
  </si>
  <si>
    <t>6,981,079 </t>
  </si>
  <si>
    <t>18,483 </t>
  </si>
  <si>
    <t>1,286,285 </t>
  </si>
  <si>
    <t>4,059,863 </t>
  </si>
  <si>
    <t>8,250,666 </t>
  </si>
  <si>
    <t>15,382,906 </t>
  </si>
  <si>
    <t>212,073 </t>
  </si>
  <si>
    <t>2,888 </t>
  </si>
  <si>
    <t>16,267 </t>
  </si>
  <si>
    <t>528,086 </t>
  </si>
  <si>
    <t>14,466,453 </t>
  </si>
  <si>
    <t>285,663 </t>
  </si>
  <si>
    <t>133,661,836 </t>
  </si>
  <si>
    <t>281,273 </t>
  </si>
  <si>
    <t>3,476,543 </t>
  </si>
  <si>
    <t>196 </t>
  </si>
  <si>
    <t>142 </t>
  </si>
  <si>
    <t>37,242,691 </t>
  </si>
  <si>
    <t>469,641 </t>
  </si>
  <si>
    <t>12,922,606 </t>
  </si>
  <si>
    <t>589,017 </t>
  </si>
  <si>
    <t>17,466,295 </t>
  </si>
  <si>
    <t>344,199 </t>
  </si>
  <si>
    <t>5,950,769 </t>
  </si>
  <si>
    <t>9,590 </t>
  </si>
  <si>
    <t>393,773 </t>
  </si>
  <si>
    <t>107 </t>
  </si>
  <si>
    <t>39,595 </t>
  </si>
  <si>
    <t>298 </t>
  </si>
  <si>
    <t>97,591 </t>
  </si>
  <si>
    <t>10,396 </t>
  </si>
  <si>
    <t>963 </t>
  </si>
  <si>
    <t>28,605 </t>
  </si>
  <si>
    <t>1,455 </t>
  </si>
  <si>
    <t>92,728 </t>
  </si>
  <si>
    <t>19,816,795 </t>
  </si>
  <si>
    <t>10,773 </t>
  </si>
  <si>
    <t>15,976,222 </t>
  </si>
  <si>
    <t>4,283 </t>
  </si>
  <si>
    <t>1,440,106 </t>
  </si>
  <si>
    <t>4,521 </t>
  </si>
  <si>
    <t>473,422 </t>
  </si>
  <si>
    <t>297,834 </t>
  </si>
  <si>
    <t>26,883,062 </t>
  </si>
  <si>
    <t>5,098,637 </t>
  </si>
  <si>
    <t>19,026,996 </t>
  </si>
  <si>
    <t>1,509 </t>
  </si>
  <si>
    <t>1,351,689 </t>
  </si>
  <si>
    <t>242 </t>
  </si>
  <si>
    <t>873,081 </t>
  </si>
  <si>
    <t>478,607 </t>
  </si>
  <si>
    <t>31,314 </t>
  </si>
  <si>
    <t>332,497 </t>
  </si>
  <si>
    <t>69,019 </t>
  </si>
  <si>
    <t>1,174,958 </t>
  </si>
  <si>
    <t>453,486 </t>
  </si>
  <si>
    <t>2,884,561 </t>
  </si>
  <si>
    <t>74,657,928 </t>
  </si>
  <si>
    <t>525,088,792 </t>
  </si>
  <si>
    <t>158 </t>
  </si>
  <si>
    <t>10,751,406 </t>
  </si>
  <si>
    <t>110,429,702 </t>
  </si>
  <si>
    <t>260,708,883 </t>
  </si>
  <si>
    <t>74,365,338 </t>
  </si>
  <si>
    <t>65,015,818 </t>
  </si>
  <si>
    <t>3,817,644 </t>
  </si>
  <si>
    <t>338,761,464 </t>
  </si>
  <si>
    <t>638,352 </t>
  </si>
  <si>
    <t>15,410,352 </t>
  </si>
  <si>
    <t>33,330,457 </t>
  </si>
  <si>
    <t>74,451,903 </t>
  </si>
  <si>
    <t>165,433,636 </t>
  </si>
  <si>
    <t>23,776,197 </t>
  </si>
  <si>
    <t>91,482 </t>
  </si>
  <si>
    <t>3,365,128 </t>
  </si>
  <si>
    <t>21,971,538 </t>
  </si>
  <si>
    <t>383,902 </t>
  </si>
  <si>
    <t>公主岭黄龙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</si>
  <si>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</si>
  <si>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</si>
  <si>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</si>
  <si>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</si>
  <si>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</si>
  <si>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</si>
  <si>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</si>
  <si>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</si>
  <si>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</si>
  <si>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</si>
  <si>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</si>
  <si>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</si>
  <si>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</si>
  <si>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</si>
  <si>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</si>
  <si>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</si>
  <si>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</si>
  <si>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</si>
  <si>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新粮1980</t>
    <phoneticPr fontId="1" type="noConversion"/>
  </si>
  <si>
    <t>期货1905</t>
    <phoneticPr fontId="1" type="noConversion"/>
  </si>
  <si>
    <t>我司产区报价已停止</t>
    <phoneticPr fontId="1" type="noConversion"/>
  </si>
  <si>
    <t>东北、华北地区工厂报价稳定偏弱</t>
    <phoneticPr fontId="1" type="noConversion"/>
  </si>
  <si>
    <t>销区价格有所反弹</t>
    <phoneticPr fontId="1" type="noConversion"/>
  </si>
  <si>
    <t>今日东北地区、山东地区深加工厂收购价格稳定偏弱，东北地区各家库存在30-102天不等，华北地区基本各家都超过15天库存。北方港口价格小幅下跌，锦州港晨间汽运到港约2万吨（较昨天减少0.2万吨），鲅鱼圈晨间汽运到港2万吨左右，相比元旦前略有增加。目前南北港发运倒挂15元/吨左右，受猪瘟疫情及腊肉需求高峰影响，养殖户出栏意愿较强，补栏意愿偏弱，饲企现货采购谨慎。昨日中美贸易磋商进行到深夜，特朗普推文：与中国的磋商进行的非常好。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</si>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</sst>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</numFmts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1"/>
      <color theme="1" tint="0.499984740745262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8"/>
      <color theme="1" tint="0.499984740745262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558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5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0" fillId="38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40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41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3" fillId="40" borderId="12" xfId="0" applyNumberFormat="1" applyFont="1" applyFill="1" applyBorder="1" applyAlignment="1">
      <alignment horizontal="center" vertical="center"/>
    </xf>
    <xf numFmtId="0" fontId="17" fillId="40" borderId="12" xfId="0" applyNumberFormat="1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" fontId="18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8" fillId="40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9" fillId="0" borderId="29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3" fontId="20" fillId="0" borderId="29" xfId="0" applyNumberFormat="1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42" borderId="0" xfId="0" applyFill="1"/>
    <xf numFmtId="0" fontId="0" fillId="42" borderId="13" xfId="0" applyFill="1" applyBorder="1" applyAlignment="1">
      <alignment vertical="center" wrapText="1"/>
    </xf>
    <xf numFmtId="3" fontId="0" fillId="42" borderId="13" xfId="0" applyNumberFormat="1" applyFill="1" applyBorder="1" applyAlignment="1">
      <alignment vertical="center" wrapText="1"/>
    </xf>
    <xf numFmtId="0" fontId="20" fillId="42" borderId="29" xfId="0" applyFont="1" applyFill="1" applyBorder="1" applyAlignment="1">
      <alignment vertical="center" wrapText="1"/>
    </xf>
    <xf numFmtId="3" fontId="20" fillId="42" borderId="29" xfId="0" applyNumberFormat="1" applyFont="1" applyFill="1" applyBorder="1" applyAlignment="1">
      <alignment vertical="center" wrapText="1"/>
    </xf>
    <xf numFmtId="0" fontId="6" fillId="0" borderId="0" xfId="0" applyFont="1"/>
    <xf numFmtId="0" fontId="21" fillId="0" borderId="28" xfId="0" applyFont="1" applyBorder="1" applyAlignment="1">
      <alignment vertical="center" wrapText="1"/>
    </xf>
    <xf numFmtId="0" fontId="7" fillId="0" borderId="0" xfId="0" applyFont="1"/>
    <xf numFmtId="0" fontId="0" fillId="42" borderId="1" xfId="0" applyFill="1" applyBorder="1" applyAlignment="1">
      <alignment vertical="center" wrapText="1"/>
    </xf>
    <xf numFmtId="3" fontId="0" fillId="42" borderId="1" xfId="0" applyNumberFormat="1" applyFill="1" applyBorder="1" applyAlignment="1">
      <alignment vertical="center" wrapText="1"/>
    </xf>
    <xf numFmtId="0" fontId="19" fillId="42" borderId="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42" borderId="13" xfId="0" applyFill="1" applyBorder="1" applyAlignment="1">
      <alignment horizontal="right" vertical="center"/>
    </xf>
    <xf numFmtId="3" fontId="0" fillId="42" borderId="13" xfId="0" applyNumberFormat="1" applyFill="1" applyBorder="1" applyAlignment="1">
      <alignment horizontal="right" vertical="center"/>
    </xf>
    <xf numFmtId="0" fontId="19" fillId="42" borderId="29" xfId="0" applyFont="1" applyFill="1" applyBorder="1" applyAlignment="1">
      <alignment vertical="center" wrapText="1"/>
    </xf>
    <xf numFmtId="0" fontId="22" fillId="0" borderId="13" xfId="0" applyFont="1" applyBorder="1" applyAlignment="1">
      <alignment horizontal="right" vertical="center"/>
    </xf>
    <xf numFmtId="0" fontId="22" fillId="42" borderId="1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/>
    <xf numFmtId="0" fontId="23" fillId="0" borderId="12" xfId="0" applyFont="1" applyBorder="1" applyAlignment="1">
      <alignment horizontal="center" vertical="center"/>
    </xf>
    <xf numFmtId="0" fontId="0" fillId="0" borderId="0" xfId="0"/>
    <xf numFmtId="180" fontId="24" fillId="15" borderId="12" xfId="0" applyNumberFormat="1" applyFont="1" applyFill="1" applyBorder="1" applyAlignment="1">
      <alignment horizontal="center" vertical="center"/>
    </xf>
    <xf numFmtId="0" fontId="25" fillId="0" borderId="12" xfId="0" applyNumberFormat="1" applyFont="1" applyBorder="1" applyAlignment="1">
      <alignment horizontal="center" vertical="center"/>
    </xf>
    <xf numFmtId="1" fontId="24" fillId="41" borderId="12" xfId="0" applyNumberFormat="1" applyFont="1" applyFill="1" applyBorder="1" applyAlignment="1">
      <alignment horizontal="center" vertical="center"/>
    </xf>
    <xf numFmtId="1" fontId="25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182" fontId="25" fillId="40" borderId="12" xfId="0" applyNumberFormat="1" applyFont="1" applyFill="1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14" fillId="42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15" fillId="39" borderId="26" xfId="0" applyNumberFormat="1" applyFont="1" applyFill="1" applyBorder="1" applyAlignment="1">
      <alignment horizontal="center" vertical="center"/>
    </xf>
    <xf numFmtId="14" fontId="15" fillId="39" borderId="27" xfId="0" applyNumberFormat="1" applyFont="1" applyFill="1" applyBorder="1" applyAlignment="1">
      <alignment horizontal="center" vertical="center"/>
    </xf>
    <xf numFmtId="14" fontId="15" fillId="39" borderId="13" xfId="0" applyNumberFormat="1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27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27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6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/>
    </xf>
    <xf numFmtId="0" fontId="13" fillId="35" borderId="5" xfId="0" applyFont="1" applyFill="1" applyBorder="1" applyAlignment="1">
      <alignment horizontal="center" vertical="center"/>
    </xf>
    <xf numFmtId="0" fontId="13" fillId="35" borderId="16" xfId="0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40" borderId="12" xfId="0" applyNumberFormat="1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14" fontId="15" fillId="39" borderId="12" xfId="0" applyNumberFormat="1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41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40" borderId="20" xfId="0" applyNumberFormat="1" applyFont="1" applyFill="1" applyBorder="1" applyAlignment="1">
      <alignment vertical="center" wrapText="1"/>
    </xf>
    <xf numFmtId="0" fontId="13" fillId="40" borderId="23" xfId="0" applyNumberFormat="1" applyFont="1" applyFill="1" applyBorder="1" applyAlignment="1">
      <alignment vertical="center" wrapText="1"/>
    </xf>
    <xf numFmtId="0" fontId="13" fillId="40" borderId="17" xfId="0" applyNumberFormat="1" applyFont="1" applyFill="1" applyBorder="1" applyAlignment="1">
      <alignment vertical="center" wrapText="1"/>
    </xf>
    <xf numFmtId="182" fontId="26" fillId="0" borderId="14" xfId="0" applyNumberFormat="1" applyFont="1" applyBorder="1" applyAlignment="1">
      <alignment horizontal="center" vertical="center"/>
    </xf>
    <xf numFmtId="182" fontId="26" fillId="0" borderId="5" xfId="0" applyNumberFormat="1" applyFont="1" applyBorder="1" applyAlignment="1">
      <alignment horizontal="center" vertical="center"/>
    </xf>
    <xf numFmtId="182" fontId="26" fillId="0" borderId="16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856067680"/>
        <c:axId val="-1856071488"/>
      </c:lineChart>
      <c:catAx>
        <c:axId val="-18560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6071488"/>
        <c:crosses val="autoZero"/>
        <c:auto val="1"/>
        <c:lblAlgn val="ctr"/>
        <c:lblOffset val="100"/>
        <c:noMultiLvlLbl val="0"/>
      </c:catAx>
      <c:valAx>
        <c:axId val="-1856071488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8560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00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00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6073664"/>
        <c:axId val="-1856077472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00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00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-347.2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856081280"/>
        <c:axId val="-1856072576"/>
      </c:barChart>
      <c:catAx>
        <c:axId val="-1856073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6077472"/>
        <c:crosses val="autoZero"/>
        <c:auto val="0"/>
        <c:lblAlgn val="ctr"/>
        <c:lblOffset val="100"/>
        <c:noMultiLvlLbl val="0"/>
      </c:catAx>
      <c:valAx>
        <c:axId val="-185607747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6073664"/>
        <c:crosses val="autoZero"/>
        <c:crossBetween val="between"/>
      </c:valAx>
      <c:valAx>
        <c:axId val="-18560725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6081280"/>
        <c:crosses val="max"/>
        <c:crossBetween val="between"/>
      </c:valAx>
      <c:catAx>
        <c:axId val="-1856081280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185607257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78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78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56072032"/>
        <c:axId val="-185608291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78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6082368"/>
        <c:axId val="-1856076928"/>
      </c:lineChart>
      <c:catAx>
        <c:axId val="-1856072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6082912"/>
        <c:crosses val="autoZero"/>
        <c:auto val="0"/>
        <c:lblAlgn val="ctr"/>
        <c:lblOffset val="100"/>
        <c:noMultiLvlLbl val="0"/>
      </c:catAx>
      <c:valAx>
        <c:axId val="-18560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6072032"/>
        <c:crosses val="autoZero"/>
        <c:crossBetween val="between"/>
      </c:valAx>
      <c:valAx>
        <c:axId val="-185607692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6082368"/>
        <c:crosses val="max"/>
        <c:crossBetween val="between"/>
      </c:valAx>
      <c:catAx>
        <c:axId val="-1856082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856076928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78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56075840"/>
        <c:axId val="-1856075296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78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614352"/>
        <c:axId val="-1959779328"/>
      </c:lineChart>
      <c:catAx>
        <c:axId val="-1856075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6075296"/>
        <c:crosses val="autoZero"/>
        <c:auto val="0"/>
        <c:lblAlgn val="ctr"/>
        <c:lblOffset val="100"/>
        <c:noMultiLvlLbl val="0"/>
      </c:catAx>
      <c:valAx>
        <c:axId val="-18560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56075840"/>
        <c:crosses val="autoZero"/>
        <c:crossBetween val="between"/>
      </c:valAx>
      <c:valAx>
        <c:axId val="-195977932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3614352"/>
        <c:crosses val="max"/>
        <c:crossBetween val="between"/>
      </c:valAx>
      <c:dateAx>
        <c:axId val="-17936143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9597793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78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78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93617072"/>
        <c:axId val="-179362523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78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626864"/>
        <c:axId val="-1793617616"/>
      </c:lineChart>
      <c:catAx>
        <c:axId val="-179361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3625232"/>
        <c:crosses val="autoZero"/>
        <c:auto val="0"/>
        <c:lblAlgn val="ctr"/>
        <c:lblOffset val="100"/>
        <c:noMultiLvlLbl val="0"/>
      </c:catAx>
      <c:valAx>
        <c:axId val="-17936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3617072"/>
        <c:crosses val="autoZero"/>
        <c:crossBetween val="between"/>
      </c:valAx>
      <c:valAx>
        <c:axId val="-17936176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3626864"/>
        <c:crosses val="max"/>
        <c:crossBetween val="between"/>
      </c:valAx>
      <c:dateAx>
        <c:axId val="-1793626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793617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78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93621968"/>
        <c:axId val="-1793620880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8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78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93621424"/>
        <c:axId val="-1793616528"/>
      </c:lineChart>
      <c:catAx>
        <c:axId val="-1793621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3620880"/>
        <c:crosses val="autoZero"/>
        <c:auto val="0"/>
        <c:lblAlgn val="ctr"/>
        <c:lblOffset val="100"/>
        <c:noMultiLvlLbl val="0"/>
      </c:catAx>
      <c:valAx>
        <c:axId val="-17936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3621968"/>
        <c:crosses val="autoZero"/>
        <c:crossBetween val="between"/>
      </c:valAx>
      <c:valAx>
        <c:axId val="-1793616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3621424"/>
        <c:crosses val="max"/>
        <c:crossBetween val="between"/>
      </c:valAx>
      <c:dateAx>
        <c:axId val="-17936214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793616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87</xdr:row>
      <xdr:rowOff>92868</xdr:rowOff>
    </xdr:from>
    <xdr:to>
      <xdr:col>17</xdr:col>
      <xdr:colOff>55800</xdr:colOff>
      <xdr:row>125</xdr:row>
      <xdr:rowOff>57768</xdr:rowOff>
    </xdr:to>
    <xdr:grpSp>
      <xdr:nvGrpSpPr>
        <xdr:cNvPr id="8" name="组合 7"/>
        <xdr:cNvGrpSpPr/>
      </xdr:nvGrpSpPr>
      <xdr:grpSpPr>
        <a:xfrm>
          <a:off x="1114425" y="15009018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586"/>
  <sheetViews>
    <sheetView workbookViewId="0">
      <pane xSplit="1" ySplit="1" topLeftCell="B1571" activePane="bottomRight" state="frozen"/>
      <selection pane="topRight" activeCell="B1" sqref="B1"/>
      <selection pane="bottomLeft" activeCell="A2" sqref="A2"/>
      <selection pane="bottomRight" activeCell="L1586" sqref="L1586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55" bestFit="1" customWidth="1"/>
    <col min="9" max="9" width="5.25" style="255" bestFit="1" customWidth="1"/>
    <col min="10" max="10" width="6.5" style="257" bestFit="1" customWidth="1"/>
    <col min="11" max="11" width="5.25" style="257" bestFit="1" customWidth="1"/>
    <col min="12" max="12" width="5.5" style="259" bestFit="1" customWidth="1"/>
    <col min="13" max="13" width="5.25" style="259" bestFit="1" customWidth="1"/>
    <col min="14" max="14" width="9" style="261" bestFit="1" customWidth="1"/>
    <col min="15" max="15" width="5.25" style="261" bestFit="1" customWidth="1"/>
    <col min="16" max="16" width="17.25" style="135" bestFit="1" customWidth="1"/>
    <col min="17" max="18" width="5.25" style="135" bestFit="1" customWidth="1"/>
    <col min="19" max="19" width="9" style="252" bestFit="1" customWidth="1"/>
    <col min="20" max="20" width="9" style="188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1" width="9" style="138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163</v>
      </c>
      <c r="C1" s="134" t="s">
        <v>333</v>
      </c>
      <c r="D1" s="134" t="s">
        <v>164</v>
      </c>
      <c r="E1" s="134" t="s">
        <v>339</v>
      </c>
      <c r="F1" s="134" t="s">
        <v>165</v>
      </c>
      <c r="G1" s="134" t="s">
        <v>345</v>
      </c>
      <c r="H1" s="255" t="s">
        <v>272</v>
      </c>
      <c r="I1" s="255" t="s">
        <v>334</v>
      </c>
      <c r="J1" s="257" t="s">
        <v>273</v>
      </c>
      <c r="K1" s="257" t="s">
        <v>335</v>
      </c>
      <c r="L1" s="259" t="s">
        <v>274</v>
      </c>
      <c r="M1" s="259" t="s">
        <v>336</v>
      </c>
      <c r="N1" s="261" t="s">
        <v>326</v>
      </c>
      <c r="O1" s="261" t="s">
        <v>337</v>
      </c>
      <c r="P1" s="135" t="s">
        <v>338</v>
      </c>
      <c r="Q1" s="135" t="s">
        <v>424</v>
      </c>
      <c r="R1" s="135" t="s">
        <v>271</v>
      </c>
      <c r="S1" s="252" t="s">
        <v>331</v>
      </c>
      <c r="T1" s="188" t="s">
        <v>106</v>
      </c>
      <c r="U1" s="137" t="s">
        <v>195</v>
      </c>
      <c r="V1" s="138" t="s">
        <v>118</v>
      </c>
      <c r="W1" s="138" t="s">
        <v>340</v>
      </c>
      <c r="X1" s="138" t="s">
        <v>347</v>
      </c>
      <c r="Y1" s="136" t="s">
        <v>107</v>
      </c>
      <c r="Z1" s="137" t="s">
        <v>196</v>
      </c>
      <c r="AA1" s="138" t="s">
        <v>1407</v>
      </c>
      <c r="AB1" s="138" t="s">
        <v>119</v>
      </c>
      <c r="AC1" s="138" t="s">
        <v>263</v>
      </c>
      <c r="AD1" s="138" t="s">
        <v>341</v>
      </c>
      <c r="AE1" s="138" t="s">
        <v>348</v>
      </c>
      <c r="AF1" s="136" t="s">
        <v>108</v>
      </c>
      <c r="AG1" s="136" t="s">
        <v>207</v>
      </c>
      <c r="AH1" s="138" t="s">
        <v>120</v>
      </c>
      <c r="AI1" s="136" t="s">
        <v>109</v>
      </c>
      <c r="AJ1" s="137" t="s">
        <v>197</v>
      </c>
      <c r="AK1" s="138" t="s">
        <v>121</v>
      </c>
      <c r="AL1" s="136" t="s">
        <v>110</v>
      </c>
      <c r="AM1" s="139" t="s">
        <v>175</v>
      </c>
      <c r="AN1" s="138" t="s">
        <v>35</v>
      </c>
      <c r="AO1" s="138" t="s">
        <v>279</v>
      </c>
      <c r="AP1" s="138" t="s">
        <v>284</v>
      </c>
      <c r="AQ1" s="138" t="s">
        <v>363</v>
      </c>
      <c r="AR1" s="138" t="s">
        <v>1412</v>
      </c>
      <c r="AS1" s="136" t="s">
        <v>111</v>
      </c>
      <c r="AT1" s="138" t="s">
        <v>122</v>
      </c>
      <c r="AU1" s="136" t="s">
        <v>112</v>
      </c>
      <c r="AV1" s="136" t="s">
        <v>113</v>
      </c>
      <c r="AW1" s="136" t="s">
        <v>268</v>
      </c>
      <c r="AX1" s="136" t="s">
        <v>269</v>
      </c>
      <c r="AY1" s="136" t="s">
        <v>270</v>
      </c>
      <c r="AZ1" s="136" t="s">
        <v>1414</v>
      </c>
      <c r="BA1" s="436" t="s">
        <v>242</v>
      </c>
      <c r="BB1" s="136" t="s">
        <v>1416</v>
      </c>
      <c r="BC1" s="436" t="s">
        <v>243</v>
      </c>
      <c r="BD1" s="436" t="s">
        <v>265</v>
      </c>
      <c r="BE1" s="436" t="s">
        <v>266</v>
      </c>
      <c r="BF1" s="437" t="s">
        <v>267</v>
      </c>
      <c r="BG1" s="437" t="s">
        <v>1422</v>
      </c>
      <c r="BH1" s="437" t="s">
        <v>1418</v>
      </c>
      <c r="BI1" s="136" t="s">
        <v>275</v>
      </c>
      <c r="BJ1" s="136" t="s">
        <v>276</v>
      </c>
      <c r="BK1" s="136" t="s">
        <v>277</v>
      </c>
      <c r="BL1" s="136" t="s">
        <v>327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88">
        <v>1590</v>
      </c>
      <c r="V1492" s="138">
        <v>1580</v>
      </c>
      <c r="Y1492" s="136">
        <v>1560</v>
      </c>
      <c r="AB1492" s="138">
        <v>1600</v>
      </c>
      <c r="AH1492" s="138" t="s">
        <v>129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88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56"/>
      <c r="I1501" s="256"/>
      <c r="J1501" s="258"/>
      <c r="K1501" s="258"/>
      <c r="L1501" s="260"/>
      <c r="M1501" s="260"/>
      <c r="N1501" s="262"/>
      <c r="O1501" s="262"/>
      <c r="P1501" s="142"/>
      <c r="Q1501" s="142"/>
      <c r="R1501" s="142"/>
      <c r="S1501" s="253"/>
      <c r="T1501" s="254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56"/>
      <c r="I1502" s="256"/>
      <c r="J1502" s="258"/>
      <c r="K1502" s="258"/>
      <c r="L1502" s="260"/>
      <c r="M1502" s="260"/>
      <c r="N1502" s="262"/>
      <c r="O1502" s="262"/>
      <c r="P1502" s="142"/>
      <c r="Q1502" s="142"/>
      <c r="R1502" s="142"/>
      <c r="S1502" s="253"/>
      <c r="T1502" s="254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56"/>
      <c r="I1503" s="256"/>
      <c r="J1503" s="258"/>
      <c r="K1503" s="258"/>
      <c r="L1503" s="260"/>
      <c r="M1503" s="260"/>
      <c r="N1503" s="262"/>
      <c r="O1503" s="262"/>
      <c r="P1503" s="142">
        <v>63</v>
      </c>
      <c r="Q1503" s="142"/>
      <c r="R1503" s="142"/>
      <c r="S1503" s="253"/>
      <c r="T1503" s="254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56"/>
      <c r="I1504" s="256"/>
      <c r="J1504" s="258"/>
      <c r="K1504" s="258"/>
      <c r="L1504" s="260"/>
      <c r="M1504" s="260"/>
      <c r="N1504" s="262"/>
      <c r="O1504" s="262"/>
      <c r="P1504" s="142">
        <v>61</v>
      </c>
      <c r="Q1504" s="142"/>
      <c r="R1504" s="142"/>
      <c r="S1504" s="253"/>
      <c r="T1504" s="254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56"/>
      <c r="I1505" s="256"/>
      <c r="J1505" s="258"/>
      <c r="K1505" s="258"/>
      <c r="L1505" s="260"/>
      <c r="M1505" s="260"/>
      <c r="N1505" s="262"/>
      <c r="O1505" s="262"/>
      <c r="P1505" s="142"/>
      <c r="Q1505" s="142"/>
      <c r="R1505" s="142"/>
      <c r="S1505" s="253"/>
      <c r="T1505" s="254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56"/>
      <c r="I1506" s="256"/>
      <c r="J1506" s="258"/>
      <c r="K1506" s="258"/>
      <c r="L1506" s="260"/>
      <c r="M1506" s="260"/>
      <c r="N1506" s="262"/>
      <c r="O1506" s="262"/>
      <c r="P1506" s="142"/>
      <c r="Q1506" s="142"/>
      <c r="R1506" s="142"/>
      <c r="S1506" s="253"/>
      <c r="T1506" s="254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51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51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51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51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51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51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51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51"/>
      <c r="F1514" s="134">
        <v>1920</v>
      </c>
      <c r="P1514" s="135">
        <v>62</v>
      </c>
      <c r="T1514" s="188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51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51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51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51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51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88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88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88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88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55">
        <v>1950</v>
      </c>
      <c r="I1534" s="255">
        <f>H1534-P1534-C1534-90</f>
        <v>0</v>
      </c>
      <c r="J1534" s="257">
        <v>1980</v>
      </c>
      <c r="K1534" s="257">
        <f>J1534-R1534-C1534-90</f>
        <v>32</v>
      </c>
      <c r="L1534" s="259">
        <v>1950</v>
      </c>
      <c r="M1534" s="259">
        <f>L1534-Q1534-C1534-90</f>
        <v>-10</v>
      </c>
      <c r="N1534" s="261">
        <v>1920</v>
      </c>
      <c r="O1534" s="261">
        <f>N1534-S1534-C1534-90</f>
        <v>-19</v>
      </c>
      <c r="P1534" s="135">
        <v>70</v>
      </c>
      <c r="Q1534" s="135">
        <v>80</v>
      </c>
      <c r="R1534" s="135">
        <v>68</v>
      </c>
      <c r="S1534" s="252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52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55">
        <v>1970</v>
      </c>
      <c r="I1539" s="255">
        <f>H1539-P1539-C1539-90</f>
        <v>-5</v>
      </c>
      <c r="J1539" s="257">
        <v>2000</v>
      </c>
      <c r="K1539" s="257">
        <f>J1539-R1539-C1539-90</f>
        <v>27</v>
      </c>
      <c r="L1539" s="259">
        <v>1970</v>
      </c>
      <c r="M1539" s="259">
        <f>L1539-Q1539-C1539-90</f>
        <v>-15</v>
      </c>
      <c r="N1539" s="261">
        <v>1960</v>
      </c>
      <c r="O1539" s="261">
        <f>N1539-S1539-C1539-90</f>
        <v>-6</v>
      </c>
      <c r="P1539" s="135">
        <v>65</v>
      </c>
      <c r="Q1539" s="135">
        <v>75</v>
      </c>
      <c r="R1539" s="135">
        <v>63</v>
      </c>
      <c r="S1539" s="252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52">
        <v>59</v>
      </c>
      <c r="T1543" s="188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55">
        <v>1970</v>
      </c>
      <c r="I1544" s="255">
        <f>H1544-P1544-C1544-90</f>
        <v>2</v>
      </c>
      <c r="J1544" s="257">
        <v>1990</v>
      </c>
      <c r="K1544" s="257">
        <f>J1544-R1544-C1544-90</f>
        <v>24</v>
      </c>
      <c r="L1544" s="259">
        <v>1980</v>
      </c>
      <c r="M1544" s="259">
        <f>L1544-Q1544-C1544-90</f>
        <v>2</v>
      </c>
      <c r="N1544" s="261">
        <v>1960</v>
      </c>
      <c r="O1544" s="261">
        <f>N1544-S1544-C1544-90</f>
        <v>1</v>
      </c>
      <c r="P1544" s="135">
        <v>68</v>
      </c>
      <c r="Q1544" s="135">
        <v>78</v>
      </c>
      <c r="R1544" s="135">
        <v>66</v>
      </c>
      <c r="S1544" s="252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55">
        <v>1980</v>
      </c>
      <c r="I1545" s="255">
        <f t="shared" ref="I1545:I1551" si="0">H1545-P1545-C1545-90</f>
        <v>12</v>
      </c>
      <c r="J1545" s="257">
        <v>1990</v>
      </c>
      <c r="K1545" s="257">
        <f t="shared" ref="K1545:K1551" si="1">J1545-R1545-C1545-90</f>
        <v>24</v>
      </c>
      <c r="L1545" s="259">
        <v>1990</v>
      </c>
      <c r="M1545" s="259">
        <f t="shared" ref="M1545:M1551" si="2">L1545-Q1545-C1545-90</f>
        <v>12</v>
      </c>
      <c r="N1545" s="261">
        <v>1960</v>
      </c>
      <c r="O1545" s="261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52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55">
        <v>1990</v>
      </c>
      <c r="I1546" s="255">
        <f t="shared" si="0"/>
        <v>-18</v>
      </c>
      <c r="J1546" s="257">
        <v>1990</v>
      </c>
      <c r="K1546" s="257">
        <f t="shared" si="1"/>
        <v>-16</v>
      </c>
      <c r="L1546" s="259">
        <v>1990</v>
      </c>
      <c r="M1546" s="259">
        <f t="shared" si="2"/>
        <v>-28</v>
      </c>
      <c r="N1546" s="261">
        <v>1980</v>
      </c>
      <c r="O1546" s="261">
        <f t="shared" si="3"/>
        <v>-19</v>
      </c>
      <c r="P1546" s="135">
        <v>68</v>
      </c>
      <c r="Q1546" s="135">
        <v>78</v>
      </c>
      <c r="R1546" s="135">
        <v>66</v>
      </c>
      <c r="S1546" s="252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55">
        <v>1990</v>
      </c>
      <c r="I1547" s="255">
        <f t="shared" si="0"/>
        <v>-18</v>
      </c>
      <c r="J1547" s="257">
        <v>1990</v>
      </c>
      <c r="K1547" s="257">
        <f t="shared" si="1"/>
        <v>-16</v>
      </c>
      <c r="L1547" s="259">
        <v>1990</v>
      </c>
      <c r="M1547" s="259">
        <f t="shared" si="2"/>
        <v>-28</v>
      </c>
      <c r="N1547" s="261">
        <v>1980</v>
      </c>
      <c r="O1547" s="261">
        <f t="shared" si="3"/>
        <v>-19</v>
      </c>
      <c r="P1547" s="135">
        <v>68</v>
      </c>
      <c r="Q1547" s="135">
        <v>78</v>
      </c>
      <c r="R1547" s="135">
        <v>66</v>
      </c>
      <c r="S1547" s="252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55">
        <v>1990</v>
      </c>
      <c r="I1548" s="255">
        <f t="shared" si="0"/>
        <v>-16</v>
      </c>
      <c r="J1548" s="257">
        <v>2000</v>
      </c>
      <c r="K1548" s="257">
        <f t="shared" si="1"/>
        <v>-4</v>
      </c>
      <c r="L1548" s="259">
        <v>2000</v>
      </c>
      <c r="M1548" s="259">
        <f t="shared" si="2"/>
        <v>-16</v>
      </c>
      <c r="N1548" s="261">
        <v>1990</v>
      </c>
      <c r="O1548" s="261">
        <f t="shared" si="3"/>
        <v>-9</v>
      </c>
      <c r="P1548" s="135">
        <v>66</v>
      </c>
      <c r="Q1548" s="135">
        <v>76</v>
      </c>
      <c r="R1548" s="135">
        <v>64</v>
      </c>
      <c r="S1548" s="252">
        <v>59</v>
      </c>
      <c r="T1548" s="188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55">
        <v>1990</v>
      </c>
      <c r="I1549" s="255">
        <f t="shared" si="0"/>
        <v>-26</v>
      </c>
      <c r="J1549" s="257">
        <v>2000</v>
      </c>
      <c r="K1549" s="257">
        <f t="shared" si="1"/>
        <v>-14</v>
      </c>
      <c r="L1549" s="259">
        <v>2000</v>
      </c>
      <c r="M1549" s="259">
        <f t="shared" si="2"/>
        <v>-26</v>
      </c>
      <c r="N1549" s="261">
        <v>1990</v>
      </c>
      <c r="O1549" s="261">
        <f t="shared" si="3"/>
        <v>-19</v>
      </c>
      <c r="P1549" s="135">
        <v>66</v>
      </c>
      <c r="Q1549" s="135">
        <v>76</v>
      </c>
      <c r="R1549" s="135">
        <v>64</v>
      </c>
      <c r="S1549" s="252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55">
        <v>1990</v>
      </c>
      <c r="I1550" s="255">
        <f t="shared" si="0"/>
        <v>-26</v>
      </c>
      <c r="J1550" s="257">
        <v>2000</v>
      </c>
      <c r="K1550" s="257">
        <f t="shared" si="1"/>
        <v>-14</v>
      </c>
      <c r="L1550" s="259">
        <v>2000</v>
      </c>
      <c r="M1550" s="259">
        <f t="shared" si="2"/>
        <v>-26</v>
      </c>
      <c r="N1550" s="261">
        <v>1980</v>
      </c>
      <c r="O1550" s="261">
        <f t="shared" si="3"/>
        <v>-29</v>
      </c>
      <c r="P1550" s="135">
        <v>66</v>
      </c>
      <c r="Q1550" s="135">
        <v>76</v>
      </c>
      <c r="R1550" s="135">
        <v>64</v>
      </c>
      <c r="S1550" s="252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55">
        <v>1990</v>
      </c>
      <c r="I1551" s="255">
        <f t="shared" si="0"/>
        <v>-26</v>
      </c>
      <c r="J1551" s="257">
        <v>2000</v>
      </c>
      <c r="K1551" s="257">
        <f t="shared" si="1"/>
        <v>-14</v>
      </c>
      <c r="L1551" s="259">
        <v>2000</v>
      </c>
      <c r="M1551" s="259">
        <f t="shared" si="2"/>
        <v>-26</v>
      </c>
      <c r="N1551" s="261">
        <v>1980</v>
      </c>
      <c r="O1551" s="261">
        <f t="shared" si="3"/>
        <v>-29</v>
      </c>
      <c r="P1551" s="135">
        <v>66</v>
      </c>
      <c r="Q1551" s="135">
        <v>76</v>
      </c>
      <c r="R1551" s="135">
        <v>64</v>
      </c>
      <c r="S1551" s="252">
        <v>59</v>
      </c>
      <c r="T1551" s="188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55">
        <v>1990</v>
      </c>
      <c r="I1552" s="255">
        <f t="shared" ref="I1552" si="4">H1552-P1552-C1552-90</f>
        <v>-26</v>
      </c>
      <c r="J1552" s="257">
        <v>2000</v>
      </c>
      <c r="K1552" s="257">
        <f t="shared" ref="K1552" si="5">J1552-R1552-C1552-90</f>
        <v>-14</v>
      </c>
      <c r="L1552" s="259">
        <v>2000</v>
      </c>
      <c r="M1552" s="259">
        <f t="shared" ref="M1552" si="6">L1552-Q1552-C1552-90</f>
        <v>-26</v>
      </c>
      <c r="N1552" s="261">
        <v>1980</v>
      </c>
      <c r="O1552" s="261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52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55">
        <v>1990</v>
      </c>
      <c r="I1553" s="255">
        <f t="shared" ref="I1553" si="8">H1553-P1553-C1553-90</f>
        <v>-23</v>
      </c>
      <c r="J1553" s="257">
        <v>2000</v>
      </c>
      <c r="K1553" s="257">
        <f t="shared" ref="K1553" si="9">J1553-R1553-C1553-90</f>
        <v>-11</v>
      </c>
      <c r="L1553" s="259">
        <v>2000</v>
      </c>
      <c r="M1553" s="259">
        <f t="shared" ref="M1553" si="10">L1553-Q1553-C1553-90</f>
        <v>-23</v>
      </c>
      <c r="N1553" s="261">
        <v>1980</v>
      </c>
      <c r="O1553" s="261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52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55">
        <v>1990</v>
      </c>
      <c r="I1554" s="255">
        <f t="shared" ref="I1554" si="12">H1554-P1554-C1554-90</f>
        <v>-23</v>
      </c>
      <c r="J1554" s="257">
        <v>2000</v>
      </c>
      <c r="K1554" s="257">
        <f t="shared" ref="K1554" si="13">J1554-R1554-C1554-90</f>
        <v>-11</v>
      </c>
      <c r="L1554" s="259">
        <v>2000</v>
      </c>
      <c r="M1554" s="259">
        <f t="shared" ref="M1554" si="14">L1554-Q1554-C1554-90</f>
        <v>-23</v>
      </c>
      <c r="N1554" s="261">
        <v>1980</v>
      </c>
      <c r="O1554" s="261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52">
        <v>56</v>
      </c>
      <c r="T1554" s="188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55">
        <v>1990</v>
      </c>
      <c r="I1555" s="255">
        <f t="shared" ref="I1555" si="16">H1555-P1555-C1555-90</f>
        <v>-23</v>
      </c>
      <c r="J1555" s="257">
        <v>2010</v>
      </c>
      <c r="K1555" s="257">
        <f t="shared" ref="K1555" si="17">J1555-R1555-C1555-90</f>
        <v>-1</v>
      </c>
      <c r="L1555" s="259">
        <v>2010</v>
      </c>
      <c r="M1555" s="259">
        <f t="shared" ref="M1555" si="18">L1555-Q1555-C1555-90</f>
        <v>-13</v>
      </c>
      <c r="N1555" s="261">
        <v>1990</v>
      </c>
      <c r="O1555" s="261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52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55">
        <v>2010</v>
      </c>
      <c r="I1556" s="255">
        <f t="shared" ref="I1556" si="20">H1556-P1556-C1556-90</f>
        <v>-3</v>
      </c>
      <c r="J1556" s="257">
        <v>2010</v>
      </c>
      <c r="K1556" s="257">
        <f t="shared" ref="K1556" si="21">J1556-R1556-C1556-90</f>
        <v>-1</v>
      </c>
      <c r="L1556" s="259">
        <v>2030</v>
      </c>
      <c r="M1556" s="259">
        <f t="shared" ref="M1556" si="22">L1556-Q1556-C1556-90</f>
        <v>7</v>
      </c>
      <c r="N1556" s="261">
        <v>1990</v>
      </c>
      <c r="O1556" s="261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52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55">
        <v>2010</v>
      </c>
      <c r="I1557" s="255">
        <f t="shared" ref="I1557" si="24">H1557-P1557-C1557-90</f>
        <v>-3</v>
      </c>
      <c r="J1557" s="257">
        <v>2010</v>
      </c>
      <c r="K1557" s="257">
        <f t="shared" ref="K1557" si="25">J1557-R1557-C1557-90</f>
        <v>-1</v>
      </c>
      <c r="L1557" s="259">
        <v>2030</v>
      </c>
      <c r="M1557" s="259">
        <f t="shared" ref="M1557" si="26">L1557-Q1557-C1557-90</f>
        <v>7</v>
      </c>
      <c r="N1557" s="261">
        <v>2000</v>
      </c>
      <c r="O1557" s="261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52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55">
        <v>2020</v>
      </c>
      <c r="I1558" s="255">
        <f t="shared" ref="I1558" si="28">H1558-P1558-C1558-90</f>
        <v>12</v>
      </c>
      <c r="J1558" s="257">
        <v>2010</v>
      </c>
      <c r="K1558" s="257">
        <f t="shared" ref="K1558" si="29">J1558-R1558-C1558-90</f>
        <v>4</v>
      </c>
      <c r="L1558" s="259">
        <v>2030</v>
      </c>
      <c r="M1558" s="259">
        <f t="shared" ref="M1558" si="30">L1558-Q1558-C1558-90</f>
        <v>12</v>
      </c>
      <c r="N1558" s="261">
        <v>2000</v>
      </c>
      <c r="O1558" s="261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52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55">
        <v>2020</v>
      </c>
      <c r="I1559" s="255">
        <f t="shared" ref="I1559" si="32">H1559-P1559-C1559-90</f>
        <v>12</v>
      </c>
      <c r="J1559" s="257">
        <v>2020</v>
      </c>
      <c r="K1559" s="257">
        <f t="shared" ref="K1559" si="33">J1559-R1559-C1559-90</f>
        <v>14</v>
      </c>
      <c r="L1559" s="259">
        <v>2040</v>
      </c>
      <c r="M1559" s="259">
        <f t="shared" ref="M1559" si="34">L1559-Q1559-C1559-90</f>
        <v>22</v>
      </c>
      <c r="N1559" s="261">
        <v>2010</v>
      </c>
      <c r="O1559" s="261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52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55">
        <v>2030</v>
      </c>
      <c r="I1560" s="255">
        <f t="shared" ref="I1560" si="36">H1560-P1560-C1560-90</f>
        <v>22</v>
      </c>
      <c r="J1560" s="257">
        <v>2030</v>
      </c>
      <c r="K1560" s="257">
        <f t="shared" ref="K1560" si="37">J1560-R1560-C1560-90</f>
        <v>24</v>
      </c>
      <c r="L1560" s="259">
        <v>2040</v>
      </c>
      <c r="M1560" s="259">
        <f t="shared" ref="M1560" si="38">L1560-Q1560-C1560-90</f>
        <v>22</v>
      </c>
      <c r="N1560" s="261">
        <v>2010</v>
      </c>
      <c r="O1560" s="261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52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55">
        <v>2010</v>
      </c>
      <c r="I1561" s="255">
        <f t="shared" ref="I1561" si="40">H1561-P1561-C1561-90</f>
        <v>2</v>
      </c>
      <c r="J1561" s="257">
        <v>2020</v>
      </c>
      <c r="K1561" s="257">
        <f t="shared" ref="K1561" si="41">J1561-R1561-C1561-90</f>
        <v>14</v>
      </c>
      <c r="L1561" s="259">
        <v>2040</v>
      </c>
      <c r="M1561" s="259">
        <f t="shared" ref="M1561" si="42">L1561-Q1561-C1561-90</f>
        <v>22</v>
      </c>
      <c r="N1561" s="261">
        <v>2010</v>
      </c>
      <c r="O1561" s="261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52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55">
        <v>2010</v>
      </c>
      <c r="I1562" s="255">
        <f t="shared" ref="I1562" si="44">H1562-P1562-C1562-90</f>
        <v>2</v>
      </c>
      <c r="J1562" s="257">
        <v>2010</v>
      </c>
      <c r="K1562" s="257">
        <f t="shared" ref="K1562" si="45">J1562-R1562-C1562-90</f>
        <v>4</v>
      </c>
      <c r="L1562" s="259">
        <v>2040</v>
      </c>
      <c r="M1562" s="259">
        <f t="shared" ref="M1562" si="46">L1562-Q1562-C1562-90</f>
        <v>22</v>
      </c>
      <c r="N1562" s="261">
        <v>1990</v>
      </c>
      <c r="O1562" s="261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52">
        <v>54</v>
      </c>
      <c r="T1562" s="188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55">
        <v>2000</v>
      </c>
      <c r="I1563" s="255">
        <f t="shared" ref="I1563" si="48">H1563-P1563-C1563-90</f>
        <v>15</v>
      </c>
      <c r="J1563" s="257">
        <v>2010</v>
      </c>
      <c r="K1563" s="257">
        <f t="shared" ref="K1563" si="49">J1563-R1563-C1563-90</f>
        <v>27</v>
      </c>
      <c r="L1563" s="259">
        <v>2030</v>
      </c>
      <c r="M1563" s="259">
        <f t="shared" ref="M1563" si="50">L1563-Q1563-C1563-90</f>
        <v>35</v>
      </c>
      <c r="N1563" s="261">
        <v>1990</v>
      </c>
      <c r="O1563" s="261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52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55">
        <v>2000</v>
      </c>
      <c r="I1564" s="255">
        <f t="shared" ref="I1564" si="52">H1564-P1564-C1564-90</f>
        <v>15</v>
      </c>
      <c r="J1564" s="257">
        <v>2010</v>
      </c>
      <c r="K1564" s="257">
        <f t="shared" ref="K1564" si="53">J1564-R1564-C1564-90</f>
        <v>27</v>
      </c>
      <c r="L1564" s="259">
        <v>2030</v>
      </c>
      <c r="M1564" s="259">
        <f t="shared" ref="M1564" si="54">L1564-Q1564-C1564-90</f>
        <v>35</v>
      </c>
      <c r="N1564" s="261">
        <v>1990</v>
      </c>
      <c r="O1564" s="261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52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55">
        <v>1990</v>
      </c>
      <c r="I1565" s="255">
        <f t="shared" ref="I1565" si="56">H1565-P1565-C1565-90</f>
        <v>5</v>
      </c>
      <c r="J1565" s="257">
        <v>2010</v>
      </c>
      <c r="K1565" s="257">
        <f t="shared" ref="K1565" si="57">J1565-R1565-C1565-90</f>
        <v>27</v>
      </c>
      <c r="L1565" s="259">
        <v>2020</v>
      </c>
      <c r="M1565" s="259">
        <f t="shared" ref="M1565" si="58">L1565-Q1565-C1565-90</f>
        <v>25</v>
      </c>
      <c r="N1565" s="261">
        <v>1990</v>
      </c>
      <c r="O1565" s="261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52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55">
        <v>1990</v>
      </c>
      <c r="I1566" s="255">
        <f t="shared" ref="I1566" si="60">H1566-P1566-C1566-90</f>
        <v>5</v>
      </c>
      <c r="J1566" s="257">
        <v>2010</v>
      </c>
      <c r="K1566" s="257">
        <f t="shared" ref="K1566" si="61">J1566-R1566-C1566-90</f>
        <v>27</v>
      </c>
      <c r="L1566" s="259">
        <v>2020</v>
      </c>
      <c r="M1566" s="259">
        <f t="shared" ref="M1566" si="62">L1566-Q1566-C1566-90</f>
        <v>25</v>
      </c>
      <c r="N1566" s="261">
        <v>1990</v>
      </c>
      <c r="O1566" s="261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52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55">
        <v>1990</v>
      </c>
      <c r="I1567" s="255">
        <f t="shared" ref="I1567" si="64">H1567-P1567-C1567-90</f>
        <v>5</v>
      </c>
      <c r="J1567" s="257">
        <v>2010</v>
      </c>
      <c r="K1567" s="257">
        <f t="shared" ref="K1567" si="65">J1567-R1567-C1567-90</f>
        <v>27</v>
      </c>
      <c r="L1567" s="259">
        <v>2020</v>
      </c>
      <c r="M1567" s="259">
        <f t="shared" ref="M1567" si="66">L1567-Q1567-C1567-90</f>
        <v>25</v>
      </c>
      <c r="N1567" s="261">
        <v>1990</v>
      </c>
      <c r="O1567" s="261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52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55">
        <v>1990</v>
      </c>
      <c r="I1568" s="255">
        <f t="shared" ref="I1568" si="68">H1568-P1568-C1568-90</f>
        <v>8</v>
      </c>
      <c r="J1568" s="257">
        <v>2010</v>
      </c>
      <c r="K1568" s="257">
        <f t="shared" ref="K1568" si="69">J1568-R1568-C1568-90</f>
        <v>28</v>
      </c>
      <c r="L1568" s="259">
        <v>2020</v>
      </c>
      <c r="M1568" s="259">
        <f t="shared" ref="M1568" si="70">L1568-Q1568-C1568-90</f>
        <v>28</v>
      </c>
      <c r="N1568" s="261">
        <v>1990</v>
      </c>
      <c r="O1568" s="261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52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55">
        <v>2000</v>
      </c>
      <c r="I1569" s="255">
        <f t="shared" ref="I1569" si="72">H1569-P1569-C1569-90</f>
        <v>18</v>
      </c>
      <c r="J1569" s="257">
        <v>2010</v>
      </c>
      <c r="K1569" s="257">
        <f t="shared" ref="K1569" si="73">J1569-R1569-C1569-90</f>
        <v>28</v>
      </c>
      <c r="L1569" s="259">
        <v>2020</v>
      </c>
      <c r="M1569" s="259">
        <f t="shared" ref="M1569" si="74">L1569-Q1569-C1569-90</f>
        <v>28</v>
      </c>
      <c r="N1569" s="261">
        <v>1990</v>
      </c>
      <c r="O1569" s="261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52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55">
        <v>2000</v>
      </c>
      <c r="I1570" s="255">
        <f t="shared" ref="I1570" si="76">H1570-P1570-C1570-90</f>
        <v>-2</v>
      </c>
      <c r="J1570" s="257">
        <v>2010</v>
      </c>
      <c r="K1570" s="257">
        <f t="shared" ref="K1570" si="77">J1570-R1570-C1570-90</f>
        <v>8</v>
      </c>
      <c r="L1570" s="259">
        <v>2010</v>
      </c>
      <c r="M1570" s="259">
        <f t="shared" ref="M1570" si="78">L1570-Q1570-C1570-90</f>
        <v>-2</v>
      </c>
      <c r="N1570" s="261">
        <v>1990</v>
      </c>
      <c r="O1570" s="261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52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55">
        <v>2000</v>
      </c>
      <c r="I1571" s="255">
        <f t="shared" ref="I1571:I1572" si="80">H1571-P1571-C1571-90</f>
        <v>-2</v>
      </c>
      <c r="J1571" s="257">
        <v>2000</v>
      </c>
      <c r="K1571" s="257">
        <f t="shared" ref="K1571:K1572" si="81">J1571-R1571-C1571-90</f>
        <v>-2</v>
      </c>
      <c r="L1571" s="259">
        <v>2010</v>
      </c>
      <c r="M1571" s="259">
        <f t="shared" ref="M1571:M1572" si="82">L1571-Q1571-C1571-90</f>
        <v>-2</v>
      </c>
      <c r="N1571" s="261">
        <v>1990</v>
      </c>
      <c r="O1571" s="261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52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55">
        <v>2000</v>
      </c>
      <c r="I1572" s="255">
        <f t="shared" si="80"/>
        <v>-2</v>
      </c>
      <c r="J1572" s="257">
        <v>2000</v>
      </c>
      <c r="K1572" s="257">
        <f t="shared" si="81"/>
        <v>-2</v>
      </c>
      <c r="L1572" s="259">
        <v>2010</v>
      </c>
      <c r="M1572" s="259">
        <f t="shared" si="82"/>
        <v>-2</v>
      </c>
      <c r="N1572" s="261">
        <v>1980</v>
      </c>
      <c r="O1572" s="261">
        <f t="shared" si="83"/>
        <v>-17</v>
      </c>
      <c r="P1572" s="135">
        <v>52</v>
      </c>
      <c r="Q1572" s="135">
        <v>62</v>
      </c>
      <c r="R1572" s="135">
        <v>52</v>
      </c>
      <c r="S1572" s="252">
        <v>47</v>
      </c>
      <c r="T1572" s="188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55">
        <v>1990</v>
      </c>
      <c r="I1573" s="255">
        <f t="shared" ref="I1573" si="84">H1573-P1573-C1573-90</f>
        <v>-2</v>
      </c>
      <c r="J1573" s="257">
        <v>2000</v>
      </c>
      <c r="K1573" s="257">
        <f t="shared" ref="K1573" si="85">J1573-R1573-C1573-90</f>
        <v>10</v>
      </c>
      <c r="L1573" s="259">
        <v>2000</v>
      </c>
      <c r="M1573" s="259">
        <f t="shared" ref="M1573" si="86">L1573-Q1573-C1573-90</f>
        <v>-2</v>
      </c>
      <c r="N1573" s="261">
        <v>1980</v>
      </c>
      <c r="O1573" s="261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52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55">
        <v>1970</v>
      </c>
      <c r="I1574" s="255">
        <f t="shared" ref="I1574" si="88">H1574-P1574-C1574-90</f>
        <v>-22</v>
      </c>
      <c r="J1574" s="257">
        <v>1990</v>
      </c>
      <c r="K1574" s="257">
        <f t="shared" ref="K1574" si="89">J1574-R1574-C1574-90</f>
        <v>0</v>
      </c>
      <c r="L1574" s="259">
        <v>1990</v>
      </c>
      <c r="M1574" s="259">
        <f t="shared" ref="M1574" si="90">L1574-Q1574-C1574-90</f>
        <v>-12</v>
      </c>
      <c r="N1574" s="261">
        <v>1980</v>
      </c>
      <c r="O1574" s="261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52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55">
        <v>1950</v>
      </c>
      <c r="I1575" s="255">
        <f t="shared" ref="I1575" si="92">H1575-P1575-C1575-90</f>
        <v>-12</v>
      </c>
      <c r="J1575" s="257">
        <v>1980</v>
      </c>
      <c r="K1575" s="257">
        <f t="shared" ref="K1575" si="93">J1575-R1575-C1575-90</f>
        <v>20</v>
      </c>
      <c r="L1575" s="259">
        <v>1990</v>
      </c>
      <c r="M1575" s="259">
        <f t="shared" ref="M1575" si="94">L1575-Q1575-C1575-90</f>
        <v>18</v>
      </c>
      <c r="N1575" s="261">
        <v>1960</v>
      </c>
      <c r="O1575" s="261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52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55">
        <v>1950</v>
      </c>
      <c r="I1576" s="255">
        <f t="shared" ref="I1576" si="96">H1576-P1576-C1576-90</f>
        <v>-12</v>
      </c>
      <c r="J1576" s="257">
        <v>1980</v>
      </c>
      <c r="K1576" s="257">
        <f t="shared" ref="K1576" si="97">J1576-R1576-C1576-90</f>
        <v>20</v>
      </c>
      <c r="L1576" s="259">
        <v>1980</v>
      </c>
      <c r="M1576" s="259">
        <f t="shared" ref="M1576" si="98">L1576-Q1576-C1576-90</f>
        <v>8</v>
      </c>
      <c r="N1576" s="261">
        <v>1960</v>
      </c>
      <c r="O1576" s="261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52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55">
        <v>1950</v>
      </c>
      <c r="I1577" s="255">
        <f t="shared" ref="I1577" si="100">H1577-P1577-C1577-90</f>
        <v>-12</v>
      </c>
      <c r="J1577" s="257">
        <v>1970</v>
      </c>
      <c r="K1577" s="257">
        <f t="shared" ref="K1577" si="101">J1577-R1577-C1577-90</f>
        <v>10</v>
      </c>
      <c r="L1577" s="259">
        <v>1980</v>
      </c>
      <c r="M1577" s="259">
        <f t="shared" ref="M1577" si="102">L1577-Q1577-C1577-90</f>
        <v>8</v>
      </c>
      <c r="N1577" s="261">
        <v>1960</v>
      </c>
      <c r="O1577" s="261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52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55">
        <v>1950</v>
      </c>
      <c r="I1578" s="255">
        <f t="shared" ref="I1578" si="104">H1578-P1578-C1578-90</f>
        <v>-12</v>
      </c>
      <c r="J1578" s="257">
        <v>1980</v>
      </c>
      <c r="K1578" s="257">
        <f t="shared" ref="K1578" si="105">J1578-R1578-C1578-90</f>
        <v>20</v>
      </c>
      <c r="L1578" s="259">
        <v>1980</v>
      </c>
      <c r="M1578" s="259">
        <f t="shared" ref="M1578" si="106">L1578-Q1578-C1578-90</f>
        <v>8</v>
      </c>
      <c r="N1578" s="261">
        <v>1950</v>
      </c>
      <c r="O1578" s="261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52">
        <v>47</v>
      </c>
      <c r="T1578" s="188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1780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55">
        <v>1950</v>
      </c>
      <c r="I1579" s="255">
        <f t="shared" ref="I1579" si="108">H1579-P1579-C1579-90</f>
        <v>-12</v>
      </c>
      <c r="J1579" s="257">
        <v>1980</v>
      </c>
      <c r="K1579" s="257">
        <f t="shared" ref="K1579" si="109">J1579-R1579-C1579-90</f>
        <v>20</v>
      </c>
      <c r="L1579" s="259">
        <v>1970</v>
      </c>
      <c r="M1579" s="259">
        <f t="shared" ref="M1579" si="110">L1579-Q1579-C1579-90</f>
        <v>-2</v>
      </c>
      <c r="N1579" s="261">
        <v>1960</v>
      </c>
      <c r="O1579" s="261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52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55">
        <v>1960</v>
      </c>
      <c r="I1580" s="255">
        <f t="shared" ref="I1580:I1585" si="112">H1580-P1580-B1580-90</f>
        <v>-22</v>
      </c>
      <c r="J1580" s="257">
        <v>1980</v>
      </c>
      <c r="K1580" s="257">
        <f t="shared" ref="K1580:K1585" si="113">J1580-R1580-B1580-90</f>
        <v>0</v>
      </c>
      <c r="L1580" s="259">
        <v>1970</v>
      </c>
      <c r="M1580" s="259">
        <f t="shared" ref="M1580:M1585" si="114">L1580-Q1580-B1580-90</f>
        <v>-22</v>
      </c>
      <c r="N1580" s="261">
        <v>1970</v>
      </c>
      <c r="O1580" s="261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52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55">
        <v>1960</v>
      </c>
      <c r="I1581" s="255">
        <f t="shared" si="112"/>
        <v>-22</v>
      </c>
      <c r="J1581" s="257">
        <v>1980</v>
      </c>
      <c r="K1581" s="257">
        <f t="shared" si="113"/>
        <v>0</v>
      </c>
      <c r="L1581" s="259">
        <v>1970</v>
      </c>
      <c r="M1581" s="259">
        <f t="shared" si="114"/>
        <v>-22</v>
      </c>
      <c r="N1581" s="261">
        <v>1960</v>
      </c>
      <c r="O1581" s="261">
        <f t="shared" si="115"/>
        <v>-17</v>
      </c>
      <c r="P1581" s="135">
        <v>52</v>
      </c>
      <c r="Q1581" s="135">
        <v>62</v>
      </c>
      <c r="R1581" s="135">
        <v>50</v>
      </c>
      <c r="S1581" s="252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55">
        <v>1990</v>
      </c>
      <c r="I1582" s="255">
        <f t="shared" si="112"/>
        <v>-2</v>
      </c>
      <c r="J1582" s="257">
        <v>2000</v>
      </c>
      <c r="K1582" s="257">
        <f t="shared" si="113"/>
        <v>10</v>
      </c>
      <c r="L1582" s="259">
        <v>1990</v>
      </c>
      <c r="M1582" s="259">
        <f t="shared" si="114"/>
        <v>-12</v>
      </c>
      <c r="N1582" s="261">
        <v>1980</v>
      </c>
      <c r="O1582" s="261">
        <f t="shared" si="115"/>
        <v>-7</v>
      </c>
      <c r="P1582" s="135">
        <v>52</v>
      </c>
      <c r="Q1582" s="135">
        <v>62</v>
      </c>
      <c r="R1582" s="135">
        <v>50</v>
      </c>
      <c r="S1582" s="252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55">
        <v>1990</v>
      </c>
      <c r="I1583" s="255">
        <f t="shared" si="112"/>
        <v>-2</v>
      </c>
      <c r="J1583" s="257">
        <v>2000</v>
      </c>
      <c r="K1583" s="257">
        <f t="shared" si="113"/>
        <v>10</v>
      </c>
      <c r="L1583" s="259">
        <v>1990</v>
      </c>
      <c r="M1583" s="259">
        <f t="shared" si="114"/>
        <v>-12</v>
      </c>
      <c r="N1583" s="261">
        <v>1980</v>
      </c>
      <c r="O1583" s="261">
        <f t="shared" si="115"/>
        <v>-7</v>
      </c>
      <c r="P1583" s="135">
        <v>52</v>
      </c>
      <c r="Q1583" s="135">
        <v>62</v>
      </c>
      <c r="R1583" s="135">
        <v>50</v>
      </c>
      <c r="S1583" s="252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55">
        <v>1990</v>
      </c>
      <c r="I1584" s="255">
        <f t="shared" si="112"/>
        <v>8</v>
      </c>
      <c r="J1584" s="257">
        <v>2000</v>
      </c>
      <c r="K1584" s="257">
        <f t="shared" si="113"/>
        <v>20</v>
      </c>
      <c r="L1584" s="259">
        <v>1990</v>
      </c>
      <c r="M1584" s="259">
        <f t="shared" si="114"/>
        <v>-2</v>
      </c>
      <c r="N1584" s="261">
        <v>1970</v>
      </c>
      <c r="O1584" s="261">
        <f t="shared" si="115"/>
        <v>-7</v>
      </c>
      <c r="P1584" s="135">
        <v>52</v>
      </c>
      <c r="Q1584" s="135">
        <v>62</v>
      </c>
      <c r="R1584" s="135">
        <v>50</v>
      </c>
      <c r="S1584" s="252">
        <v>47</v>
      </c>
      <c r="T1584" s="188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55">
        <v>1990</v>
      </c>
      <c r="I1585" s="255">
        <f t="shared" si="112"/>
        <v>8</v>
      </c>
      <c r="J1585" s="257">
        <v>2000</v>
      </c>
      <c r="K1585" s="257">
        <f t="shared" si="113"/>
        <v>20</v>
      </c>
      <c r="L1585" s="259">
        <v>2010</v>
      </c>
      <c r="M1585" s="259">
        <f t="shared" si="114"/>
        <v>18</v>
      </c>
      <c r="N1585" s="261">
        <v>1970</v>
      </c>
      <c r="O1585" s="261">
        <f t="shared" si="115"/>
        <v>-7</v>
      </c>
      <c r="P1585" s="135">
        <v>52</v>
      </c>
      <c r="Q1585" s="135">
        <v>62</v>
      </c>
      <c r="R1585" s="135">
        <v>50</v>
      </c>
      <c r="S1585" s="252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55">
        <v>1990</v>
      </c>
      <c r="I1586" s="255">
        <f t="shared" ref="I1586" si="116">H1586-P1586-B1586-90</f>
        <v>18</v>
      </c>
      <c r="J1586" s="257">
        <v>2000</v>
      </c>
      <c r="K1586" s="257">
        <f t="shared" ref="K1586" si="117">J1586-R1586-B1586-90</f>
        <v>30</v>
      </c>
      <c r="L1586" s="259">
        <v>2010</v>
      </c>
      <c r="M1586" s="259">
        <f t="shared" ref="M1586" si="118">L1586-Q1586-B1586-90</f>
        <v>28</v>
      </c>
      <c r="N1586" s="261">
        <v>1970</v>
      </c>
      <c r="O1586" s="261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52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56" t="s">
        <v>55</v>
      </c>
      <c r="B1" s="157" t="s">
        <v>56</v>
      </c>
      <c r="C1" s="157" t="s">
        <v>57</v>
      </c>
      <c r="D1" s="157" t="s">
        <v>58</v>
      </c>
      <c r="E1" s="157" t="s">
        <v>59</v>
      </c>
      <c r="F1" s="551" t="s">
        <v>60</v>
      </c>
      <c r="G1" s="552"/>
      <c r="H1" s="551" t="s">
        <v>61</v>
      </c>
      <c r="I1" s="552"/>
    </row>
    <row r="2" spans="1:9">
      <c r="A2" s="158" t="s">
        <v>62</v>
      </c>
      <c r="B2" s="159" t="s">
        <v>63</v>
      </c>
      <c r="C2" s="159" t="s">
        <v>63</v>
      </c>
      <c r="D2" s="159" t="s">
        <v>63</v>
      </c>
      <c r="E2" s="159" t="s">
        <v>63</v>
      </c>
      <c r="F2" s="159" t="s">
        <v>64</v>
      </c>
      <c r="G2" s="159" t="s">
        <v>192</v>
      </c>
      <c r="H2" s="159" t="s">
        <v>64</v>
      </c>
      <c r="I2" s="159" t="s">
        <v>192</v>
      </c>
    </row>
    <row r="3" spans="1:9">
      <c r="A3" s="158" t="s">
        <v>65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>
      <c r="A4" s="158" t="s">
        <v>66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>
      <c r="A5" s="158" t="s">
        <v>193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>
      <c r="A6" s="158" t="s">
        <v>67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>
      <c r="A7" s="158" t="s">
        <v>68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>
      <c r="A8" s="158" t="s">
        <v>69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>
      <c r="A9" s="158" t="s">
        <v>70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>
      <c r="A10" s="158" t="s">
        <v>71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>
      <c r="A11" s="158" t="s">
        <v>72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>
      <c r="A12" s="158" t="s">
        <v>194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>
      <c r="A13" s="158" t="s">
        <v>73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>
      <c r="A14" s="158" t="s">
        <v>74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>
      <c r="A15" s="158" t="s">
        <v>75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>
      <c r="A16" s="553" t="s">
        <v>76</v>
      </c>
      <c r="B16" s="554"/>
      <c r="C16" s="554"/>
      <c r="D16" s="554"/>
      <c r="E16" s="554"/>
      <c r="F16" s="554"/>
      <c r="G16" s="554"/>
      <c r="H16" s="554"/>
      <c r="I16" s="555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A40" workbookViewId="0">
      <selection activeCell="G61" sqref="G61"/>
    </sheetView>
  </sheetViews>
  <sheetFormatPr defaultRowHeight="13.5"/>
  <sheetData>
    <row r="1" spans="1:24">
      <c r="A1" s="556" t="s">
        <v>77</v>
      </c>
      <c r="B1" s="556" t="s">
        <v>13</v>
      </c>
      <c r="C1" s="556" t="s">
        <v>14</v>
      </c>
      <c r="D1" s="557"/>
      <c r="E1" s="557"/>
      <c r="F1" s="556" t="s">
        <v>78</v>
      </c>
      <c r="G1" s="557"/>
      <c r="H1" s="557"/>
      <c r="I1" s="557"/>
      <c r="J1" s="557"/>
      <c r="K1" s="556" t="s">
        <v>79</v>
      </c>
      <c r="L1" s="557"/>
      <c r="M1" s="557"/>
      <c r="N1" s="556" t="s">
        <v>80</v>
      </c>
      <c r="O1" s="557"/>
      <c r="P1" s="557"/>
      <c r="Q1" s="556" t="s">
        <v>81</v>
      </c>
      <c r="R1" s="557"/>
      <c r="S1" s="557"/>
      <c r="T1" s="557"/>
      <c r="U1" s="98" t="s">
        <v>82</v>
      </c>
      <c r="V1" s="556" t="s">
        <v>83</v>
      </c>
      <c r="W1" s="557"/>
      <c r="X1" s="557"/>
    </row>
    <row r="2" spans="1:24">
      <c r="A2" s="556"/>
      <c r="B2" s="556"/>
      <c r="C2" s="98" t="s">
        <v>84</v>
      </c>
      <c r="D2" s="98" t="s">
        <v>28</v>
      </c>
      <c r="E2" s="98" t="s">
        <v>29</v>
      </c>
      <c r="F2" s="98" t="s">
        <v>16</v>
      </c>
      <c r="G2" s="98" t="s">
        <v>85</v>
      </c>
      <c r="H2" s="98" t="s">
        <v>86</v>
      </c>
      <c r="I2" s="98" t="s">
        <v>87</v>
      </c>
      <c r="J2" s="98" t="s">
        <v>88</v>
      </c>
      <c r="K2" s="98" t="s">
        <v>15</v>
      </c>
      <c r="L2" s="98" t="s">
        <v>89</v>
      </c>
      <c r="M2" s="98" t="s">
        <v>90</v>
      </c>
      <c r="N2" s="98" t="s">
        <v>24</v>
      </c>
      <c r="O2" s="98" t="s">
        <v>91</v>
      </c>
      <c r="P2" s="98" t="s">
        <v>92</v>
      </c>
      <c r="Q2" s="98" t="s">
        <v>93</v>
      </c>
      <c r="R2" s="98" t="s">
        <v>94</v>
      </c>
      <c r="S2" s="98" t="s">
        <v>95</v>
      </c>
      <c r="T2" s="98" t="s">
        <v>96</v>
      </c>
      <c r="U2" s="98" t="s">
        <v>97</v>
      </c>
      <c r="V2" s="98" t="s">
        <v>98</v>
      </c>
      <c r="W2" s="98" t="s">
        <v>99</v>
      </c>
      <c r="X2" s="98" t="s">
        <v>100</v>
      </c>
    </row>
    <row r="3" spans="1:24">
      <c r="A3" s="99" t="s">
        <v>101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102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103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104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105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4:31">
      <c r="Y18" t="s">
        <v>252</v>
      </c>
      <c r="Z18" t="s">
        <v>253</v>
      </c>
      <c r="AA18" t="s">
        <v>254</v>
      </c>
      <c r="AB18" t="s">
        <v>255</v>
      </c>
      <c r="AC18" t="s">
        <v>256</v>
      </c>
      <c r="AD18" t="s">
        <v>257</v>
      </c>
      <c r="AE18" t="s">
        <v>258</v>
      </c>
    </row>
    <row r="19" spans="24:31">
      <c r="X19">
        <v>2016</v>
      </c>
      <c r="Y19">
        <v>153.91999999999999</v>
      </c>
      <c r="Z19">
        <v>118.58</v>
      </c>
    </row>
    <row r="20" spans="24:31">
      <c r="X20">
        <v>2017</v>
      </c>
      <c r="Y20">
        <v>133.46</v>
      </c>
      <c r="Z20">
        <v>173.46</v>
      </c>
    </row>
    <row r="21" spans="24:31">
      <c r="X21">
        <v>2018</v>
      </c>
      <c r="Y21">
        <v>25</v>
      </c>
      <c r="Z21">
        <v>320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defaultRowHeight="16.5"/>
  <cols>
    <col min="1" max="1" width="12.5" style="232" bestFit="1" customWidth="1"/>
    <col min="2" max="2" width="91.375" style="233" customWidth="1"/>
    <col min="3" max="3" width="9.125" style="232" bestFit="1" customWidth="1"/>
    <col min="4" max="16384" width="9" style="232"/>
  </cols>
  <sheetData>
    <row r="1" spans="1:2">
      <c r="A1" s="232" t="s">
        <v>245</v>
      </c>
      <c r="B1" s="233" t="s">
        <v>246</v>
      </c>
    </row>
    <row r="2" spans="1:2">
      <c r="A2" s="234">
        <v>43396</v>
      </c>
      <c r="B2" s="233" t="s">
        <v>244</v>
      </c>
    </row>
    <row r="3" spans="1:2" ht="66">
      <c r="A3" s="234">
        <v>43397</v>
      </c>
      <c r="B3" s="233" t="s">
        <v>251</v>
      </c>
    </row>
    <row r="4" spans="1:2" ht="33">
      <c r="A4" s="234">
        <v>43399</v>
      </c>
      <c r="B4" s="233" t="s">
        <v>248</v>
      </c>
    </row>
    <row r="5" spans="1:2">
      <c r="A5" s="234">
        <v>43399</v>
      </c>
      <c r="B5" s="233" t="s">
        <v>247</v>
      </c>
    </row>
    <row r="6" spans="1:2">
      <c r="A6" s="234">
        <v>43410</v>
      </c>
      <c r="B6" s="233" t="s">
        <v>250</v>
      </c>
    </row>
    <row r="7" spans="1:2" ht="56.25" customHeight="1">
      <c r="A7" s="234">
        <v>43441</v>
      </c>
      <c r="B7" s="233" t="s">
        <v>1431</v>
      </c>
    </row>
    <row r="8" spans="1:2">
      <c r="A8" s="234">
        <v>43473</v>
      </c>
    </row>
    <row r="23" spans="3:3">
      <c r="C23" s="232">
        <f>B23*1.043^65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8"/>
  <sheetViews>
    <sheetView topLeftCell="S1" zoomScale="80" zoomScaleNormal="80" workbookViewId="0">
      <selection activeCell="X5" sqref="X5"/>
    </sheetView>
  </sheetViews>
  <sheetFormatPr defaultRowHeight="13.5"/>
  <cols>
    <col min="1" max="2" width="9" style="364"/>
    <col min="3" max="3" width="13.25" bestFit="1" customWidth="1"/>
    <col min="4" max="4" width="6.75" bestFit="1" customWidth="1"/>
    <col min="5" max="6" width="13.25" bestFit="1" customWidth="1"/>
    <col min="7" max="7" width="8.125" bestFit="1" customWidth="1"/>
    <col min="8" max="9" width="13.25" bestFit="1" customWidth="1"/>
    <col min="10" max="11" width="10.5" bestFit="1" customWidth="1"/>
    <col min="12" max="12" width="13.25" bestFit="1" customWidth="1"/>
    <col min="13" max="13" width="6.75" bestFit="1" customWidth="1"/>
    <col min="14" max="14" width="13.25" bestFit="1" customWidth="1"/>
    <col min="15" max="15" width="10.5" bestFit="1" customWidth="1"/>
    <col min="16" max="16" width="13.25" bestFit="1" customWidth="1"/>
    <col min="17" max="17" width="6.75" bestFit="1" customWidth="1"/>
    <col min="18" max="18" width="13.25" bestFit="1" customWidth="1"/>
    <col min="19" max="19" width="14.625" bestFit="1" customWidth="1"/>
    <col min="20" max="20" width="6.75" bestFit="1" customWidth="1"/>
    <col min="21" max="21" width="10.5" bestFit="1" customWidth="1"/>
    <col min="22" max="22" width="13.25" bestFit="1" customWidth="1"/>
    <col min="23" max="23" width="6.75" bestFit="1" customWidth="1"/>
    <col min="24" max="25" width="10.5" bestFit="1" customWidth="1"/>
    <col min="26" max="26" width="6.75" bestFit="1" customWidth="1"/>
    <col min="27" max="27" width="10.5" bestFit="1" customWidth="1"/>
    <col min="28" max="29" width="13.25" bestFit="1" customWidth="1"/>
    <col min="30" max="30" width="10.5" bestFit="1" customWidth="1"/>
    <col min="31" max="31" width="14.625" bestFit="1" customWidth="1"/>
    <col min="32" max="32" width="13.25" bestFit="1" customWidth="1"/>
    <col min="33" max="33" width="6.75" bestFit="1" customWidth="1"/>
    <col min="34" max="36" width="10.5" bestFit="1" customWidth="1"/>
    <col min="37" max="37" width="13.25" bestFit="1" customWidth="1"/>
    <col min="38" max="39" width="10.5" bestFit="1" customWidth="1"/>
    <col min="40" max="40" width="13.25" bestFit="1" customWidth="1"/>
    <col min="41" max="41" width="6.75" bestFit="1" customWidth="1"/>
    <col min="42" max="42" width="10.5" bestFit="1" customWidth="1"/>
    <col min="43" max="44" width="13.25" bestFit="1" customWidth="1"/>
    <col min="45" max="45" width="9.25" bestFit="1" customWidth="1"/>
    <col min="46" max="46" width="10.5" bestFit="1" customWidth="1"/>
    <col min="47" max="50" width="13.25" bestFit="1" customWidth="1"/>
    <col min="51" max="51" width="10.5" bestFit="1" customWidth="1"/>
    <col min="52" max="52" width="6.7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3.25" bestFit="1" customWidth="1"/>
    <col min="58" max="59" width="10.5" bestFit="1" customWidth="1"/>
    <col min="60" max="60" width="6.75" bestFit="1" customWidth="1"/>
    <col min="61" max="63" width="10.5" bestFit="1" customWidth="1"/>
    <col min="64" max="64" width="14.625" bestFit="1" customWidth="1"/>
    <col min="65" max="65" width="13.25" bestFit="1" customWidth="1"/>
    <col min="66" max="66" width="14.625" bestFit="1" customWidth="1"/>
    <col min="67" max="68" width="13.25" bestFit="1" customWidth="1"/>
    <col min="69" max="69" width="10.5" bestFit="1" customWidth="1"/>
    <col min="70" max="70" width="14.625" bestFit="1" customWidth="1"/>
    <col min="71" max="71" width="6.75" bestFit="1" customWidth="1"/>
    <col min="72" max="72" width="10.5" bestFit="1" customWidth="1"/>
    <col min="73" max="75" width="13.25" bestFit="1" customWidth="1"/>
    <col min="76" max="76" width="16.125" bestFit="1" customWidth="1"/>
    <col min="77" max="77" width="13.25" bestFit="1" customWidth="1"/>
    <col min="78" max="78" width="6.75" bestFit="1" customWidth="1"/>
    <col min="79" max="79" width="9.25" bestFit="1" customWidth="1"/>
    <col min="80" max="80" width="13.25" bestFit="1" customWidth="1"/>
    <col min="81" max="81" width="10.5" bestFit="1" customWidth="1"/>
    <col min="82" max="82" width="13.25" bestFit="1" customWidth="1"/>
    <col min="83" max="83" width="14.625" bestFit="1" customWidth="1"/>
    <col min="84" max="84" width="6.75" bestFit="1" customWidth="1"/>
    <col min="85" max="86" width="13.25" bestFit="1" customWidth="1"/>
    <col min="87" max="88" width="10.5" bestFit="1" customWidth="1"/>
    <col min="89" max="91" width="13.25" bestFit="1" customWidth="1"/>
    <col min="92" max="94" width="10.5" bestFit="1" customWidth="1"/>
    <col min="95" max="95" width="14.625" bestFit="1" customWidth="1"/>
    <col min="96" max="96" width="6.75" bestFit="1" customWidth="1"/>
    <col min="97" max="97" width="10.5" bestFit="1" customWidth="1"/>
    <col min="98" max="100" width="13.25" bestFit="1" customWidth="1"/>
    <col min="101" max="101" width="6.75" bestFit="1" customWidth="1"/>
    <col min="102" max="102" width="13.25" bestFit="1" customWidth="1"/>
    <col min="103" max="103" width="6.75" bestFit="1" customWidth="1"/>
    <col min="104" max="105" width="10.5" bestFit="1" customWidth="1"/>
    <col min="106" max="106" width="8" bestFit="1" customWidth="1"/>
    <col min="107" max="107" width="13.25" bestFit="1" customWidth="1"/>
    <col min="108" max="108" width="9.25" bestFit="1" customWidth="1"/>
    <col min="109" max="112" width="10.5" bestFit="1" customWidth="1"/>
    <col min="113" max="113" width="14.625" bestFit="1" customWidth="1"/>
    <col min="114" max="114" width="6.75" bestFit="1" customWidth="1"/>
    <col min="115" max="118" width="13.25" bestFit="1" customWidth="1"/>
    <col min="119" max="119" width="6.75" bestFit="1" customWidth="1"/>
    <col min="120" max="120" width="13.25" bestFit="1" customWidth="1"/>
    <col min="121" max="121" width="10.5" bestFit="1" customWidth="1"/>
    <col min="122" max="122" width="13.25" bestFit="1" customWidth="1"/>
    <col min="123" max="123" width="6.75" bestFit="1" customWidth="1"/>
    <col min="124" max="124" width="10.5" bestFit="1" customWidth="1"/>
    <col min="125" max="127" width="13.25" bestFit="1" customWidth="1"/>
    <col min="128" max="128" width="10.5" bestFit="1" customWidth="1"/>
    <col min="129" max="131" width="13.25" bestFit="1" customWidth="1"/>
    <col min="132" max="132" width="6.75" bestFit="1" customWidth="1"/>
    <col min="133" max="135" width="10.5" bestFit="1" customWidth="1"/>
    <col min="136" max="136" width="13.25" bestFit="1" customWidth="1"/>
    <col min="137" max="137" width="14.625" bestFit="1" customWidth="1"/>
    <col min="138" max="138" width="6.75" bestFit="1" customWidth="1"/>
    <col min="139" max="139" width="10.5" bestFit="1" customWidth="1"/>
    <col min="140" max="141" width="13.25" bestFit="1" customWidth="1"/>
    <col min="142" max="142" width="6.75" bestFit="1" customWidth="1"/>
    <col min="143" max="144" width="10.5" bestFit="1" customWidth="1"/>
    <col min="145" max="145" width="9.25" bestFit="1" customWidth="1"/>
    <col min="146" max="147" width="10.5" bestFit="1" customWidth="1"/>
    <col min="148" max="149" width="9.25" bestFit="1" customWidth="1"/>
    <col min="150" max="150" width="10.5" bestFit="1" customWidth="1"/>
    <col min="151" max="152" width="13.25" bestFit="1" customWidth="1"/>
    <col min="153" max="153" width="10.5" bestFit="1" customWidth="1"/>
    <col min="154" max="155" width="13.25" bestFit="1" customWidth="1"/>
    <col min="156" max="156" width="6.75" bestFit="1" customWidth="1"/>
    <col min="157" max="157" width="10.5" bestFit="1" customWidth="1"/>
    <col min="158" max="159" width="13.25" bestFit="1" customWidth="1"/>
    <col min="160" max="160" width="10.5" bestFit="1" customWidth="1"/>
    <col min="161" max="161" width="14.625" bestFit="1" customWidth="1"/>
    <col min="162" max="162" width="6.75" bestFit="1" customWidth="1"/>
    <col min="163" max="163" width="13.25" bestFit="1" customWidth="1"/>
    <col min="164" max="164" width="10.5" bestFit="1" customWidth="1"/>
    <col min="165" max="165" width="13.25" bestFit="1" customWidth="1"/>
    <col min="166" max="166" width="10.5" bestFit="1" customWidth="1"/>
    <col min="167" max="167" width="13.25" bestFit="1" customWidth="1"/>
    <col min="168" max="168" width="14.625" bestFit="1" customWidth="1"/>
    <col min="169" max="169" width="6.75" bestFit="1" customWidth="1"/>
    <col min="170" max="170" width="14.625" bestFit="1" customWidth="1"/>
    <col min="171" max="172" width="13.25" bestFit="1" customWidth="1"/>
    <col min="173" max="173" width="6.75" bestFit="1" customWidth="1"/>
    <col min="174" max="174" width="10.5" bestFit="1" customWidth="1"/>
    <col min="175" max="175" width="13.25" bestFit="1" customWidth="1"/>
    <col min="176" max="176" width="10.5" bestFit="1" customWidth="1"/>
    <col min="177" max="177" width="9.25" bestFit="1" customWidth="1"/>
    <col min="178" max="180" width="13.25" bestFit="1" customWidth="1"/>
    <col min="181" max="181" width="10.5" bestFit="1" customWidth="1"/>
    <col min="182" max="182" width="9.25" bestFit="1" customWidth="1"/>
    <col min="183" max="186" width="10.5" bestFit="1" customWidth="1"/>
    <col min="187" max="187" width="13.25" bestFit="1" customWidth="1"/>
    <col min="188" max="188" width="6.75" bestFit="1" customWidth="1"/>
    <col min="189" max="189" width="9.25" bestFit="1" customWidth="1"/>
    <col min="190" max="190" width="13.25" bestFit="1" customWidth="1"/>
    <col min="191" max="192" width="10.5" bestFit="1" customWidth="1"/>
    <col min="193" max="194" width="13.25" bestFit="1" customWidth="1"/>
    <col min="195" max="195" width="6.75" bestFit="1" customWidth="1"/>
    <col min="196" max="199" width="10.5" bestFit="1" customWidth="1"/>
    <col min="200" max="200" width="9.25" bestFit="1" customWidth="1"/>
    <col min="201" max="201" width="13.25" bestFit="1" customWidth="1"/>
    <col min="202" max="202" width="6.75" bestFit="1" customWidth="1"/>
    <col min="203" max="204" width="13.25" bestFit="1" customWidth="1"/>
    <col min="205" max="205" width="10.5" bestFit="1" customWidth="1"/>
    <col min="206" max="206" width="13.25" bestFit="1" customWidth="1"/>
    <col min="207" max="207" width="10.5" bestFit="1" customWidth="1"/>
    <col min="208" max="208" width="13.25" bestFit="1" customWidth="1"/>
    <col min="209" max="209" width="14.625" bestFit="1" customWidth="1"/>
    <col min="210" max="210" width="6.75" bestFit="1" customWidth="1"/>
    <col min="211" max="212" width="13.25" bestFit="1" customWidth="1"/>
    <col min="213" max="213" width="14.625" bestFit="1" customWidth="1"/>
    <col min="214" max="214" width="13.25" bestFit="1" customWidth="1"/>
    <col min="215" max="215" width="10.5" bestFit="1" customWidth="1"/>
    <col min="216" max="218" width="13.25" bestFit="1" customWidth="1"/>
    <col min="219" max="219" width="10.5" bestFit="1" customWidth="1"/>
    <col min="220" max="220" width="6.75" bestFit="1" customWidth="1"/>
    <col min="221" max="221" width="9.25" bestFit="1" customWidth="1"/>
    <col min="222" max="223" width="13.25" bestFit="1" customWidth="1"/>
    <col min="224" max="224" width="6.75" bestFit="1" customWidth="1"/>
    <col min="225" max="226" width="10.5" bestFit="1" customWidth="1"/>
    <col min="227" max="227" width="8" bestFit="1" customWidth="1"/>
    <col min="228" max="229" width="10.5" bestFit="1" customWidth="1"/>
    <col min="230" max="230" width="13.25" bestFit="1" customWidth="1"/>
    <col min="231" max="231" width="9.25" bestFit="1" customWidth="1"/>
    <col min="232" max="232" width="10.5" bestFit="1" customWidth="1"/>
    <col min="233" max="233" width="9.25" bestFit="1" customWidth="1"/>
    <col min="234" max="237" width="13.25" bestFit="1" customWidth="1"/>
    <col min="238" max="238" width="14.625" bestFit="1" customWidth="1"/>
    <col min="239" max="242" width="6.75" bestFit="1" customWidth="1"/>
    <col min="243" max="243" width="14.625" bestFit="1" customWidth="1"/>
    <col min="244" max="244" width="16.125" bestFit="1" customWidth="1"/>
    <col min="245" max="245" width="13.25" bestFit="1" customWidth="1"/>
    <col min="246" max="246" width="8" bestFit="1" customWidth="1"/>
    <col min="247" max="247" width="14.625" bestFit="1" customWidth="1"/>
    <col min="248" max="248" width="6.75" bestFit="1" customWidth="1"/>
    <col min="249" max="250" width="14.625" bestFit="1" customWidth="1"/>
    <col min="251" max="251" width="13.25" bestFit="1" customWidth="1"/>
    <col min="252" max="252" width="10.5" bestFit="1" customWidth="1"/>
    <col min="253" max="253" width="8" bestFit="1" customWidth="1"/>
    <col min="254" max="254" width="9.25" bestFit="1" customWidth="1"/>
    <col min="255" max="255" width="8" bestFit="1" customWidth="1"/>
    <col min="256" max="257" width="9.25" bestFit="1" customWidth="1"/>
    <col min="258" max="259" width="14.625" bestFit="1" customWidth="1"/>
    <col min="260" max="260" width="6.75" bestFit="1" customWidth="1"/>
    <col min="261" max="261" width="14.625" bestFit="1" customWidth="1"/>
    <col min="262" max="262" width="13.25" bestFit="1" customWidth="1"/>
    <col min="263" max="263" width="10.5" bestFit="1" customWidth="1"/>
    <col min="264" max="264" width="14.625" bestFit="1" customWidth="1"/>
    <col min="265" max="265" width="13.25" bestFit="1" customWidth="1"/>
    <col min="266" max="266" width="14.625" bestFit="1" customWidth="1"/>
    <col min="267" max="267" width="13.25" bestFit="1" customWidth="1"/>
    <col min="268" max="268" width="6.75" bestFit="1" customWidth="1"/>
    <col min="269" max="271" width="10.5" bestFit="1" customWidth="1"/>
    <col min="272" max="273" width="13.25" bestFit="1" customWidth="1"/>
    <col min="274" max="274" width="14.625" bestFit="1" customWidth="1"/>
    <col min="275" max="275" width="16.125" bestFit="1" customWidth="1"/>
    <col min="276" max="276" width="14.625" bestFit="1" customWidth="1"/>
    <col min="277" max="278" width="16.125" bestFit="1" customWidth="1"/>
    <col min="279" max="280" width="14.625" bestFit="1" customWidth="1"/>
    <col min="281" max="281" width="13.25" bestFit="1" customWidth="1"/>
    <col min="282" max="282" width="16.125" bestFit="1" customWidth="1"/>
    <col min="283" max="283" width="13.25" bestFit="1" customWidth="1"/>
    <col min="284" max="286" width="14.625" bestFit="1" customWidth="1"/>
    <col min="287" max="287" width="16.125" bestFit="1" customWidth="1"/>
    <col min="288" max="288" width="14.625" bestFit="1" customWidth="1"/>
    <col min="289" max="289" width="13.25" bestFit="1" customWidth="1"/>
    <col min="290" max="290" width="14.625" bestFit="1" customWidth="1"/>
    <col min="291" max="291" width="10.5" bestFit="1" customWidth="1"/>
  </cols>
  <sheetData>
    <row r="1" spans="1:303" s="384" customFormat="1" ht="39" customHeight="1" thickBot="1">
      <c r="A1" s="382" t="s">
        <v>736</v>
      </c>
      <c r="B1" s="382" t="s">
        <v>730</v>
      </c>
      <c r="C1" s="383" t="s">
        <v>452</v>
      </c>
      <c r="D1" s="383" t="s">
        <v>454</v>
      </c>
      <c r="E1" s="383" t="s">
        <v>455</v>
      </c>
      <c r="F1" s="383" t="s">
        <v>456</v>
      </c>
      <c r="G1" s="383" t="s">
        <v>458</v>
      </c>
      <c r="H1" s="383" t="s">
        <v>459</v>
      </c>
      <c r="I1" s="383" t="s">
        <v>460</v>
      </c>
      <c r="J1" s="383" t="s">
        <v>461</v>
      </c>
      <c r="K1" s="383" t="s">
        <v>462</v>
      </c>
      <c r="L1" s="383" t="s">
        <v>463</v>
      </c>
      <c r="M1" s="383" t="s">
        <v>464</v>
      </c>
      <c r="N1" s="383" t="s">
        <v>465</v>
      </c>
      <c r="O1" s="383" t="s">
        <v>466</v>
      </c>
      <c r="P1" s="383" t="s">
        <v>467</v>
      </c>
      <c r="Q1" s="383" t="s">
        <v>464</v>
      </c>
      <c r="R1" s="383" t="s">
        <v>468</v>
      </c>
      <c r="S1" s="383" t="s">
        <v>469</v>
      </c>
      <c r="T1" s="383" t="s">
        <v>464</v>
      </c>
      <c r="U1" s="383" t="s">
        <v>470</v>
      </c>
      <c r="V1" s="383" t="s">
        <v>471</v>
      </c>
      <c r="W1" s="383" t="s">
        <v>464</v>
      </c>
      <c r="X1" s="383" t="s">
        <v>472</v>
      </c>
      <c r="Y1" s="383" t="s">
        <v>473</v>
      </c>
      <c r="Z1" s="383" t="s">
        <v>464</v>
      </c>
      <c r="AA1" s="383" t="s">
        <v>474</v>
      </c>
      <c r="AB1" s="383" t="s">
        <v>475</v>
      </c>
      <c r="AC1" s="383" t="s">
        <v>476</v>
      </c>
      <c r="AD1" s="383" t="s">
        <v>477</v>
      </c>
      <c r="AE1" s="383" t="s">
        <v>478</v>
      </c>
      <c r="AF1" s="383" t="s">
        <v>479</v>
      </c>
      <c r="AG1" s="383" t="s">
        <v>464</v>
      </c>
      <c r="AH1" s="383" t="s">
        <v>480</v>
      </c>
      <c r="AI1" s="383" t="s">
        <v>481</v>
      </c>
      <c r="AJ1" s="383" t="s">
        <v>482</v>
      </c>
      <c r="AK1" s="383" t="s">
        <v>483</v>
      </c>
      <c r="AL1" s="383" t="s">
        <v>484</v>
      </c>
      <c r="AM1" s="383" t="s">
        <v>485</v>
      </c>
      <c r="AN1" s="383" t="s">
        <v>486</v>
      </c>
      <c r="AO1" s="383" t="s">
        <v>464</v>
      </c>
      <c r="AP1" s="383" t="s">
        <v>488</v>
      </c>
      <c r="AQ1" s="383" t="s">
        <v>489</v>
      </c>
      <c r="AR1" s="383" t="s">
        <v>490</v>
      </c>
      <c r="AS1" s="383" t="s">
        <v>491</v>
      </c>
      <c r="AT1" s="383" t="s">
        <v>492</v>
      </c>
      <c r="AU1" s="383" t="s">
        <v>494</v>
      </c>
      <c r="AV1" s="383" t="s">
        <v>495</v>
      </c>
      <c r="AW1" s="383" t="s">
        <v>496</v>
      </c>
      <c r="AX1" s="383" t="s">
        <v>498</v>
      </c>
      <c r="AY1" s="383" t="s">
        <v>499</v>
      </c>
      <c r="AZ1" s="383" t="s">
        <v>464</v>
      </c>
      <c r="BA1" s="383" t="s">
        <v>500</v>
      </c>
      <c r="BB1" s="383" t="s">
        <v>501</v>
      </c>
      <c r="BC1" s="383" t="s">
        <v>502</v>
      </c>
      <c r="BD1" s="383" t="s">
        <v>503</v>
      </c>
      <c r="BE1" s="383" t="s">
        <v>504</v>
      </c>
      <c r="BF1" s="383" t="s">
        <v>505</v>
      </c>
      <c r="BG1" s="383" t="s">
        <v>506</v>
      </c>
      <c r="BH1" s="383" t="s">
        <v>464</v>
      </c>
      <c r="BI1" s="383" t="s">
        <v>507</v>
      </c>
      <c r="BJ1" s="383" t="s">
        <v>508</v>
      </c>
      <c r="BK1" s="383" t="s">
        <v>509</v>
      </c>
      <c r="BL1" s="383" t="s">
        <v>510</v>
      </c>
      <c r="BM1" s="383" t="s">
        <v>511</v>
      </c>
      <c r="BN1" s="383" t="s">
        <v>512</v>
      </c>
      <c r="BO1" s="383" t="s">
        <v>513</v>
      </c>
      <c r="BP1" s="383" t="s">
        <v>514</v>
      </c>
      <c r="BQ1" s="383" t="s">
        <v>515</v>
      </c>
      <c r="BR1" s="383" t="s">
        <v>516</v>
      </c>
      <c r="BS1" s="383" t="s">
        <v>464</v>
      </c>
      <c r="BT1" s="383" t="s">
        <v>517</v>
      </c>
      <c r="BU1" s="383" t="s">
        <v>518</v>
      </c>
      <c r="BV1" s="383" t="s">
        <v>519</v>
      </c>
      <c r="BW1" s="383" t="s">
        <v>520</v>
      </c>
      <c r="BX1" s="383" t="s">
        <v>521</v>
      </c>
      <c r="BY1" s="383" t="s">
        <v>522</v>
      </c>
      <c r="BZ1" s="383" t="s">
        <v>464</v>
      </c>
      <c r="CA1" s="383" t="s">
        <v>523</v>
      </c>
      <c r="CB1" s="383" t="s">
        <v>524</v>
      </c>
      <c r="CC1" s="383" t="s">
        <v>525</v>
      </c>
      <c r="CD1" s="383" t="s">
        <v>526</v>
      </c>
      <c r="CE1" s="383" t="s">
        <v>527</v>
      </c>
      <c r="CF1" s="383" t="s">
        <v>464</v>
      </c>
      <c r="CG1" s="383" t="s">
        <v>528</v>
      </c>
      <c r="CH1" s="383" t="s">
        <v>529</v>
      </c>
      <c r="CI1" s="383" t="s">
        <v>530</v>
      </c>
      <c r="CJ1" s="383" t="s">
        <v>532</v>
      </c>
      <c r="CK1" s="383" t="s">
        <v>533</v>
      </c>
      <c r="CL1" s="383" t="s">
        <v>534</v>
      </c>
      <c r="CM1" s="383" t="s">
        <v>535</v>
      </c>
      <c r="CN1" s="383" t="s">
        <v>536</v>
      </c>
      <c r="CO1" s="383" t="s">
        <v>537</v>
      </c>
      <c r="CP1" s="383" t="s">
        <v>538</v>
      </c>
      <c r="CQ1" s="383" t="s">
        <v>539</v>
      </c>
      <c r="CR1" s="383" t="s">
        <v>464</v>
      </c>
      <c r="CS1" s="383" t="s">
        <v>540</v>
      </c>
      <c r="CT1" s="383" t="s">
        <v>541</v>
      </c>
      <c r="CU1" s="383" t="s">
        <v>542</v>
      </c>
      <c r="CV1" s="383" t="s">
        <v>543</v>
      </c>
      <c r="CW1" s="383" t="s">
        <v>464</v>
      </c>
      <c r="CX1" s="383" t="s">
        <v>544</v>
      </c>
      <c r="CY1" s="383" t="s">
        <v>464</v>
      </c>
      <c r="CZ1" s="383" t="s">
        <v>545</v>
      </c>
      <c r="DA1" s="383" t="s">
        <v>546</v>
      </c>
      <c r="DB1" s="383" t="s">
        <v>547</v>
      </c>
      <c r="DC1" s="383" t="s">
        <v>549</v>
      </c>
      <c r="DD1" s="383" t="s">
        <v>550</v>
      </c>
      <c r="DE1" s="383" t="s">
        <v>551</v>
      </c>
      <c r="DF1" s="383" t="s">
        <v>552</v>
      </c>
      <c r="DG1" s="383" t="s">
        <v>553</v>
      </c>
      <c r="DH1" s="383" t="s">
        <v>554</v>
      </c>
      <c r="DI1" s="383" t="s">
        <v>556</v>
      </c>
      <c r="DJ1" s="383" t="s">
        <v>464</v>
      </c>
      <c r="DK1" s="383" t="s">
        <v>557</v>
      </c>
      <c r="DL1" s="383" t="s">
        <v>558</v>
      </c>
      <c r="DM1" s="383" t="s">
        <v>559</v>
      </c>
      <c r="DN1" s="383" t="s">
        <v>560</v>
      </c>
      <c r="DO1" s="383" t="s">
        <v>464</v>
      </c>
      <c r="DP1" s="383" t="s">
        <v>561</v>
      </c>
      <c r="DQ1" s="383" t="s">
        <v>562</v>
      </c>
      <c r="DR1" s="383" t="s">
        <v>563</v>
      </c>
      <c r="DS1" s="383" t="s">
        <v>464</v>
      </c>
      <c r="DT1" s="383" t="s">
        <v>564</v>
      </c>
      <c r="DU1" s="383" t="s">
        <v>565</v>
      </c>
      <c r="DV1" s="383" t="s">
        <v>566</v>
      </c>
      <c r="DW1" s="383" t="s">
        <v>567</v>
      </c>
      <c r="DX1" s="383" t="s">
        <v>568</v>
      </c>
      <c r="DY1" s="383" t="s">
        <v>569</v>
      </c>
      <c r="DZ1" s="383" t="s">
        <v>570</v>
      </c>
      <c r="EA1" s="383" t="s">
        <v>571</v>
      </c>
      <c r="EB1" s="383" t="s">
        <v>464</v>
      </c>
      <c r="EC1" s="383" t="s">
        <v>572</v>
      </c>
      <c r="ED1" s="383" t="s">
        <v>573</v>
      </c>
      <c r="EE1" s="383" t="s">
        <v>574</v>
      </c>
      <c r="EF1" s="383" t="s">
        <v>575</v>
      </c>
      <c r="EG1" s="383" t="s">
        <v>576</v>
      </c>
      <c r="EH1" s="383" t="s">
        <v>464</v>
      </c>
      <c r="EI1" s="383" t="s">
        <v>577</v>
      </c>
      <c r="EJ1" s="383" t="s">
        <v>578</v>
      </c>
      <c r="EK1" s="383" t="s">
        <v>579</v>
      </c>
      <c r="EL1" s="383" t="s">
        <v>464</v>
      </c>
      <c r="EM1" s="383" t="s">
        <v>580</v>
      </c>
      <c r="EN1" s="383" t="s">
        <v>581</v>
      </c>
      <c r="EO1" s="383" t="s">
        <v>582</v>
      </c>
      <c r="EP1" s="383" t="s">
        <v>583</v>
      </c>
      <c r="EQ1" s="383" t="s">
        <v>584</v>
      </c>
      <c r="ER1" s="383" t="s">
        <v>586</v>
      </c>
      <c r="ES1" s="383" t="s">
        <v>587</v>
      </c>
      <c r="ET1" s="383" t="s">
        <v>588</v>
      </c>
      <c r="EU1" s="383" t="s">
        <v>589</v>
      </c>
      <c r="EV1" s="383" t="s">
        <v>590</v>
      </c>
      <c r="EW1" s="383" t="s">
        <v>591</v>
      </c>
      <c r="EX1" s="383" t="s">
        <v>592</v>
      </c>
      <c r="EY1" s="383" t="s">
        <v>594</v>
      </c>
      <c r="EZ1" s="383" t="s">
        <v>464</v>
      </c>
      <c r="FA1" s="383" t="s">
        <v>595</v>
      </c>
      <c r="FB1" s="383" t="s">
        <v>596</v>
      </c>
      <c r="FC1" s="383" t="s">
        <v>597</v>
      </c>
      <c r="FD1" s="383" t="s">
        <v>598</v>
      </c>
      <c r="FE1" s="383" t="s">
        <v>599</v>
      </c>
      <c r="FF1" s="383" t="s">
        <v>464</v>
      </c>
      <c r="FG1" s="383" t="s">
        <v>600</v>
      </c>
      <c r="FH1" s="383" t="s">
        <v>601</v>
      </c>
      <c r="FI1" s="383" t="s">
        <v>602</v>
      </c>
      <c r="FJ1" s="383" t="s">
        <v>603</v>
      </c>
      <c r="FK1" s="383" t="s">
        <v>604</v>
      </c>
      <c r="FL1" s="383" t="s">
        <v>605</v>
      </c>
      <c r="FM1" s="383" t="s">
        <v>464</v>
      </c>
      <c r="FN1" s="383" t="s">
        <v>606</v>
      </c>
      <c r="FO1" s="383" t="s">
        <v>607</v>
      </c>
      <c r="FP1" s="383" t="s">
        <v>608</v>
      </c>
      <c r="FQ1" s="383" t="s">
        <v>464</v>
      </c>
      <c r="FR1" s="383" t="s">
        <v>609</v>
      </c>
      <c r="FS1" s="383" t="s">
        <v>610</v>
      </c>
      <c r="FT1" s="383" t="s">
        <v>611</v>
      </c>
      <c r="FU1" s="383" t="s">
        <v>612</v>
      </c>
      <c r="FV1" s="383" t="s">
        <v>614</v>
      </c>
      <c r="FW1" s="383" t="s">
        <v>615</v>
      </c>
      <c r="FX1" s="383" t="s">
        <v>616</v>
      </c>
      <c r="FY1" s="383" t="s">
        <v>618</v>
      </c>
      <c r="FZ1" s="383" t="s">
        <v>619</v>
      </c>
      <c r="GA1" s="383" t="s">
        <v>620</v>
      </c>
      <c r="GB1" s="383" t="s">
        <v>621</v>
      </c>
      <c r="GC1" s="383" t="s">
        <v>623</v>
      </c>
      <c r="GD1" s="383" t="s">
        <v>624</v>
      </c>
      <c r="GE1" s="383" t="s">
        <v>625</v>
      </c>
      <c r="GF1" s="383" t="s">
        <v>464</v>
      </c>
      <c r="GG1" s="383" t="s">
        <v>626</v>
      </c>
      <c r="GH1" s="383" t="s">
        <v>627</v>
      </c>
      <c r="GI1" s="383" t="s">
        <v>628</v>
      </c>
      <c r="GJ1" s="383" t="s">
        <v>629</v>
      </c>
      <c r="GK1" s="383" t="s">
        <v>630</v>
      </c>
      <c r="GL1" s="383" t="s">
        <v>631</v>
      </c>
      <c r="GM1" s="383" t="s">
        <v>464</v>
      </c>
      <c r="GN1" s="383" t="s">
        <v>632</v>
      </c>
      <c r="GO1" s="383" t="s">
        <v>633</v>
      </c>
      <c r="GP1" s="383" t="s">
        <v>634</v>
      </c>
      <c r="GQ1" s="383" t="s">
        <v>635</v>
      </c>
      <c r="GR1" s="383" t="s">
        <v>636</v>
      </c>
      <c r="GS1" s="383" t="s">
        <v>637</v>
      </c>
      <c r="GT1" s="383" t="s">
        <v>464</v>
      </c>
      <c r="GU1" s="383" t="s">
        <v>638</v>
      </c>
      <c r="GV1" s="383" t="s">
        <v>639</v>
      </c>
      <c r="GW1" s="383" t="s">
        <v>640</v>
      </c>
      <c r="GX1" s="383" t="s">
        <v>641</v>
      </c>
      <c r="GY1" s="383" t="s">
        <v>642</v>
      </c>
      <c r="GZ1" s="383" t="s">
        <v>643</v>
      </c>
      <c r="HA1" s="383" t="s">
        <v>645</v>
      </c>
      <c r="HB1" s="383" t="s">
        <v>464</v>
      </c>
      <c r="HC1" s="383" t="s">
        <v>646</v>
      </c>
      <c r="HD1" s="383" t="s">
        <v>647</v>
      </c>
      <c r="HE1" s="383" t="s">
        <v>648</v>
      </c>
      <c r="HF1" s="383" t="s">
        <v>649</v>
      </c>
      <c r="HG1" s="383" t="s">
        <v>650</v>
      </c>
      <c r="HH1" s="383" t="s">
        <v>651</v>
      </c>
      <c r="HI1" s="383" t="s">
        <v>652</v>
      </c>
      <c r="HJ1" s="383" t="s">
        <v>653</v>
      </c>
      <c r="HK1" s="383" t="s">
        <v>654</v>
      </c>
      <c r="HL1" s="383" t="s">
        <v>464</v>
      </c>
      <c r="HM1" s="383" t="s">
        <v>655</v>
      </c>
      <c r="HN1" s="383" t="s">
        <v>656</v>
      </c>
      <c r="HO1" s="383" t="s">
        <v>657</v>
      </c>
      <c r="HP1" s="383" t="s">
        <v>464</v>
      </c>
      <c r="HQ1" s="383" t="s">
        <v>659</v>
      </c>
      <c r="HR1" s="383" t="s">
        <v>660</v>
      </c>
      <c r="HS1" s="383" t="s">
        <v>661</v>
      </c>
      <c r="HT1" s="383" t="s">
        <v>662</v>
      </c>
      <c r="HU1" s="383" t="s">
        <v>663</v>
      </c>
      <c r="HV1" s="383" t="s">
        <v>664</v>
      </c>
      <c r="HW1" s="383" t="s">
        <v>665</v>
      </c>
      <c r="HX1" s="383" t="s">
        <v>666</v>
      </c>
      <c r="HY1" s="383" t="s">
        <v>667</v>
      </c>
      <c r="HZ1" s="383" t="s">
        <v>668</v>
      </c>
      <c r="IA1" s="383" t="s">
        <v>669</v>
      </c>
      <c r="IB1" s="383" t="s">
        <v>670</v>
      </c>
      <c r="IC1" s="383" t="s">
        <v>671</v>
      </c>
      <c r="ID1" s="383" t="s">
        <v>673</v>
      </c>
      <c r="IE1" s="383" t="s">
        <v>674</v>
      </c>
      <c r="IF1" s="383" t="s">
        <v>464</v>
      </c>
      <c r="IG1" s="383" t="s">
        <v>676</v>
      </c>
      <c r="IH1" s="383" t="s">
        <v>677</v>
      </c>
      <c r="II1" s="383" t="s">
        <v>678</v>
      </c>
      <c r="IJ1" s="383" t="s">
        <v>680</v>
      </c>
      <c r="IK1" s="383" t="s">
        <v>681</v>
      </c>
      <c r="IL1" s="383" t="s">
        <v>682</v>
      </c>
      <c r="IM1" s="383" t="s">
        <v>684</v>
      </c>
      <c r="IN1" s="383" t="s">
        <v>464</v>
      </c>
      <c r="IO1" s="383" t="s">
        <v>686</v>
      </c>
      <c r="IP1" s="383" t="s">
        <v>687</v>
      </c>
      <c r="IQ1" s="383" t="s">
        <v>688</v>
      </c>
      <c r="IR1" s="383" t="s">
        <v>689</v>
      </c>
      <c r="IS1" s="383" t="s">
        <v>690</v>
      </c>
      <c r="IT1" s="383" t="s">
        <v>691</v>
      </c>
      <c r="IU1" s="383" t="s">
        <v>692</v>
      </c>
      <c r="IV1" s="383" t="s">
        <v>693</v>
      </c>
      <c r="IW1" s="383" t="s">
        <v>694</v>
      </c>
      <c r="IX1" s="383" t="s">
        <v>695</v>
      </c>
      <c r="IY1" s="383" t="s">
        <v>696</v>
      </c>
      <c r="IZ1" s="383" t="s">
        <v>464</v>
      </c>
      <c r="JA1" s="383" t="s">
        <v>698</v>
      </c>
      <c r="JB1" s="383" t="s">
        <v>699</v>
      </c>
      <c r="JC1" s="383" t="s">
        <v>700</v>
      </c>
      <c r="JD1" s="383" t="s">
        <v>702</v>
      </c>
      <c r="JE1" s="383" t="s">
        <v>703</v>
      </c>
      <c r="JF1" s="383" t="s">
        <v>704</v>
      </c>
      <c r="JG1" s="383" t="s">
        <v>705</v>
      </c>
      <c r="JH1" s="383" t="s">
        <v>464</v>
      </c>
      <c r="JI1" s="383" t="s">
        <v>707</v>
      </c>
      <c r="JJ1" s="383" t="s">
        <v>708</v>
      </c>
      <c r="JK1" s="383" t="s">
        <v>709</v>
      </c>
      <c r="JL1" s="383" t="s">
        <v>710</v>
      </c>
      <c r="JM1" s="383" t="s">
        <v>711</v>
      </c>
      <c r="JN1" s="383" t="s">
        <v>712</v>
      </c>
      <c r="JO1" s="383" t="s">
        <v>713</v>
      </c>
      <c r="JP1" s="383" t="s">
        <v>714</v>
      </c>
      <c r="JQ1" s="383" t="s">
        <v>715</v>
      </c>
      <c r="JR1" s="383" t="s">
        <v>716</v>
      </c>
      <c r="JS1" s="383" t="s">
        <v>717</v>
      </c>
      <c r="JT1" s="383" t="s">
        <v>718</v>
      </c>
      <c r="JU1" s="383" t="s">
        <v>719</v>
      </c>
      <c r="JV1" s="383" t="s">
        <v>720</v>
      </c>
      <c r="JW1" s="383" t="s">
        <v>721</v>
      </c>
      <c r="JX1" s="383" t="s">
        <v>722</v>
      </c>
      <c r="JY1" s="383" t="s">
        <v>723</v>
      </c>
      <c r="JZ1" s="383" t="s">
        <v>724</v>
      </c>
      <c r="KA1" s="383" t="s">
        <v>725</v>
      </c>
      <c r="KB1" s="383" t="s">
        <v>726</v>
      </c>
      <c r="KC1" s="383" t="s">
        <v>727</v>
      </c>
      <c r="KD1" s="383" t="s">
        <v>728</v>
      </c>
      <c r="KE1" s="383" t="s">
        <v>729</v>
      </c>
    </row>
    <row r="2" spans="1:303" ht="38.25" thickBot="1">
      <c r="B2" s="364" t="s">
        <v>731</v>
      </c>
      <c r="C2" s="365" t="s">
        <v>453</v>
      </c>
      <c r="D2" s="365"/>
      <c r="E2" s="365" t="s">
        <v>453</v>
      </c>
      <c r="F2" s="365" t="s">
        <v>457</v>
      </c>
      <c r="G2" s="365"/>
      <c r="H2" s="365" t="s">
        <v>457</v>
      </c>
      <c r="I2" s="365" t="s">
        <v>457</v>
      </c>
      <c r="J2" s="365" t="s">
        <v>457</v>
      </c>
      <c r="K2" s="365" t="s">
        <v>457</v>
      </c>
      <c r="L2" s="365" t="s">
        <v>453</v>
      </c>
      <c r="M2" s="365"/>
      <c r="N2" s="365" t="s">
        <v>457</v>
      </c>
      <c r="O2" s="365" t="s">
        <v>457</v>
      </c>
      <c r="P2" s="365" t="s">
        <v>457</v>
      </c>
      <c r="Q2" s="365"/>
      <c r="R2" s="365" t="s">
        <v>457</v>
      </c>
      <c r="S2" s="365" t="s">
        <v>453</v>
      </c>
      <c r="T2" s="365"/>
      <c r="U2" s="365" t="s">
        <v>453</v>
      </c>
      <c r="V2" s="365" t="s">
        <v>453</v>
      </c>
      <c r="W2" s="365"/>
      <c r="X2" s="365" t="s">
        <v>453</v>
      </c>
      <c r="Y2" s="365" t="s">
        <v>453</v>
      </c>
      <c r="Z2" s="365"/>
      <c r="AA2" s="365" t="s">
        <v>457</v>
      </c>
      <c r="AB2" s="365" t="s">
        <v>453</v>
      </c>
      <c r="AC2" s="365" t="s">
        <v>453</v>
      </c>
      <c r="AD2" s="365" t="s">
        <v>453</v>
      </c>
      <c r="AE2" s="365" t="s">
        <v>453</v>
      </c>
      <c r="AF2" s="365" t="s">
        <v>453</v>
      </c>
      <c r="AG2" s="365"/>
      <c r="AH2" s="365" t="s">
        <v>453</v>
      </c>
      <c r="AI2" s="365" t="s">
        <v>457</v>
      </c>
      <c r="AJ2" s="365" t="s">
        <v>457</v>
      </c>
      <c r="AK2" s="365" t="s">
        <v>453</v>
      </c>
      <c r="AL2" s="365" t="s">
        <v>453</v>
      </c>
      <c r="AM2" s="365" t="s">
        <v>453</v>
      </c>
      <c r="AN2" s="365" t="s">
        <v>487</v>
      </c>
      <c r="AO2" s="365"/>
      <c r="AP2" s="365" t="s">
        <v>487</v>
      </c>
      <c r="AQ2" s="365" t="s">
        <v>487</v>
      </c>
      <c r="AR2" s="365" t="s">
        <v>453</v>
      </c>
      <c r="AS2" s="365" t="s">
        <v>457</v>
      </c>
      <c r="AT2" s="365" t="s">
        <v>493</v>
      </c>
      <c r="AU2" s="365" t="s">
        <v>453</v>
      </c>
      <c r="AV2" s="365" t="s">
        <v>453</v>
      </c>
      <c r="AW2" s="365" t="s">
        <v>497</v>
      </c>
      <c r="AX2" s="365" t="s">
        <v>497</v>
      </c>
      <c r="AY2" s="365" t="s">
        <v>497</v>
      </c>
      <c r="AZ2" s="365"/>
      <c r="BA2" s="365" t="s">
        <v>497</v>
      </c>
      <c r="BB2" s="365" t="s">
        <v>453</v>
      </c>
      <c r="BC2" s="365" t="s">
        <v>457</v>
      </c>
      <c r="BD2" s="365" t="s">
        <v>457</v>
      </c>
      <c r="BE2" s="365" t="s">
        <v>453</v>
      </c>
      <c r="BF2" s="365" t="s">
        <v>457</v>
      </c>
      <c r="BG2" s="365" t="s">
        <v>453</v>
      </c>
      <c r="BH2" s="365"/>
      <c r="BI2" s="365" t="s">
        <v>457</v>
      </c>
      <c r="BJ2" s="365" t="s">
        <v>457</v>
      </c>
      <c r="BK2" s="365" t="s">
        <v>457</v>
      </c>
      <c r="BL2" s="365" t="s">
        <v>453</v>
      </c>
      <c r="BM2" s="365" t="s">
        <v>453</v>
      </c>
      <c r="BN2" s="365" t="s">
        <v>453</v>
      </c>
      <c r="BO2" s="365" t="s">
        <v>453</v>
      </c>
      <c r="BP2" s="365" t="s">
        <v>453</v>
      </c>
      <c r="BQ2" s="365" t="s">
        <v>453</v>
      </c>
      <c r="BR2" s="365" t="s">
        <v>453</v>
      </c>
      <c r="BS2" s="365"/>
      <c r="BT2" s="365" t="s">
        <v>453</v>
      </c>
      <c r="BU2" s="365" t="s">
        <v>453</v>
      </c>
      <c r="BV2" s="365" t="s">
        <v>453</v>
      </c>
      <c r="BW2" s="365" t="s">
        <v>453</v>
      </c>
      <c r="BX2" s="365" t="s">
        <v>453</v>
      </c>
      <c r="BY2" s="365" t="s">
        <v>453</v>
      </c>
      <c r="BZ2" s="365"/>
      <c r="CA2" s="365" t="s">
        <v>457</v>
      </c>
      <c r="CB2" s="365" t="s">
        <v>453</v>
      </c>
      <c r="CC2" s="365" t="s">
        <v>453</v>
      </c>
      <c r="CD2" s="365" t="s">
        <v>453</v>
      </c>
      <c r="CE2" s="365" t="s">
        <v>453</v>
      </c>
      <c r="CF2" s="365"/>
      <c r="CG2" s="365" t="s">
        <v>453</v>
      </c>
      <c r="CH2" s="365" t="s">
        <v>453</v>
      </c>
      <c r="CI2" s="365" t="s">
        <v>531</v>
      </c>
      <c r="CJ2" s="365" t="s">
        <v>457</v>
      </c>
      <c r="CK2" s="365" t="s">
        <v>453</v>
      </c>
      <c r="CL2" s="365" t="s">
        <v>453</v>
      </c>
      <c r="CM2" s="365" t="s">
        <v>453</v>
      </c>
      <c r="CN2" s="365" t="s">
        <v>457</v>
      </c>
      <c r="CO2" s="365" t="s">
        <v>453</v>
      </c>
      <c r="CP2" s="365" t="s">
        <v>457</v>
      </c>
      <c r="CQ2" s="365" t="s">
        <v>457</v>
      </c>
      <c r="CR2" s="365"/>
      <c r="CS2" s="365" t="s">
        <v>457</v>
      </c>
      <c r="CT2" s="365" t="s">
        <v>457</v>
      </c>
      <c r="CU2" s="365" t="s">
        <v>457</v>
      </c>
      <c r="CV2" s="365" t="s">
        <v>453</v>
      </c>
      <c r="CW2" s="365"/>
      <c r="CX2" s="365" t="s">
        <v>453</v>
      </c>
      <c r="CY2" s="365"/>
      <c r="CZ2" s="365" t="s">
        <v>457</v>
      </c>
      <c r="DA2" s="365" t="s">
        <v>453</v>
      </c>
      <c r="DB2" s="365" t="s">
        <v>453</v>
      </c>
      <c r="DC2" s="365" t="s">
        <v>453</v>
      </c>
      <c r="DD2" s="365" t="s">
        <v>453</v>
      </c>
      <c r="DE2" s="365" t="s">
        <v>457</v>
      </c>
      <c r="DF2" s="365" t="s">
        <v>457</v>
      </c>
      <c r="DG2" s="365" t="s">
        <v>457</v>
      </c>
      <c r="DH2" s="365" t="s">
        <v>555</v>
      </c>
      <c r="DI2" s="365" t="s">
        <v>453</v>
      </c>
      <c r="DJ2" s="365"/>
      <c r="DK2" s="365" t="s">
        <v>453</v>
      </c>
      <c r="DL2" s="365" t="s">
        <v>453</v>
      </c>
      <c r="DM2" s="365" t="s">
        <v>453</v>
      </c>
      <c r="DN2" s="365" t="s">
        <v>453</v>
      </c>
      <c r="DO2" s="365"/>
      <c r="DP2" s="365" t="s">
        <v>453</v>
      </c>
      <c r="DQ2" s="365" t="s">
        <v>453</v>
      </c>
      <c r="DR2" s="365" t="s">
        <v>453</v>
      </c>
      <c r="DS2" s="365"/>
      <c r="DT2" s="365" t="s">
        <v>453</v>
      </c>
      <c r="DU2" s="365" t="s">
        <v>453</v>
      </c>
      <c r="DV2" s="365" t="s">
        <v>453</v>
      </c>
      <c r="DW2" s="365" t="s">
        <v>453</v>
      </c>
      <c r="DX2" s="365" t="s">
        <v>457</v>
      </c>
      <c r="DY2" s="365" t="s">
        <v>457</v>
      </c>
      <c r="DZ2" s="365" t="s">
        <v>453</v>
      </c>
      <c r="EA2" s="365" t="s">
        <v>453</v>
      </c>
      <c r="EB2" s="365"/>
      <c r="EC2" s="365" t="s">
        <v>453</v>
      </c>
      <c r="ED2" s="365" t="s">
        <v>453</v>
      </c>
      <c r="EE2" s="365" t="s">
        <v>453</v>
      </c>
      <c r="EF2" s="365" t="s">
        <v>453</v>
      </c>
      <c r="EG2" s="365" t="s">
        <v>555</v>
      </c>
      <c r="EH2" s="365"/>
      <c r="EI2" s="365" t="s">
        <v>457</v>
      </c>
      <c r="EJ2" s="365" t="s">
        <v>453</v>
      </c>
      <c r="EK2" s="365" t="s">
        <v>457</v>
      </c>
      <c r="EL2" s="365"/>
      <c r="EM2" s="365" t="s">
        <v>457</v>
      </c>
      <c r="EN2" s="365" t="s">
        <v>457</v>
      </c>
      <c r="EO2" s="365" t="s">
        <v>555</v>
      </c>
      <c r="EP2" s="365" t="s">
        <v>555</v>
      </c>
      <c r="EQ2" s="365" t="s">
        <v>585</v>
      </c>
      <c r="ER2" s="365" t="s">
        <v>585</v>
      </c>
      <c r="ES2" s="365" t="s">
        <v>585</v>
      </c>
      <c r="ET2" s="365" t="s">
        <v>457</v>
      </c>
      <c r="EU2" s="365" t="s">
        <v>585</v>
      </c>
      <c r="EV2" s="365" t="s">
        <v>555</v>
      </c>
      <c r="EW2" s="365" t="s">
        <v>457</v>
      </c>
      <c r="EX2" s="365" t="s">
        <v>593</v>
      </c>
      <c r="EY2" s="365" t="s">
        <v>453</v>
      </c>
      <c r="EZ2" s="365"/>
      <c r="FA2" s="365" t="s">
        <v>453</v>
      </c>
      <c r="FB2" s="365" t="s">
        <v>453</v>
      </c>
      <c r="FC2" s="365" t="s">
        <v>453</v>
      </c>
      <c r="FD2" s="365" t="s">
        <v>453</v>
      </c>
      <c r="FE2" s="365" t="s">
        <v>453</v>
      </c>
      <c r="FF2" s="365"/>
      <c r="FG2" s="365" t="s">
        <v>453</v>
      </c>
      <c r="FH2" s="365" t="s">
        <v>453</v>
      </c>
      <c r="FI2" s="365" t="s">
        <v>453</v>
      </c>
      <c r="FJ2" s="365" t="s">
        <v>453</v>
      </c>
      <c r="FK2" s="365" t="s">
        <v>457</v>
      </c>
      <c r="FL2" s="365" t="s">
        <v>453</v>
      </c>
      <c r="FM2" s="365"/>
      <c r="FN2" s="365" t="s">
        <v>453</v>
      </c>
      <c r="FO2" s="365" t="s">
        <v>457</v>
      </c>
      <c r="FP2" s="365" t="s">
        <v>457</v>
      </c>
      <c r="FQ2" s="365"/>
      <c r="FR2" s="365" t="s">
        <v>457</v>
      </c>
      <c r="FS2" s="365" t="s">
        <v>457</v>
      </c>
      <c r="FT2" s="365" t="s">
        <v>457</v>
      </c>
      <c r="FU2" s="365" t="s">
        <v>613</v>
      </c>
      <c r="FV2" s="365" t="s">
        <v>457</v>
      </c>
      <c r="FW2" s="365" t="s">
        <v>613</v>
      </c>
      <c r="FX2" s="365" t="s">
        <v>617</v>
      </c>
      <c r="FY2" s="365" t="s">
        <v>617</v>
      </c>
      <c r="FZ2" s="365" t="s">
        <v>613</v>
      </c>
      <c r="GA2" s="365" t="s">
        <v>613</v>
      </c>
      <c r="GB2" s="365" t="s">
        <v>622</v>
      </c>
      <c r="GC2" s="365" t="s">
        <v>613</v>
      </c>
      <c r="GD2" s="365" t="s">
        <v>613</v>
      </c>
      <c r="GE2" s="365" t="s">
        <v>555</v>
      </c>
      <c r="GF2" s="365"/>
      <c r="GG2" s="365" t="s">
        <v>613</v>
      </c>
      <c r="GH2" s="365" t="s">
        <v>555</v>
      </c>
      <c r="GI2" s="365" t="s">
        <v>555</v>
      </c>
      <c r="GJ2" s="365" t="s">
        <v>555</v>
      </c>
      <c r="GK2" s="365" t="s">
        <v>555</v>
      </c>
      <c r="GL2" s="365" t="s">
        <v>555</v>
      </c>
      <c r="GM2" s="365"/>
      <c r="GN2" s="365" t="s">
        <v>613</v>
      </c>
      <c r="GO2" s="365" t="s">
        <v>613</v>
      </c>
      <c r="GP2" s="365" t="s">
        <v>613</v>
      </c>
      <c r="GQ2" s="365" t="s">
        <v>613</v>
      </c>
      <c r="GR2" s="365" t="s">
        <v>613</v>
      </c>
      <c r="GS2" s="365" t="s">
        <v>613</v>
      </c>
      <c r="GT2" s="365"/>
      <c r="GU2" s="365" t="s">
        <v>613</v>
      </c>
      <c r="GV2" s="365" t="s">
        <v>613</v>
      </c>
      <c r="GW2" s="365" t="s">
        <v>555</v>
      </c>
      <c r="GX2" s="365" t="s">
        <v>555</v>
      </c>
      <c r="GY2" s="365" t="s">
        <v>555</v>
      </c>
      <c r="GZ2" s="365" t="s">
        <v>644</v>
      </c>
      <c r="HA2" s="365" t="s">
        <v>617</v>
      </c>
      <c r="HB2" s="365"/>
      <c r="HC2" s="365" t="s">
        <v>617</v>
      </c>
      <c r="HD2" s="365" t="s">
        <v>617</v>
      </c>
      <c r="HE2" s="365" t="s">
        <v>617</v>
      </c>
      <c r="HF2" s="365" t="s">
        <v>457</v>
      </c>
      <c r="HG2" s="365" t="s">
        <v>613</v>
      </c>
      <c r="HH2" s="365" t="s">
        <v>613</v>
      </c>
      <c r="HI2" s="365" t="s">
        <v>613</v>
      </c>
      <c r="HJ2" s="365" t="s">
        <v>617</v>
      </c>
      <c r="HK2" s="365" t="s">
        <v>613</v>
      </c>
      <c r="HL2" s="365"/>
      <c r="HM2" s="365" t="s">
        <v>613</v>
      </c>
      <c r="HN2" s="365" t="s">
        <v>555</v>
      </c>
      <c r="HO2" s="365" t="s">
        <v>658</v>
      </c>
      <c r="HP2" s="365"/>
      <c r="HQ2" s="365" t="s">
        <v>658</v>
      </c>
      <c r="HR2" s="365" t="s">
        <v>617</v>
      </c>
      <c r="HS2" s="365" t="s">
        <v>613</v>
      </c>
      <c r="HT2" s="365" t="s">
        <v>617</v>
      </c>
      <c r="HU2" s="365" t="s">
        <v>613</v>
      </c>
      <c r="HV2" s="365" t="s">
        <v>617</v>
      </c>
      <c r="HW2" s="365" t="s">
        <v>617</v>
      </c>
      <c r="HX2" s="365" t="s">
        <v>617</v>
      </c>
      <c r="HY2" s="365" t="s">
        <v>613</v>
      </c>
      <c r="HZ2" s="365" t="s">
        <v>457</v>
      </c>
      <c r="IA2" s="365" t="s">
        <v>457</v>
      </c>
      <c r="IB2" s="365" t="s">
        <v>457</v>
      </c>
      <c r="IC2" s="365" t="s">
        <v>672</v>
      </c>
      <c r="ID2" s="365" t="s">
        <v>555</v>
      </c>
      <c r="IE2" s="365" t="s">
        <v>675</v>
      </c>
      <c r="IF2" s="365"/>
      <c r="IG2" s="365" t="s">
        <v>675</v>
      </c>
      <c r="IH2" s="365" t="s">
        <v>675</v>
      </c>
      <c r="II2" s="365" t="s">
        <v>679</v>
      </c>
      <c r="IJ2" s="365" t="s">
        <v>679</v>
      </c>
      <c r="IK2" s="365" t="s">
        <v>457</v>
      </c>
      <c r="IL2" s="365" t="s">
        <v>683</v>
      </c>
      <c r="IM2" s="365" t="s">
        <v>685</v>
      </c>
      <c r="IN2" s="365"/>
      <c r="IO2" s="365" t="s">
        <v>683</v>
      </c>
      <c r="IP2" s="365" t="s">
        <v>683</v>
      </c>
      <c r="IQ2" s="365" t="s">
        <v>683</v>
      </c>
      <c r="IR2" s="365" t="s">
        <v>683</v>
      </c>
      <c r="IS2" s="365" t="s">
        <v>683</v>
      </c>
      <c r="IT2" s="365" t="s">
        <v>683</v>
      </c>
      <c r="IU2" s="365" t="s">
        <v>683</v>
      </c>
      <c r="IV2" s="365" t="s">
        <v>683</v>
      </c>
      <c r="IW2" s="365" t="s">
        <v>613</v>
      </c>
      <c r="IX2" s="365" t="s">
        <v>555</v>
      </c>
      <c r="IY2" s="365" t="s">
        <v>697</v>
      </c>
      <c r="IZ2" s="365"/>
      <c r="JA2" s="365" t="s">
        <v>697</v>
      </c>
      <c r="JB2" s="365" t="s">
        <v>457</v>
      </c>
      <c r="JC2" s="365" t="s">
        <v>701</v>
      </c>
      <c r="JD2" s="365" t="s">
        <v>658</v>
      </c>
      <c r="JE2" s="365" t="s">
        <v>555</v>
      </c>
      <c r="JF2" s="365" t="s">
        <v>555</v>
      </c>
      <c r="JG2" s="365" t="s">
        <v>706</v>
      </c>
      <c r="JH2" s="365"/>
      <c r="JI2" s="365" t="s">
        <v>706</v>
      </c>
      <c r="JJ2" s="365" t="s">
        <v>706</v>
      </c>
      <c r="JK2" s="365" t="s">
        <v>706</v>
      </c>
      <c r="JL2" s="365" t="s">
        <v>457</v>
      </c>
      <c r="JM2" s="365" t="s">
        <v>457</v>
      </c>
      <c r="JN2" s="365" t="s">
        <v>555</v>
      </c>
      <c r="JO2" s="365" t="s">
        <v>555</v>
      </c>
      <c r="JP2" s="365" t="s">
        <v>453</v>
      </c>
      <c r="JQ2" s="365" t="s">
        <v>555</v>
      </c>
      <c r="JR2" s="365" t="s">
        <v>555</v>
      </c>
      <c r="JS2" s="365" t="s">
        <v>555</v>
      </c>
      <c r="JT2" s="365" t="s">
        <v>555</v>
      </c>
      <c r="JU2" s="365" t="s">
        <v>555</v>
      </c>
      <c r="JV2" s="365" t="s">
        <v>555</v>
      </c>
      <c r="JW2" s="365" t="s">
        <v>555</v>
      </c>
      <c r="JX2" s="365" t="s">
        <v>555</v>
      </c>
      <c r="JY2" s="365" t="s">
        <v>555</v>
      </c>
      <c r="JZ2" s="365" t="s">
        <v>555</v>
      </c>
      <c r="KA2" s="365" t="s">
        <v>555</v>
      </c>
      <c r="KB2" s="365" t="s">
        <v>555</v>
      </c>
      <c r="KC2" s="365" t="s">
        <v>457</v>
      </c>
      <c r="KD2" s="365" t="s">
        <v>555</v>
      </c>
      <c r="KE2" s="365" t="s">
        <v>555</v>
      </c>
    </row>
    <row r="3" spans="1:303" s="377" customFormat="1" ht="18.75">
      <c r="A3" s="377">
        <v>2014</v>
      </c>
      <c r="B3" s="377" t="s">
        <v>732</v>
      </c>
      <c r="E3" s="393" t="s">
        <v>967</v>
      </c>
      <c r="F3" s="393"/>
      <c r="G3" s="393"/>
      <c r="H3" s="393"/>
      <c r="I3" s="393"/>
      <c r="J3" s="393"/>
      <c r="K3" s="393"/>
      <c r="L3" s="393" t="s">
        <v>969</v>
      </c>
      <c r="N3" s="393" t="s">
        <v>971</v>
      </c>
      <c r="O3" s="393" t="s">
        <v>973</v>
      </c>
      <c r="P3" s="393" t="s">
        <v>975</v>
      </c>
      <c r="R3" s="393" t="s">
        <v>978</v>
      </c>
      <c r="S3" s="393" t="s">
        <v>981</v>
      </c>
      <c r="V3" s="393" t="s">
        <v>983</v>
      </c>
      <c r="X3" s="393" t="s">
        <v>985</v>
      </c>
      <c r="Y3" s="393" t="s">
        <v>987</v>
      </c>
      <c r="AA3" s="393" t="s">
        <v>989</v>
      </c>
      <c r="AB3" s="393" t="s">
        <v>991</v>
      </c>
      <c r="AC3" s="393" t="s">
        <v>993</v>
      </c>
      <c r="AD3" s="393"/>
      <c r="AE3" s="393" t="s">
        <v>995</v>
      </c>
      <c r="AF3" s="393" t="s">
        <v>997</v>
      </c>
      <c r="AH3" s="393" t="s">
        <v>999</v>
      </c>
      <c r="AI3" s="393" t="s">
        <v>1001</v>
      </c>
      <c r="AJ3" s="393" t="s">
        <v>1003</v>
      </c>
      <c r="AK3" s="393" t="s">
        <v>1006</v>
      </c>
      <c r="AL3" s="393" t="s">
        <v>1008</v>
      </c>
      <c r="AM3" s="393" t="s">
        <v>1010</v>
      </c>
      <c r="AN3" s="393" t="s">
        <v>1012</v>
      </c>
      <c r="AP3" s="393" t="s">
        <v>1014</v>
      </c>
      <c r="AQ3" s="393" t="s">
        <v>1016</v>
      </c>
      <c r="AR3" s="393" t="s">
        <v>978</v>
      </c>
      <c r="AS3" s="393" t="s">
        <v>1020</v>
      </c>
      <c r="AT3" s="393" t="s">
        <v>1022</v>
      </c>
      <c r="AU3" s="393" t="s">
        <v>1024</v>
      </c>
      <c r="AV3" s="393" t="s">
        <v>1026</v>
      </c>
      <c r="AW3" s="393" t="s">
        <v>1028</v>
      </c>
      <c r="AX3" s="393" t="s">
        <v>1030</v>
      </c>
      <c r="AY3" s="393" t="s">
        <v>1032</v>
      </c>
      <c r="BA3" s="393" t="s">
        <v>1034</v>
      </c>
      <c r="BB3" s="393" t="s">
        <v>1036</v>
      </c>
      <c r="BC3" s="393" t="s">
        <v>1038</v>
      </c>
      <c r="BD3" s="393" t="s">
        <v>1040</v>
      </c>
      <c r="BE3" s="393" t="s">
        <v>1042</v>
      </c>
      <c r="BF3" s="393" t="s">
        <v>1044</v>
      </c>
      <c r="BG3" s="393" t="s">
        <v>1046</v>
      </c>
      <c r="BI3" s="393" t="s">
        <v>1048</v>
      </c>
      <c r="BJ3" s="393" t="s">
        <v>1050</v>
      </c>
      <c r="BK3" s="393" t="s">
        <v>1052</v>
      </c>
      <c r="BL3" s="393" t="s">
        <v>1054</v>
      </c>
      <c r="BM3" s="393" t="s">
        <v>1056</v>
      </c>
      <c r="BN3" s="393" t="s">
        <v>980</v>
      </c>
      <c r="BO3" s="393" t="s">
        <v>1059</v>
      </c>
      <c r="BP3" s="393" t="s">
        <v>1061</v>
      </c>
      <c r="BQ3" s="393" t="s">
        <v>1063</v>
      </c>
      <c r="BR3" s="393" t="s">
        <v>1065</v>
      </c>
      <c r="BT3" s="393" t="s">
        <v>1067</v>
      </c>
      <c r="BU3" s="393" t="s">
        <v>1069</v>
      </c>
      <c r="BV3" s="393" t="s">
        <v>1071</v>
      </c>
      <c r="BW3" s="393" t="s">
        <v>1073</v>
      </c>
      <c r="BX3" s="393" t="s">
        <v>1075</v>
      </c>
      <c r="BY3" s="393" t="s">
        <v>1077</v>
      </c>
      <c r="CA3" s="393" t="s">
        <v>1079</v>
      </c>
      <c r="CB3" s="393" t="s">
        <v>1081</v>
      </c>
      <c r="CC3" s="393" t="s">
        <v>1005</v>
      </c>
      <c r="CD3" s="393" t="s">
        <v>1084</v>
      </c>
      <c r="CE3" s="393" t="s">
        <v>1086</v>
      </c>
      <c r="CG3" s="393" t="s">
        <v>1088</v>
      </c>
      <c r="CH3" s="393"/>
      <c r="CI3" s="393" t="s">
        <v>1090</v>
      </c>
      <c r="CJ3" s="393" t="s">
        <v>1092</v>
      </c>
      <c r="CK3" s="393" t="s">
        <v>1094</v>
      </c>
      <c r="CL3" s="393" t="s">
        <v>1097</v>
      </c>
      <c r="CM3" s="393" t="s">
        <v>1099</v>
      </c>
      <c r="CN3" s="393" t="s">
        <v>1101</v>
      </c>
      <c r="CO3" s="393" t="s">
        <v>1103</v>
      </c>
      <c r="CP3" s="393" t="s">
        <v>1105</v>
      </c>
      <c r="CQ3" s="393" t="s">
        <v>1107</v>
      </c>
      <c r="CS3" s="393" t="s">
        <v>1109</v>
      </c>
      <c r="CT3" s="393" t="s">
        <v>1111</v>
      </c>
      <c r="CU3" s="393" t="s">
        <v>1113</v>
      </c>
      <c r="CV3" s="393" t="s">
        <v>1115</v>
      </c>
      <c r="CX3" s="393" t="s">
        <v>1117</v>
      </c>
      <c r="CZ3" s="393" t="s">
        <v>1119</v>
      </c>
      <c r="DA3" s="393" t="s">
        <v>1121</v>
      </c>
      <c r="DB3" s="393" t="s">
        <v>1123</v>
      </c>
      <c r="DC3" s="393" t="s">
        <v>1125</v>
      </c>
      <c r="DD3" s="393" t="s">
        <v>977</v>
      </c>
      <c r="DE3" s="393" t="s">
        <v>1128</v>
      </c>
      <c r="DF3" s="393" t="s">
        <v>1130</v>
      </c>
      <c r="DG3" s="393" t="s">
        <v>1132</v>
      </c>
      <c r="DH3" s="393" t="s">
        <v>548</v>
      </c>
      <c r="DI3" s="393" t="s">
        <v>1135</v>
      </c>
      <c r="DK3" s="393" t="s">
        <v>1137</v>
      </c>
      <c r="DL3" s="393" t="s">
        <v>1139</v>
      </c>
      <c r="DM3" s="393" t="s">
        <v>1142</v>
      </c>
      <c r="DN3" s="393" t="s">
        <v>1144</v>
      </c>
      <c r="DP3" s="393" t="s">
        <v>1146</v>
      </c>
      <c r="DQ3" s="393" t="s">
        <v>1149</v>
      </c>
      <c r="DR3" s="393" t="s">
        <v>1151</v>
      </c>
      <c r="DT3" s="393" t="s">
        <v>1032</v>
      </c>
      <c r="DU3" s="393" t="s">
        <v>1154</v>
      </c>
      <c r="DV3" s="393" t="s">
        <v>1156</v>
      </c>
      <c r="DW3" s="393" t="s">
        <v>1158</v>
      </c>
      <c r="DX3" s="393" t="s">
        <v>1160</v>
      </c>
      <c r="DY3" s="393" t="s">
        <v>1162</v>
      </c>
      <c r="DZ3" s="393" t="s">
        <v>1165</v>
      </c>
      <c r="EA3" s="393" t="s">
        <v>1167</v>
      </c>
      <c r="EC3" s="393" t="s">
        <v>977</v>
      </c>
      <c r="ED3" s="393" t="s">
        <v>1170</v>
      </c>
      <c r="EE3" s="393" t="s">
        <v>977</v>
      </c>
      <c r="EF3" s="393" t="s">
        <v>1173</v>
      </c>
      <c r="EG3" s="393" t="s">
        <v>548</v>
      </c>
      <c r="EI3" s="393" t="s">
        <v>1176</v>
      </c>
      <c r="EJ3" s="393" t="s">
        <v>975</v>
      </c>
      <c r="EK3" s="393" t="s">
        <v>1179</v>
      </c>
      <c r="EM3" s="393" t="s">
        <v>1181</v>
      </c>
      <c r="EN3" s="393" t="s">
        <v>1183</v>
      </c>
      <c r="EO3" s="393" t="s">
        <v>548</v>
      </c>
      <c r="EP3" s="393" t="s">
        <v>548</v>
      </c>
      <c r="EQ3" s="393" t="s">
        <v>1187</v>
      </c>
      <c r="ER3" s="393" t="s">
        <v>1189</v>
      </c>
      <c r="ES3" s="393" t="s">
        <v>1191</v>
      </c>
      <c r="ET3" s="393" t="s">
        <v>1193</v>
      </c>
      <c r="EU3" s="393" t="s">
        <v>1195</v>
      </c>
      <c r="EV3" s="393" t="s">
        <v>548</v>
      </c>
      <c r="EW3" s="393" t="s">
        <v>1198</v>
      </c>
      <c r="EX3" s="393" t="s">
        <v>1200</v>
      </c>
      <c r="EY3" s="393" t="s">
        <v>1202</v>
      </c>
      <c r="FA3" s="393" t="s">
        <v>1164</v>
      </c>
      <c r="FB3" s="393" t="s">
        <v>1205</v>
      </c>
      <c r="FC3" s="393" t="s">
        <v>1207</v>
      </c>
      <c r="FD3" s="393" t="s">
        <v>1141</v>
      </c>
      <c r="FE3" s="393" t="s">
        <v>1210</v>
      </c>
      <c r="FG3" s="393" t="s">
        <v>1212</v>
      </c>
      <c r="FH3" s="393" t="s">
        <v>1214</v>
      </c>
      <c r="FI3" s="393" t="s">
        <v>1216</v>
      </c>
      <c r="FJ3" s="393" t="s">
        <v>1218</v>
      </c>
      <c r="FK3" s="393" t="s">
        <v>1220</v>
      </c>
      <c r="FL3" s="393" t="s">
        <v>1222</v>
      </c>
      <c r="FN3" s="393" t="s">
        <v>1224</v>
      </c>
      <c r="FO3" s="393" t="s">
        <v>1226</v>
      </c>
      <c r="FP3" s="393" t="s">
        <v>1228</v>
      </c>
      <c r="FR3" s="393" t="s">
        <v>1230</v>
      </c>
      <c r="FS3" s="393" t="s">
        <v>1232</v>
      </c>
      <c r="FT3" s="393" t="s">
        <v>1234</v>
      </c>
      <c r="FU3" s="393" t="s">
        <v>1236</v>
      </c>
      <c r="FV3" s="393" t="s">
        <v>1238</v>
      </c>
      <c r="FW3" s="393" t="s">
        <v>1240</v>
      </c>
      <c r="FX3" s="393" t="s">
        <v>1242</v>
      </c>
      <c r="FY3" s="393" t="s">
        <v>1244</v>
      </c>
      <c r="FZ3" s="393" t="s">
        <v>1246</v>
      </c>
      <c r="GA3" s="393" t="s">
        <v>1248</v>
      </c>
      <c r="GB3" s="393"/>
      <c r="GC3" s="393" t="s">
        <v>1250</v>
      </c>
      <c r="GD3" s="393" t="s">
        <v>1252</v>
      </c>
      <c r="GE3" s="393" t="s">
        <v>548</v>
      </c>
      <c r="GG3" s="393" t="s">
        <v>1255</v>
      </c>
      <c r="GH3" s="393" t="s">
        <v>548</v>
      </c>
      <c r="GI3" s="393" t="s">
        <v>548</v>
      </c>
      <c r="GJ3" s="393" t="s">
        <v>548</v>
      </c>
      <c r="GK3" s="393" t="s">
        <v>548</v>
      </c>
      <c r="GL3" s="393" t="s">
        <v>548</v>
      </c>
      <c r="GN3" s="393" t="s">
        <v>1019</v>
      </c>
      <c r="GO3" s="393" t="s">
        <v>1263</v>
      </c>
      <c r="GP3" s="393" t="s">
        <v>1265</v>
      </c>
      <c r="GQ3" s="393" t="s">
        <v>1267</v>
      </c>
      <c r="GR3" s="393" t="s">
        <v>1269</v>
      </c>
      <c r="GS3" s="393" t="s">
        <v>1271</v>
      </c>
      <c r="GU3" s="393" t="s">
        <v>1273</v>
      </c>
      <c r="GV3" s="393" t="s">
        <v>1275</v>
      </c>
      <c r="GW3" s="393" t="s">
        <v>548</v>
      </c>
      <c r="GX3" s="393" t="s">
        <v>548</v>
      </c>
      <c r="GY3" s="393" t="s">
        <v>548</v>
      </c>
      <c r="GZ3" s="393" t="s">
        <v>1280</v>
      </c>
      <c r="HA3" s="393" t="s">
        <v>1282</v>
      </c>
      <c r="HC3" s="393" t="s">
        <v>1284</v>
      </c>
      <c r="HD3" s="393" t="s">
        <v>1286</v>
      </c>
      <c r="HE3" s="393" t="s">
        <v>1288</v>
      </c>
      <c r="HF3" s="393" t="s">
        <v>1290</v>
      </c>
      <c r="HG3" s="393" t="s">
        <v>1292</v>
      </c>
      <c r="HH3" s="393" t="s">
        <v>1294</v>
      </c>
      <c r="HI3" s="393" t="s">
        <v>1296</v>
      </c>
      <c r="HJ3" s="393" t="s">
        <v>1298</v>
      </c>
      <c r="HK3" s="393" t="s">
        <v>1300</v>
      </c>
      <c r="HM3" s="393" t="s">
        <v>1302</v>
      </c>
      <c r="HN3" s="393" t="s">
        <v>548</v>
      </c>
      <c r="HO3" s="393" t="s">
        <v>1305</v>
      </c>
      <c r="HQ3" s="393" t="s">
        <v>1308</v>
      </c>
      <c r="HR3" s="393" t="s">
        <v>1310</v>
      </c>
      <c r="HS3" s="393" t="s">
        <v>1312</v>
      </c>
      <c r="HT3" s="393" t="s">
        <v>1314</v>
      </c>
      <c r="HU3" s="393" t="s">
        <v>1316</v>
      </c>
      <c r="HV3" s="393" t="s">
        <v>1318</v>
      </c>
      <c r="HW3" s="393" t="s">
        <v>1096</v>
      </c>
      <c r="HX3" s="393" t="s">
        <v>1322</v>
      </c>
      <c r="HY3" s="393" t="s">
        <v>1324</v>
      </c>
      <c r="IA3" s="393" t="s">
        <v>1324</v>
      </c>
      <c r="IB3" s="393" t="s">
        <v>1326</v>
      </c>
      <c r="IC3" s="393" t="s">
        <v>1328</v>
      </c>
      <c r="ID3" s="393" t="s">
        <v>1330</v>
      </c>
      <c r="IE3" s="393" t="s">
        <v>1332</v>
      </c>
      <c r="IF3" s="393" t="s">
        <v>548</v>
      </c>
      <c r="IG3" s="393" t="s">
        <v>1335</v>
      </c>
      <c r="II3" s="393" t="s">
        <v>1335</v>
      </c>
      <c r="IJ3" s="393" t="s">
        <v>1337</v>
      </c>
      <c r="IK3" s="393" t="s">
        <v>1338</v>
      </c>
      <c r="IL3" s="393" t="s">
        <v>1340</v>
      </c>
      <c r="IM3" s="393" t="s">
        <v>1342</v>
      </c>
      <c r="IN3" s="393" t="s">
        <v>977</v>
      </c>
      <c r="IO3" s="393" t="s">
        <v>1345</v>
      </c>
      <c r="IQ3" s="393" t="s">
        <v>1347</v>
      </c>
      <c r="IR3" s="393" t="s">
        <v>1349</v>
      </c>
      <c r="IS3" s="393" t="s">
        <v>1351</v>
      </c>
      <c r="IT3" s="393" t="s">
        <v>1353</v>
      </c>
      <c r="IU3" s="393" t="s">
        <v>1355</v>
      </c>
      <c r="IV3" s="393" t="s">
        <v>1357</v>
      </c>
      <c r="IW3" s="393" t="s">
        <v>1307</v>
      </c>
      <c r="IX3" s="393" t="s">
        <v>1360</v>
      </c>
      <c r="IY3" s="393" t="s">
        <v>1362</v>
      </c>
      <c r="IZ3" s="393" t="s">
        <v>548</v>
      </c>
      <c r="JA3" s="393" t="s">
        <v>1365</v>
      </c>
      <c r="JB3" s="393" t="s">
        <v>1367</v>
      </c>
      <c r="JC3" s="393" t="s">
        <v>1369</v>
      </c>
      <c r="JD3" s="393" t="s">
        <v>1371</v>
      </c>
      <c r="JE3" s="393" t="s">
        <v>548</v>
      </c>
      <c r="JF3" s="393" t="s">
        <v>548</v>
      </c>
      <c r="JG3" s="393" t="s">
        <v>1375</v>
      </c>
      <c r="JI3" s="393" t="s">
        <v>1377</v>
      </c>
      <c r="JJ3" s="393" t="s">
        <v>1320</v>
      </c>
      <c r="JK3" s="393" t="s">
        <v>1380</v>
      </c>
      <c r="JL3" s="393" t="s">
        <v>1382</v>
      </c>
      <c r="JM3" s="393" t="s">
        <v>1384</v>
      </c>
      <c r="JN3" s="393" t="s">
        <v>548</v>
      </c>
      <c r="JO3" s="393" t="s">
        <v>548</v>
      </c>
      <c r="JP3" s="393" t="s">
        <v>1388</v>
      </c>
      <c r="JQ3" s="393" t="s">
        <v>548</v>
      </c>
      <c r="JR3" s="393" t="s">
        <v>548</v>
      </c>
      <c r="JS3" s="393" t="s">
        <v>548</v>
      </c>
      <c r="JT3" s="393" t="s">
        <v>548</v>
      </c>
      <c r="JU3" s="393" t="s">
        <v>548</v>
      </c>
      <c r="JV3" s="393" t="s">
        <v>548</v>
      </c>
      <c r="JW3" s="393" t="s">
        <v>548</v>
      </c>
      <c r="JX3" s="393" t="s">
        <v>548</v>
      </c>
      <c r="JY3" s="393" t="s">
        <v>548</v>
      </c>
      <c r="JZ3" s="393" t="s">
        <v>548</v>
      </c>
      <c r="KA3" s="393" t="s">
        <v>548</v>
      </c>
      <c r="KB3" s="393" t="s">
        <v>548</v>
      </c>
      <c r="KC3" s="393" t="s">
        <v>1402</v>
      </c>
      <c r="KD3" s="393" t="s">
        <v>548</v>
      </c>
      <c r="KE3" s="393" t="s">
        <v>548</v>
      </c>
      <c r="KF3" s="387"/>
      <c r="KG3" s="387"/>
      <c r="KH3" s="387"/>
      <c r="KI3" s="387"/>
      <c r="KJ3" s="387"/>
      <c r="KK3" s="387"/>
      <c r="KL3" s="387"/>
      <c r="KM3" s="387"/>
      <c r="KN3" s="387"/>
      <c r="KO3" s="387"/>
      <c r="KP3" s="387"/>
      <c r="KQ3" s="387"/>
    </row>
    <row r="4" spans="1:303" s="364" customFormat="1" ht="18.75">
      <c r="B4" s="211" t="s">
        <v>733</v>
      </c>
      <c r="E4" s="392" t="s">
        <v>968</v>
      </c>
      <c r="F4" s="392"/>
      <c r="G4" s="392"/>
      <c r="H4" s="392"/>
      <c r="I4" s="392"/>
      <c r="J4" s="392"/>
      <c r="K4" s="392"/>
      <c r="L4" s="392" t="s">
        <v>970</v>
      </c>
      <c r="N4" s="392" t="s">
        <v>972</v>
      </c>
      <c r="O4" s="392" t="s">
        <v>974</v>
      </c>
      <c r="P4" s="392" t="s">
        <v>976</v>
      </c>
      <c r="R4" s="392" t="s">
        <v>979</v>
      </c>
      <c r="S4" s="392" t="s">
        <v>982</v>
      </c>
      <c r="V4" s="392" t="s">
        <v>984</v>
      </c>
      <c r="X4" s="392" t="s">
        <v>986</v>
      </c>
      <c r="Y4" s="392" t="s">
        <v>988</v>
      </c>
      <c r="AA4" s="392" t="s">
        <v>990</v>
      </c>
      <c r="AB4" s="392" t="s">
        <v>992</v>
      </c>
      <c r="AC4" s="392" t="s">
        <v>994</v>
      </c>
      <c r="AD4" s="392"/>
      <c r="AE4" s="392" t="s">
        <v>996</v>
      </c>
      <c r="AF4" s="392" t="s">
        <v>998</v>
      </c>
      <c r="AH4" s="392" t="s">
        <v>1000</v>
      </c>
      <c r="AI4" s="392" t="s">
        <v>1002</v>
      </c>
      <c r="AJ4" s="392" t="s">
        <v>1004</v>
      </c>
      <c r="AK4" s="392" t="s">
        <v>1007</v>
      </c>
      <c r="AL4" s="392" t="s">
        <v>1009</v>
      </c>
      <c r="AM4" s="392" t="s">
        <v>1011</v>
      </c>
      <c r="AN4" s="392" t="s">
        <v>1013</v>
      </c>
      <c r="AP4" s="392" t="s">
        <v>1015</v>
      </c>
      <c r="AQ4" s="392" t="s">
        <v>1017</v>
      </c>
      <c r="AR4" s="392" t="s">
        <v>1018</v>
      </c>
      <c r="AS4" s="392" t="s">
        <v>1021</v>
      </c>
      <c r="AT4" s="392" t="s">
        <v>1023</v>
      </c>
      <c r="AU4" s="392" t="s">
        <v>1025</v>
      </c>
      <c r="AV4" s="392" t="s">
        <v>1027</v>
      </c>
      <c r="AW4" s="392" t="s">
        <v>1029</v>
      </c>
      <c r="AX4" s="392" t="s">
        <v>1031</v>
      </c>
      <c r="AY4" s="392" t="s">
        <v>1033</v>
      </c>
      <c r="BA4" s="392" t="s">
        <v>1035</v>
      </c>
      <c r="BB4" s="392" t="s">
        <v>1037</v>
      </c>
      <c r="BC4" s="392" t="s">
        <v>1039</v>
      </c>
      <c r="BD4" s="392" t="s">
        <v>1041</v>
      </c>
      <c r="BE4" s="392" t="s">
        <v>1043</v>
      </c>
      <c r="BF4" s="392" t="s">
        <v>1045</v>
      </c>
      <c r="BG4" s="392" t="s">
        <v>1047</v>
      </c>
      <c r="BI4" s="392" t="s">
        <v>1049</v>
      </c>
      <c r="BJ4" s="392" t="s">
        <v>1051</v>
      </c>
      <c r="BK4" s="392" t="s">
        <v>1053</v>
      </c>
      <c r="BL4" s="392" t="s">
        <v>1055</v>
      </c>
      <c r="BM4" s="392" t="s">
        <v>1057</v>
      </c>
      <c r="BN4" s="392" t="s">
        <v>1058</v>
      </c>
      <c r="BO4" s="392" t="s">
        <v>1060</v>
      </c>
      <c r="BP4" s="392" t="s">
        <v>1062</v>
      </c>
      <c r="BQ4" s="392" t="s">
        <v>1064</v>
      </c>
      <c r="BR4" s="392" t="s">
        <v>1066</v>
      </c>
      <c r="BT4" s="392" t="s">
        <v>1068</v>
      </c>
      <c r="BU4" s="392" t="s">
        <v>1070</v>
      </c>
      <c r="BV4" s="392" t="s">
        <v>1072</v>
      </c>
      <c r="BW4" s="392" t="s">
        <v>1074</v>
      </c>
      <c r="BX4" s="392" t="s">
        <v>1076</v>
      </c>
      <c r="BY4" s="392" t="s">
        <v>1078</v>
      </c>
      <c r="CA4" s="392" t="s">
        <v>1080</v>
      </c>
      <c r="CB4" s="392" t="s">
        <v>1082</v>
      </c>
      <c r="CC4" s="392" t="s">
        <v>1083</v>
      </c>
      <c r="CD4" s="392" t="s">
        <v>1085</v>
      </c>
      <c r="CE4" s="392" t="s">
        <v>1087</v>
      </c>
      <c r="CG4" s="392" t="s">
        <v>1089</v>
      </c>
      <c r="CH4" s="392"/>
      <c r="CI4" s="392" t="s">
        <v>1091</v>
      </c>
      <c r="CJ4" s="392" t="s">
        <v>1093</v>
      </c>
      <c r="CK4" s="392" t="s">
        <v>1095</v>
      </c>
      <c r="CL4" s="392" t="s">
        <v>1098</v>
      </c>
      <c r="CM4" s="392" t="s">
        <v>1100</v>
      </c>
      <c r="CN4" s="392" t="s">
        <v>1102</v>
      </c>
      <c r="CO4" s="392" t="s">
        <v>1104</v>
      </c>
      <c r="CP4" s="392" t="s">
        <v>1106</v>
      </c>
      <c r="CQ4" s="392" t="s">
        <v>1108</v>
      </c>
      <c r="CS4" s="392" t="s">
        <v>1110</v>
      </c>
      <c r="CT4" s="392" t="s">
        <v>1112</v>
      </c>
      <c r="CU4" s="392" t="s">
        <v>1114</v>
      </c>
      <c r="CV4" s="392" t="s">
        <v>1116</v>
      </c>
      <c r="CX4" s="392" t="s">
        <v>1118</v>
      </c>
      <c r="CZ4" s="392" t="s">
        <v>1120</v>
      </c>
      <c r="DA4" s="392" t="s">
        <v>1122</v>
      </c>
      <c r="DB4" s="392" t="s">
        <v>1124</v>
      </c>
      <c r="DC4" s="392" t="s">
        <v>1126</v>
      </c>
      <c r="DD4" s="392" t="s">
        <v>1127</v>
      </c>
      <c r="DE4" s="392" t="s">
        <v>1129</v>
      </c>
      <c r="DF4" s="392" t="s">
        <v>1131</v>
      </c>
      <c r="DG4" s="392" t="s">
        <v>1133</v>
      </c>
      <c r="DH4" s="392" t="s">
        <v>1134</v>
      </c>
      <c r="DI4" s="392" t="s">
        <v>1136</v>
      </c>
      <c r="DK4" s="392" t="s">
        <v>1138</v>
      </c>
      <c r="DL4" s="392" t="s">
        <v>1140</v>
      </c>
      <c r="DM4" s="392" t="s">
        <v>1143</v>
      </c>
      <c r="DN4" s="392" t="s">
        <v>1145</v>
      </c>
      <c r="DP4" s="392" t="s">
        <v>1147</v>
      </c>
      <c r="DQ4" s="392" t="s">
        <v>1150</v>
      </c>
      <c r="DR4" s="392" t="s">
        <v>1152</v>
      </c>
      <c r="DT4" s="392" t="s">
        <v>1153</v>
      </c>
      <c r="DU4" s="392" t="s">
        <v>1155</v>
      </c>
      <c r="DV4" s="392" t="s">
        <v>1157</v>
      </c>
      <c r="DW4" s="392" t="s">
        <v>1159</v>
      </c>
      <c r="DX4" s="392" t="s">
        <v>1161</v>
      </c>
      <c r="DY4" s="392" t="s">
        <v>1163</v>
      </c>
      <c r="DZ4" s="392" t="s">
        <v>1166</v>
      </c>
      <c r="EA4" s="392" t="s">
        <v>1168</v>
      </c>
      <c r="EC4" s="392" t="s">
        <v>1169</v>
      </c>
      <c r="ED4" s="392" t="s">
        <v>1171</v>
      </c>
      <c r="EE4" s="392" t="s">
        <v>1172</v>
      </c>
      <c r="EF4" s="392" t="s">
        <v>1174</v>
      </c>
      <c r="EG4" s="392" t="s">
        <v>1175</v>
      </c>
      <c r="EI4" s="392" t="s">
        <v>1177</v>
      </c>
      <c r="EJ4" s="392" t="s">
        <v>1178</v>
      </c>
      <c r="EK4" s="392" t="s">
        <v>1180</v>
      </c>
      <c r="EM4" s="392" t="s">
        <v>1182</v>
      </c>
      <c r="EN4" s="392" t="s">
        <v>1184</v>
      </c>
      <c r="EO4" s="392" t="s">
        <v>1185</v>
      </c>
      <c r="EP4" s="392" t="s">
        <v>1186</v>
      </c>
      <c r="EQ4" s="392" t="s">
        <v>1188</v>
      </c>
      <c r="ER4" s="392" t="s">
        <v>1190</v>
      </c>
      <c r="ES4" s="392" t="s">
        <v>1192</v>
      </c>
      <c r="ET4" s="392" t="s">
        <v>1194</v>
      </c>
      <c r="EU4" s="392" t="s">
        <v>1196</v>
      </c>
      <c r="EV4" s="392" t="s">
        <v>1197</v>
      </c>
      <c r="EW4" s="392" t="s">
        <v>1199</v>
      </c>
      <c r="EX4" s="392" t="s">
        <v>1201</v>
      </c>
      <c r="EY4" s="392" t="s">
        <v>1203</v>
      </c>
      <c r="FA4" s="392" t="s">
        <v>1204</v>
      </c>
      <c r="FB4" s="392" t="s">
        <v>1206</v>
      </c>
      <c r="FC4" s="392" t="s">
        <v>1208</v>
      </c>
      <c r="FD4" s="392" t="s">
        <v>1209</v>
      </c>
      <c r="FE4" s="392" t="s">
        <v>1211</v>
      </c>
      <c r="FG4" s="392" t="s">
        <v>1213</v>
      </c>
      <c r="FH4" s="392" t="s">
        <v>1215</v>
      </c>
      <c r="FI4" s="392" t="s">
        <v>1217</v>
      </c>
      <c r="FJ4" s="392" t="s">
        <v>1219</v>
      </c>
      <c r="FK4" s="392" t="s">
        <v>1221</v>
      </c>
      <c r="FL4" s="392" t="s">
        <v>1223</v>
      </c>
      <c r="FN4" s="392" t="s">
        <v>1225</v>
      </c>
      <c r="FO4" s="392" t="s">
        <v>1227</v>
      </c>
      <c r="FP4" s="392" t="s">
        <v>1229</v>
      </c>
      <c r="FR4" s="392" t="s">
        <v>1231</v>
      </c>
      <c r="FS4" s="392" t="s">
        <v>1233</v>
      </c>
      <c r="FT4" s="392" t="s">
        <v>1235</v>
      </c>
      <c r="FU4" s="392" t="s">
        <v>1237</v>
      </c>
      <c r="FV4" s="392" t="s">
        <v>1239</v>
      </c>
      <c r="FW4" s="392" t="s">
        <v>1241</v>
      </c>
      <c r="FX4" s="392" t="s">
        <v>1243</v>
      </c>
      <c r="FY4" s="392" t="s">
        <v>1245</v>
      </c>
      <c r="FZ4" s="392" t="s">
        <v>1247</v>
      </c>
      <c r="GA4" s="392" t="s">
        <v>1249</v>
      </c>
      <c r="GB4" s="392"/>
      <c r="GC4" s="392" t="s">
        <v>1251</v>
      </c>
      <c r="GD4" s="392" t="s">
        <v>1253</v>
      </c>
      <c r="GE4" s="392" t="s">
        <v>1254</v>
      </c>
      <c r="GG4" s="392" t="s">
        <v>1256</v>
      </c>
      <c r="GH4" s="392" t="s">
        <v>1257</v>
      </c>
      <c r="GI4" s="392" t="s">
        <v>1258</v>
      </c>
      <c r="GJ4" s="392" t="s">
        <v>1259</v>
      </c>
      <c r="GK4" s="392" t="s">
        <v>1260</v>
      </c>
      <c r="GL4" s="392" t="s">
        <v>1261</v>
      </c>
      <c r="GN4" s="392" t="s">
        <v>1262</v>
      </c>
      <c r="GO4" s="392" t="s">
        <v>1264</v>
      </c>
      <c r="GP4" s="392" t="s">
        <v>1266</v>
      </c>
      <c r="GQ4" s="392" t="s">
        <v>1268</v>
      </c>
      <c r="GR4" s="392" t="s">
        <v>1270</v>
      </c>
      <c r="GS4" s="392" t="s">
        <v>1272</v>
      </c>
      <c r="GU4" s="392" t="s">
        <v>1274</v>
      </c>
      <c r="GV4" s="392" t="s">
        <v>1276</v>
      </c>
      <c r="GW4" s="392" t="s">
        <v>1277</v>
      </c>
      <c r="GX4" s="392" t="s">
        <v>1278</v>
      </c>
      <c r="GY4" s="392" t="s">
        <v>1279</v>
      </c>
      <c r="GZ4" s="392" t="s">
        <v>1281</v>
      </c>
      <c r="HA4" s="392" t="s">
        <v>1283</v>
      </c>
      <c r="HC4" s="392" t="s">
        <v>1285</v>
      </c>
      <c r="HD4" s="392" t="s">
        <v>1287</v>
      </c>
      <c r="HE4" s="392" t="s">
        <v>1289</v>
      </c>
      <c r="HF4" s="392" t="s">
        <v>1291</v>
      </c>
      <c r="HG4" s="392" t="s">
        <v>1293</v>
      </c>
      <c r="HH4" s="392" t="s">
        <v>1295</v>
      </c>
      <c r="HI4" s="392" t="s">
        <v>1297</v>
      </c>
      <c r="HJ4" s="392" t="s">
        <v>1299</v>
      </c>
      <c r="HK4" s="392" t="s">
        <v>1301</v>
      </c>
      <c r="HM4" s="392" t="s">
        <v>1303</v>
      </c>
      <c r="HN4" s="392" t="s">
        <v>1304</v>
      </c>
      <c r="HO4" s="392" t="s">
        <v>1306</v>
      </c>
      <c r="HQ4" s="392" t="s">
        <v>1309</v>
      </c>
      <c r="HR4" s="392" t="s">
        <v>1311</v>
      </c>
      <c r="HS4" s="392" t="s">
        <v>1313</v>
      </c>
      <c r="HT4" s="392" t="s">
        <v>1315</v>
      </c>
      <c r="HU4" s="392" t="s">
        <v>1317</v>
      </c>
      <c r="HV4" s="392" t="s">
        <v>1319</v>
      </c>
      <c r="HW4" s="392" t="s">
        <v>1321</v>
      </c>
      <c r="HX4" s="392" t="s">
        <v>1323</v>
      </c>
      <c r="HY4" s="392" t="s">
        <v>1325</v>
      </c>
      <c r="IA4" s="392" t="s">
        <v>1325</v>
      </c>
      <c r="IB4" s="392" t="s">
        <v>1327</v>
      </c>
      <c r="IC4" s="392" t="s">
        <v>1329</v>
      </c>
      <c r="ID4" s="392" t="s">
        <v>1331</v>
      </c>
      <c r="IE4" s="392" t="s">
        <v>1333</v>
      </c>
      <c r="IF4" s="392" t="s">
        <v>1334</v>
      </c>
      <c r="IG4" s="392" t="s">
        <v>1336</v>
      </c>
      <c r="II4" s="392" t="s">
        <v>1336</v>
      </c>
      <c r="IJ4" s="392" t="s">
        <v>1148</v>
      </c>
      <c r="IK4" s="392" t="s">
        <v>1339</v>
      </c>
      <c r="IL4" s="392" t="s">
        <v>1341</v>
      </c>
      <c r="IM4" s="392" t="s">
        <v>1343</v>
      </c>
      <c r="IN4" s="392" t="s">
        <v>1344</v>
      </c>
      <c r="IO4" s="392" t="s">
        <v>1346</v>
      </c>
      <c r="IQ4" s="392" t="s">
        <v>1348</v>
      </c>
      <c r="IR4" s="392" t="s">
        <v>1350</v>
      </c>
      <c r="IS4" s="392" t="s">
        <v>1352</v>
      </c>
      <c r="IT4" s="392" t="s">
        <v>1354</v>
      </c>
      <c r="IU4" s="392" t="s">
        <v>1356</v>
      </c>
      <c r="IV4" s="392" t="s">
        <v>1358</v>
      </c>
      <c r="IW4" s="392" t="s">
        <v>1359</v>
      </c>
      <c r="IX4" s="392" t="s">
        <v>1361</v>
      </c>
      <c r="IY4" s="392" t="s">
        <v>1363</v>
      </c>
      <c r="IZ4" s="392" t="s">
        <v>1364</v>
      </c>
      <c r="JA4" s="392" t="s">
        <v>1366</v>
      </c>
      <c r="JB4" s="392" t="s">
        <v>1368</v>
      </c>
      <c r="JC4" s="392" t="s">
        <v>1370</v>
      </c>
      <c r="JD4" s="392" t="s">
        <v>1372</v>
      </c>
      <c r="JE4" s="392" t="s">
        <v>1373</v>
      </c>
      <c r="JF4" s="392" t="s">
        <v>1374</v>
      </c>
      <c r="JG4" s="392" t="s">
        <v>1376</v>
      </c>
      <c r="JI4" s="392" t="s">
        <v>1378</v>
      </c>
      <c r="JJ4" s="392" t="s">
        <v>1379</v>
      </c>
      <c r="JK4" s="392" t="s">
        <v>1381</v>
      </c>
      <c r="JL4" s="392" t="s">
        <v>1383</v>
      </c>
      <c r="JM4" s="392" t="s">
        <v>1385</v>
      </c>
      <c r="JN4" s="392" t="s">
        <v>1386</v>
      </c>
      <c r="JO4" s="392" t="s">
        <v>1387</v>
      </c>
      <c r="JP4" s="392" t="s">
        <v>1389</v>
      </c>
      <c r="JQ4" s="392" t="s">
        <v>1390</v>
      </c>
      <c r="JR4" s="392" t="s">
        <v>1391</v>
      </c>
      <c r="JS4" s="392" t="s">
        <v>1392</v>
      </c>
      <c r="JT4" s="392" t="s">
        <v>1393</v>
      </c>
      <c r="JU4" s="392" t="s">
        <v>1394</v>
      </c>
      <c r="JV4" s="392" t="s">
        <v>1395</v>
      </c>
      <c r="JW4" s="392" t="s">
        <v>1396</v>
      </c>
      <c r="JX4" s="392" t="s">
        <v>1397</v>
      </c>
      <c r="JY4" s="392" t="s">
        <v>1398</v>
      </c>
      <c r="JZ4" s="392" t="s">
        <v>1399</v>
      </c>
      <c r="KA4" s="392" t="s">
        <v>1400</v>
      </c>
      <c r="KB4" s="392" t="s">
        <v>1401</v>
      </c>
      <c r="KC4" s="392" t="s">
        <v>1403</v>
      </c>
      <c r="KD4" s="392" t="s">
        <v>1404</v>
      </c>
      <c r="KE4" s="392" t="s">
        <v>1405</v>
      </c>
      <c r="KF4" s="372"/>
      <c r="KG4" s="372"/>
      <c r="KH4" s="372"/>
      <c r="KI4" s="372"/>
      <c r="KJ4" s="372"/>
      <c r="KK4" s="372"/>
      <c r="KL4" s="372"/>
      <c r="KM4" s="372"/>
      <c r="KN4" s="372"/>
      <c r="KO4" s="372"/>
      <c r="KP4" s="372"/>
      <c r="KQ4" s="372"/>
    </row>
    <row r="5" spans="1:303" s="364" customFormat="1" ht="18.75">
      <c r="B5" s="211" t="s">
        <v>734</v>
      </c>
      <c r="E5" s="392">
        <v>0.5</v>
      </c>
      <c r="F5" s="392"/>
      <c r="G5" s="392"/>
      <c r="H5" s="392"/>
      <c r="I5" s="392"/>
      <c r="J5" s="392"/>
      <c r="K5" s="392"/>
      <c r="L5" s="392">
        <v>23</v>
      </c>
      <c r="N5" s="392">
        <v>119</v>
      </c>
      <c r="O5" s="392">
        <v>-10.7</v>
      </c>
      <c r="P5" s="392">
        <v>12</v>
      </c>
      <c r="R5" s="392">
        <v>22.3</v>
      </c>
      <c r="S5" s="392">
        <v>16.2</v>
      </c>
      <c r="V5" s="392">
        <v>33.799999999999997</v>
      </c>
      <c r="X5" s="392">
        <v>-20.399999999999999</v>
      </c>
      <c r="Y5" s="392">
        <v>-45.7</v>
      </c>
      <c r="AA5" s="392">
        <v>16.3</v>
      </c>
      <c r="AB5" s="392">
        <v>131.80000000000001</v>
      </c>
      <c r="AC5" s="392">
        <v>13.6</v>
      </c>
      <c r="AD5" s="392"/>
      <c r="AE5" s="392">
        <v>12.7</v>
      </c>
      <c r="AF5" s="392">
        <v>-19.7</v>
      </c>
      <c r="AH5" s="392">
        <v>-1.9</v>
      </c>
      <c r="AI5" s="392">
        <v>53.6</v>
      </c>
      <c r="AJ5" s="392">
        <v>-10.5</v>
      </c>
      <c r="AK5" s="392">
        <v>-18.600000000000001</v>
      </c>
      <c r="AL5" s="392">
        <v>-47</v>
      </c>
      <c r="AM5" s="392">
        <v>-23.3</v>
      </c>
      <c r="AN5" s="392">
        <v>28.8</v>
      </c>
      <c r="AP5" s="392">
        <v>85.4</v>
      </c>
      <c r="AQ5" s="392">
        <v>0.2</v>
      </c>
      <c r="AR5" s="392">
        <v>6.4</v>
      </c>
      <c r="AS5" s="392">
        <v>35.5</v>
      </c>
      <c r="AT5" s="392">
        <v>3.3</v>
      </c>
      <c r="AU5" s="392">
        <v>5.6</v>
      </c>
      <c r="AV5" s="392">
        <v>-2.8</v>
      </c>
      <c r="AW5" s="392">
        <v>13.4</v>
      </c>
      <c r="AX5" s="392">
        <v>6.8</v>
      </c>
      <c r="AY5" s="392">
        <v>15.9</v>
      </c>
      <c r="BA5" s="392">
        <v>18.899999999999999</v>
      </c>
      <c r="BB5" s="392">
        <v>6.6</v>
      </c>
      <c r="BC5" s="392">
        <v>-4.9000000000000004</v>
      </c>
      <c r="BD5" s="392">
        <v>9.5</v>
      </c>
      <c r="BE5" s="392">
        <v>-41.2</v>
      </c>
      <c r="BF5" s="392">
        <v>-13.6</v>
      </c>
      <c r="BG5" s="392">
        <v>-10.8</v>
      </c>
      <c r="BI5" s="392">
        <v>3.1</v>
      </c>
      <c r="BJ5" s="392">
        <v>-25.2</v>
      </c>
      <c r="BK5" s="392">
        <v>8.6999999999999993</v>
      </c>
      <c r="BL5" s="392">
        <v>13.8</v>
      </c>
      <c r="BM5" s="392">
        <v>-2.2999999999999998</v>
      </c>
      <c r="BN5" s="392">
        <v>17.3</v>
      </c>
      <c r="BO5" s="392">
        <v>-22.4</v>
      </c>
      <c r="BP5" s="392">
        <v>21.4</v>
      </c>
      <c r="BQ5" s="392">
        <v>37.700000000000003</v>
      </c>
      <c r="BR5" s="392">
        <v>-10.9</v>
      </c>
      <c r="BT5" s="392">
        <v>-23.7</v>
      </c>
      <c r="BU5" s="392">
        <v>-17.3</v>
      </c>
      <c r="BV5" s="392">
        <v>-0.8</v>
      </c>
      <c r="BW5" s="392">
        <v>6.2</v>
      </c>
      <c r="BX5" s="392">
        <v>9.5</v>
      </c>
      <c r="BY5" s="392">
        <v>-24.2</v>
      </c>
      <c r="CA5" s="392">
        <v>8111.5</v>
      </c>
      <c r="CB5" s="392">
        <v>-26.6</v>
      </c>
      <c r="CC5" s="392">
        <v>76.3</v>
      </c>
      <c r="CD5" s="392">
        <v>-24</v>
      </c>
      <c r="CE5" s="392">
        <v>21.1</v>
      </c>
      <c r="CG5" s="392">
        <v>10.199999999999999</v>
      </c>
      <c r="CH5" s="392"/>
      <c r="CI5" s="392">
        <v>-9.1999999999999993</v>
      </c>
      <c r="CJ5" s="392">
        <v>14.9</v>
      </c>
      <c r="CK5" s="392">
        <v>6.7</v>
      </c>
      <c r="CL5" s="392">
        <v>1.5</v>
      </c>
      <c r="CM5" s="392">
        <v>2</v>
      </c>
      <c r="CN5" s="392">
        <v>-11.7</v>
      </c>
      <c r="CO5" s="392">
        <v>-57.6</v>
      </c>
      <c r="CP5" s="392">
        <v>-50.7</v>
      </c>
      <c r="CQ5" s="392">
        <v>15.1</v>
      </c>
      <c r="CS5" s="392">
        <v>2.8</v>
      </c>
      <c r="CT5" s="392">
        <v>-20</v>
      </c>
      <c r="CU5" s="392">
        <v>23.7</v>
      </c>
      <c r="CV5" s="392">
        <v>21</v>
      </c>
      <c r="CX5" s="392">
        <v>21.1</v>
      </c>
      <c r="CZ5" s="392">
        <v>-80.7</v>
      </c>
      <c r="DA5" s="392">
        <v>-17.899999999999999</v>
      </c>
      <c r="DB5" s="392">
        <v>3.7</v>
      </c>
      <c r="DC5" s="392">
        <v>33.200000000000003</v>
      </c>
      <c r="DD5" s="392">
        <v>-51.8</v>
      </c>
      <c r="DE5" s="392">
        <v>-13.7</v>
      </c>
      <c r="DF5" s="392">
        <v>11.5</v>
      </c>
      <c r="DG5" s="392">
        <v>3.1</v>
      </c>
      <c r="DH5" s="392" t="s">
        <v>548</v>
      </c>
      <c r="DI5" s="392">
        <v>3</v>
      </c>
      <c r="DK5" s="392">
        <v>2.9</v>
      </c>
      <c r="DL5" s="392">
        <v>4.5</v>
      </c>
      <c r="DM5" s="392">
        <v>1.2</v>
      </c>
      <c r="DN5" s="392">
        <v>-2</v>
      </c>
      <c r="DP5" s="392">
        <v>-0.2</v>
      </c>
      <c r="DQ5" s="392">
        <v>-11.3</v>
      </c>
      <c r="DR5" s="392">
        <v>16</v>
      </c>
      <c r="DT5" s="392">
        <v>-4.7</v>
      </c>
      <c r="DU5" s="392">
        <v>-5.6</v>
      </c>
      <c r="DV5" s="392">
        <v>-2.6</v>
      </c>
      <c r="DW5" s="392">
        <v>4.7</v>
      </c>
      <c r="DX5" s="392">
        <v>20.3</v>
      </c>
      <c r="DY5" s="392">
        <v>-1</v>
      </c>
      <c r="DZ5" s="392">
        <v>-5.9</v>
      </c>
      <c r="EA5" s="392">
        <v>-0.7</v>
      </c>
      <c r="EC5" s="392">
        <v>-57.3</v>
      </c>
      <c r="ED5" s="392">
        <v>4</v>
      </c>
      <c r="EE5" s="392">
        <v>-30.9</v>
      </c>
      <c r="EF5" s="392">
        <v>0.7</v>
      </c>
      <c r="EG5" s="392" t="s">
        <v>548</v>
      </c>
      <c r="EI5" s="392">
        <v>-0.8</v>
      </c>
      <c r="EJ5" s="392">
        <v>-4.2</v>
      </c>
      <c r="EK5" s="392">
        <v>-7.4</v>
      </c>
      <c r="EM5" s="392">
        <v>-11.4</v>
      </c>
      <c r="EN5" s="392">
        <v>-3.9</v>
      </c>
      <c r="EO5" s="392" t="s">
        <v>548</v>
      </c>
      <c r="EP5" s="392" t="s">
        <v>548</v>
      </c>
      <c r="EQ5" s="392">
        <v>-10</v>
      </c>
      <c r="ER5" s="392">
        <v>0.1</v>
      </c>
      <c r="ES5" s="392">
        <v>-30.5</v>
      </c>
      <c r="ET5" s="392">
        <v>-4.0999999999999996</v>
      </c>
      <c r="EU5" s="392">
        <v>-15.4</v>
      </c>
      <c r="EV5" s="392" t="s">
        <v>548</v>
      </c>
      <c r="EW5" s="392">
        <v>5.6</v>
      </c>
      <c r="EX5" s="392">
        <v>-13.4</v>
      </c>
      <c r="EY5" s="392">
        <v>-22.9</v>
      </c>
      <c r="FA5" s="392">
        <v>-42.6</v>
      </c>
      <c r="FB5" s="392">
        <v>-11.4</v>
      </c>
      <c r="FC5" s="392">
        <v>-7.9</v>
      </c>
      <c r="FD5" s="392">
        <v>-46.9</v>
      </c>
      <c r="FE5" s="392">
        <v>2.5</v>
      </c>
      <c r="FG5" s="392">
        <v>17</v>
      </c>
      <c r="FH5" s="392">
        <v>-1</v>
      </c>
      <c r="FI5" s="392">
        <v>1.6</v>
      </c>
      <c r="FJ5" s="392">
        <v>12.2</v>
      </c>
      <c r="FK5" s="392">
        <v>12.5</v>
      </c>
      <c r="FL5" s="392">
        <v>7.4</v>
      </c>
      <c r="FN5" s="392">
        <v>9.8000000000000007</v>
      </c>
      <c r="FO5" s="392">
        <v>-7.1</v>
      </c>
      <c r="FP5" s="392">
        <v>-11.4</v>
      </c>
      <c r="FR5" s="392">
        <v>-26.5</v>
      </c>
      <c r="FS5" s="392">
        <v>3.8</v>
      </c>
      <c r="FT5" s="392">
        <v>191.1</v>
      </c>
      <c r="FU5" s="392">
        <v>-31.7</v>
      </c>
      <c r="FV5" s="392">
        <v>10.199999999999999</v>
      </c>
      <c r="FW5" s="392">
        <v>31.7</v>
      </c>
      <c r="FX5" s="392">
        <v>24.2</v>
      </c>
      <c r="FY5" s="392">
        <v>-6</v>
      </c>
      <c r="FZ5" s="392">
        <v>16</v>
      </c>
      <c r="GA5" s="392">
        <v>-3.4</v>
      </c>
      <c r="GB5" s="392"/>
      <c r="GC5" s="392">
        <v>-13.4</v>
      </c>
      <c r="GD5" s="392">
        <v>-6.7</v>
      </c>
      <c r="GE5" s="392" t="s">
        <v>548</v>
      </c>
      <c r="GG5" s="392">
        <v>12.7</v>
      </c>
      <c r="GH5" s="392" t="s">
        <v>548</v>
      </c>
      <c r="GI5" s="392" t="s">
        <v>548</v>
      </c>
      <c r="GJ5" s="392" t="s">
        <v>548</v>
      </c>
      <c r="GK5" s="392" t="s">
        <v>548</v>
      </c>
      <c r="GL5" s="392" t="s">
        <v>548</v>
      </c>
      <c r="GN5" s="392">
        <v>8.6999999999999993</v>
      </c>
      <c r="GO5" s="392">
        <v>-25.1</v>
      </c>
      <c r="GP5" s="392">
        <v>-26.3</v>
      </c>
      <c r="GQ5" s="392">
        <v>-18.5</v>
      </c>
      <c r="GR5" s="392">
        <v>-5.5</v>
      </c>
      <c r="GS5" s="392">
        <v>40.6</v>
      </c>
      <c r="GU5" s="392">
        <v>115.2</v>
      </c>
      <c r="GV5" s="392">
        <v>4.5999999999999996</v>
      </c>
      <c r="GW5" s="392" t="s">
        <v>548</v>
      </c>
      <c r="GX5" s="392" t="s">
        <v>548</v>
      </c>
      <c r="GY5" s="392" t="s">
        <v>548</v>
      </c>
      <c r="GZ5" s="392">
        <v>21.3</v>
      </c>
      <c r="HA5" s="392">
        <v>2.4</v>
      </c>
      <c r="HC5" s="392">
        <v>-21.4</v>
      </c>
      <c r="HD5" s="392">
        <v>138.6</v>
      </c>
      <c r="HE5" s="392">
        <v>0.4</v>
      </c>
      <c r="HF5" s="392">
        <v>-11.4</v>
      </c>
      <c r="HG5" s="392">
        <v>-67.2</v>
      </c>
      <c r="HH5" s="392">
        <v>16.100000000000001</v>
      </c>
      <c r="HI5" s="392">
        <v>42.9</v>
      </c>
      <c r="HJ5" s="392">
        <v>-14.8</v>
      </c>
      <c r="HK5" s="392">
        <v>37.700000000000003</v>
      </c>
      <c r="HM5" s="392">
        <v>-19.399999999999999</v>
      </c>
      <c r="HN5" s="392" t="s">
        <v>548</v>
      </c>
      <c r="HO5" s="392">
        <v>2.6</v>
      </c>
      <c r="HQ5" s="392">
        <v>24.1</v>
      </c>
      <c r="HR5" s="392">
        <v>18.5</v>
      </c>
      <c r="HS5" s="392">
        <v>43.1</v>
      </c>
      <c r="HT5" s="392">
        <v>20.6</v>
      </c>
      <c r="HU5" s="392">
        <v>-50.8</v>
      </c>
      <c r="HV5" s="392">
        <v>-5.4</v>
      </c>
      <c r="HW5" s="392">
        <v>-7.5</v>
      </c>
      <c r="HX5" s="392">
        <v>17</v>
      </c>
      <c r="HY5" s="392">
        <v>33.5</v>
      </c>
      <c r="IA5" s="392">
        <v>33.5</v>
      </c>
      <c r="IB5" s="392">
        <v>-9.5</v>
      </c>
      <c r="IC5" s="392">
        <v>-2.4</v>
      </c>
      <c r="ID5" s="392">
        <v>2</v>
      </c>
      <c r="IE5" s="392">
        <v>1.3</v>
      </c>
      <c r="IF5" s="392" t="s">
        <v>548</v>
      </c>
      <c r="IG5" s="392">
        <v>-48.5</v>
      </c>
      <c r="II5" s="392">
        <v>-48.5</v>
      </c>
      <c r="IJ5" s="392">
        <v>14962</v>
      </c>
      <c r="IK5" s="392">
        <v>41.2</v>
      </c>
      <c r="IL5" s="392">
        <v>7.3</v>
      </c>
      <c r="IM5" s="392">
        <v>-3.7</v>
      </c>
      <c r="IN5" s="392">
        <v>-50</v>
      </c>
      <c r="IO5" s="392">
        <v>19.3</v>
      </c>
      <c r="IQ5" s="392">
        <v>10.9</v>
      </c>
      <c r="IR5" s="392">
        <v>16.600000000000001</v>
      </c>
      <c r="IS5" s="392">
        <v>49</v>
      </c>
      <c r="IT5" s="392">
        <v>1.8</v>
      </c>
      <c r="IU5" s="392">
        <v>-54.3</v>
      </c>
      <c r="IV5" s="392">
        <v>34.799999999999997</v>
      </c>
      <c r="IW5" s="392">
        <v>83.8</v>
      </c>
      <c r="IX5" s="392">
        <v>-59</v>
      </c>
      <c r="IY5" s="392">
        <v>16</v>
      </c>
      <c r="IZ5" s="392" t="s">
        <v>548</v>
      </c>
      <c r="JA5" s="392">
        <v>1353.8</v>
      </c>
      <c r="JB5" s="392">
        <v>7.8</v>
      </c>
      <c r="JC5" s="392">
        <v>-15.3</v>
      </c>
      <c r="JD5" s="392">
        <v>-12.4</v>
      </c>
      <c r="JE5" s="392" t="s">
        <v>548</v>
      </c>
      <c r="JF5" s="392" t="s">
        <v>548</v>
      </c>
      <c r="JG5" s="392">
        <v>15.6</v>
      </c>
      <c r="JI5" s="392">
        <v>1.9</v>
      </c>
      <c r="JJ5" s="392">
        <v>18.600000000000001</v>
      </c>
      <c r="JK5" s="392">
        <v>-7</v>
      </c>
      <c r="JL5" s="392">
        <v>-3</v>
      </c>
      <c r="JM5" s="392">
        <v>0.5</v>
      </c>
      <c r="JN5" s="392" t="s">
        <v>548</v>
      </c>
      <c r="JO5" s="392" t="s">
        <v>548</v>
      </c>
      <c r="JP5" s="392">
        <v>27.1</v>
      </c>
      <c r="JQ5" s="392" t="s">
        <v>548</v>
      </c>
      <c r="JR5" s="392" t="s">
        <v>548</v>
      </c>
      <c r="JS5" s="392" t="s">
        <v>548</v>
      </c>
      <c r="JT5" s="392" t="s">
        <v>548</v>
      </c>
      <c r="JU5" s="392" t="s">
        <v>548</v>
      </c>
      <c r="JV5" s="392" t="s">
        <v>548</v>
      </c>
      <c r="JW5" s="392" t="s">
        <v>548</v>
      </c>
      <c r="JX5" s="392" t="s">
        <v>548</v>
      </c>
      <c r="JY5" s="392" t="s">
        <v>548</v>
      </c>
      <c r="JZ5" s="392" t="s">
        <v>548</v>
      </c>
      <c r="KA5" s="392" t="s">
        <v>548</v>
      </c>
      <c r="KB5" s="392" t="s">
        <v>548</v>
      </c>
      <c r="KC5" s="392">
        <v>-8.1999999999999993</v>
      </c>
      <c r="KD5" s="392" t="s">
        <v>548</v>
      </c>
      <c r="KE5" s="392" t="s">
        <v>548</v>
      </c>
      <c r="KF5" s="372"/>
      <c r="KG5" s="372"/>
      <c r="KH5" s="372"/>
      <c r="KI5" s="372"/>
      <c r="KJ5" s="372"/>
      <c r="KK5" s="372"/>
      <c r="KL5" s="372"/>
      <c r="KM5" s="372"/>
      <c r="KN5" s="372"/>
      <c r="KO5" s="372"/>
      <c r="KP5" s="372"/>
      <c r="KQ5" s="372"/>
    </row>
    <row r="6" spans="1:303" s="364" customFormat="1" ht="18.75">
      <c r="B6" s="211" t="s">
        <v>735</v>
      </c>
      <c r="E6" s="392">
        <v>5.4</v>
      </c>
      <c r="F6" s="392"/>
      <c r="G6" s="392"/>
      <c r="H6" s="392"/>
      <c r="I6" s="392"/>
      <c r="J6" s="392"/>
      <c r="K6" s="392"/>
      <c r="L6" s="392">
        <v>24.6</v>
      </c>
      <c r="N6" s="392">
        <v>139.6</v>
      </c>
      <c r="O6" s="392">
        <v>-27.8</v>
      </c>
      <c r="P6" s="392">
        <v>17.5</v>
      </c>
      <c r="R6" s="392">
        <v>65.400000000000006</v>
      </c>
      <c r="S6" s="392">
        <v>6.5</v>
      </c>
      <c r="V6" s="392">
        <v>20.7</v>
      </c>
      <c r="X6" s="392">
        <v>-23.1</v>
      </c>
      <c r="Y6" s="392">
        <v>-48.5</v>
      </c>
      <c r="AA6" s="392">
        <v>8.4</v>
      </c>
      <c r="AB6" s="392">
        <v>95.2</v>
      </c>
      <c r="AC6" s="392">
        <v>14.4</v>
      </c>
      <c r="AD6" s="392"/>
      <c r="AE6" s="392">
        <v>5</v>
      </c>
      <c r="AF6" s="392">
        <v>-27.3</v>
      </c>
      <c r="AH6" s="392">
        <v>-14.6</v>
      </c>
      <c r="AI6" s="392">
        <v>6.6</v>
      </c>
      <c r="AJ6" s="392">
        <v>-20.5</v>
      </c>
      <c r="AK6" s="392">
        <v>-19.899999999999999</v>
      </c>
      <c r="AL6" s="392">
        <v>-57.8</v>
      </c>
      <c r="AM6" s="392">
        <v>-28.4</v>
      </c>
      <c r="AN6" s="392">
        <v>-8.6</v>
      </c>
      <c r="AP6" s="392">
        <v>73.7</v>
      </c>
      <c r="AQ6" s="392">
        <v>-15</v>
      </c>
      <c r="AR6" s="392">
        <v>-7.9</v>
      </c>
      <c r="AS6" s="392">
        <v>23.2</v>
      </c>
      <c r="AT6" s="392">
        <v>3.3</v>
      </c>
      <c r="AU6" s="392">
        <v>-23.5</v>
      </c>
      <c r="AV6" s="392">
        <v>-11.2</v>
      </c>
      <c r="AW6" s="392">
        <v>25.1</v>
      </c>
      <c r="AX6" s="392">
        <v>17.3</v>
      </c>
      <c r="AY6" s="392">
        <v>27</v>
      </c>
      <c r="BA6" s="392">
        <v>27</v>
      </c>
      <c r="BB6" s="392">
        <v>4.9000000000000004</v>
      </c>
      <c r="BC6" s="392">
        <v>-13.2</v>
      </c>
      <c r="BD6" s="392">
        <v>1.6</v>
      </c>
      <c r="BE6" s="392">
        <v>-41.6</v>
      </c>
      <c r="BF6" s="392">
        <v>-13.6</v>
      </c>
      <c r="BG6" s="392">
        <v>-10.4</v>
      </c>
      <c r="BI6" s="392">
        <v>-1.6</v>
      </c>
      <c r="BJ6" s="392">
        <v>-22.9</v>
      </c>
      <c r="BK6" s="392">
        <v>-4.4000000000000004</v>
      </c>
      <c r="BL6" s="392">
        <v>-12.8</v>
      </c>
      <c r="BM6" s="392">
        <v>-15.7</v>
      </c>
      <c r="BN6" s="392">
        <v>9.9</v>
      </c>
      <c r="BO6" s="392">
        <v>-24.2</v>
      </c>
      <c r="BP6" s="392">
        <v>1.5</v>
      </c>
      <c r="BQ6" s="392">
        <v>35.5</v>
      </c>
      <c r="BR6" s="392">
        <v>-24.4</v>
      </c>
      <c r="BT6" s="392">
        <v>-31.5</v>
      </c>
      <c r="BU6" s="392">
        <v>-34.799999999999997</v>
      </c>
      <c r="BV6" s="392">
        <v>-13.7</v>
      </c>
      <c r="BW6" s="392">
        <v>4.9000000000000004</v>
      </c>
      <c r="BX6" s="392">
        <v>2.8</v>
      </c>
      <c r="BY6" s="392">
        <v>-27.7</v>
      </c>
      <c r="CA6" s="392">
        <v>2154.1</v>
      </c>
      <c r="CB6" s="392">
        <v>-30.5</v>
      </c>
      <c r="CC6" s="392">
        <v>52.5</v>
      </c>
      <c r="CD6" s="392">
        <v>-29.2</v>
      </c>
      <c r="CE6" s="392">
        <v>24.2</v>
      </c>
      <c r="CG6" s="392">
        <v>13.5</v>
      </c>
      <c r="CH6" s="392"/>
      <c r="CI6" s="392">
        <v>-15.4</v>
      </c>
      <c r="CJ6" s="392">
        <v>7</v>
      </c>
      <c r="CK6" s="392">
        <v>-13.1</v>
      </c>
      <c r="CL6" s="392">
        <v>-7.4</v>
      </c>
      <c r="CM6" s="392">
        <v>-9.8000000000000007</v>
      </c>
      <c r="CN6" s="392">
        <v>-11.5</v>
      </c>
      <c r="CO6" s="392">
        <v>-64.599999999999994</v>
      </c>
      <c r="CP6" s="392">
        <v>-53.7</v>
      </c>
      <c r="CQ6" s="392">
        <v>16.5</v>
      </c>
      <c r="CS6" s="392">
        <v>-8.8000000000000007</v>
      </c>
      <c r="CT6" s="392">
        <v>6.3</v>
      </c>
      <c r="CU6" s="392">
        <v>14.2</v>
      </c>
      <c r="CV6" s="392">
        <v>-2</v>
      </c>
      <c r="CX6" s="392">
        <v>-1.9</v>
      </c>
      <c r="CZ6" s="392">
        <v>-72.599999999999994</v>
      </c>
      <c r="DA6" s="392">
        <v>-15.9</v>
      </c>
      <c r="DB6" s="392">
        <v>-13.8</v>
      </c>
      <c r="DC6" s="392">
        <v>4.7</v>
      </c>
      <c r="DD6" s="392">
        <v>-48</v>
      </c>
      <c r="DE6" s="392">
        <v>-0.4</v>
      </c>
      <c r="DF6" s="392">
        <v>10.5</v>
      </c>
      <c r="DG6" s="392">
        <v>2</v>
      </c>
      <c r="DH6" s="392">
        <v>-6.8</v>
      </c>
      <c r="DI6" s="392">
        <v>4</v>
      </c>
      <c r="DK6" s="392">
        <v>7.3</v>
      </c>
      <c r="DL6" s="392">
        <v>9.6999999999999993</v>
      </c>
      <c r="DM6" s="392">
        <v>3</v>
      </c>
      <c r="DN6" s="392">
        <v>-3.8</v>
      </c>
      <c r="DP6" s="392">
        <v>-1.6</v>
      </c>
      <c r="DQ6" s="392">
        <v>-10.3</v>
      </c>
      <c r="DR6" s="392">
        <v>7.2</v>
      </c>
      <c r="DT6" s="392">
        <v>-7.4</v>
      </c>
      <c r="DU6" s="392">
        <v>-8.4</v>
      </c>
      <c r="DV6" s="392">
        <v>1.1000000000000001</v>
      </c>
      <c r="DW6" s="392">
        <v>-1.3</v>
      </c>
      <c r="DX6" s="392">
        <v>9.8000000000000007</v>
      </c>
      <c r="DY6" s="392">
        <v>8.4</v>
      </c>
      <c r="DZ6" s="392">
        <v>-10.9</v>
      </c>
      <c r="EA6" s="392">
        <v>-3</v>
      </c>
      <c r="EC6" s="392">
        <v>-59.8</v>
      </c>
      <c r="ED6" s="392">
        <v>2.2999999999999998</v>
      </c>
      <c r="EE6" s="392">
        <v>-27.7</v>
      </c>
      <c r="EF6" s="392">
        <v>-1.9</v>
      </c>
      <c r="EG6" s="392">
        <v>-6.9</v>
      </c>
      <c r="EI6" s="392">
        <v>2.2000000000000002</v>
      </c>
      <c r="EJ6" s="392">
        <v>-9.6999999999999993</v>
      </c>
      <c r="EK6" s="392">
        <v>-7.7</v>
      </c>
      <c r="EM6" s="392">
        <v>-8</v>
      </c>
      <c r="EN6" s="392">
        <v>-11.4</v>
      </c>
      <c r="EO6" s="392">
        <v>-17</v>
      </c>
      <c r="EP6" s="392">
        <v>-19.2</v>
      </c>
      <c r="EQ6" s="392">
        <v>-6</v>
      </c>
      <c r="ER6" s="392">
        <v>-0.1</v>
      </c>
      <c r="ES6" s="392">
        <v>-28.8</v>
      </c>
      <c r="ET6" s="392">
        <v>-1.7</v>
      </c>
      <c r="EU6" s="392">
        <v>-12.9</v>
      </c>
      <c r="EV6" s="392">
        <v>13.9</v>
      </c>
      <c r="EW6" s="392">
        <v>3.1</v>
      </c>
      <c r="EX6" s="392">
        <v>28.9</v>
      </c>
      <c r="EY6" s="392">
        <v>-21.4</v>
      </c>
      <c r="FA6" s="392">
        <v>-35.700000000000003</v>
      </c>
      <c r="FB6" s="392">
        <v>-21.3</v>
      </c>
      <c r="FC6" s="392">
        <v>-12.5</v>
      </c>
      <c r="FD6" s="392">
        <v>-33.299999999999997</v>
      </c>
      <c r="FE6" s="392">
        <v>4</v>
      </c>
      <c r="FG6" s="392">
        <v>10</v>
      </c>
      <c r="FH6" s="392">
        <v>3</v>
      </c>
      <c r="FI6" s="392">
        <v>2.2000000000000002</v>
      </c>
      <c r="FJ6" s="392">
        <v>15.9</v>
      </c>
      <c r="FK6" s="392">
        <v>7.6</v>
      </c>
      <c r="FL6" s="392">
        <v>0.8</v>
      </c>
      <c r="FN6" s="392">
        <v>2.6</v>
      </c>
      <c r="FO6" s="392">
        <v>-7.3</v>
      </c>
      <c r="FP6" s="392">
        <v>-7.7</v>
      </c>
      <c r="FR6" s="392">
        <v>-26.9</v>
      </c>
      <c r="FS6" s="392">
        <v>-1.3</v>
      </c>
      <c r="FT6" s="392">
        <v>75.7</v>
      </c>
      <c r="FU6" s="392">
        <v>-22.4</v>
      </c>
      <c r="FV6" s="392">
        <v>9.5</v>
      </c>
      <c r="FW6" s="392">
        <v>22.1</v>
      </c>
      <c r="FX6" s="392">
        <v>7.8</v>
      </c>
      <c r="FY6" s="392">
        <v>0.3</v>
      </c>
      <c r="FZ6" s="392">
        <v>-2.8</v>
      </c>
      <c r="GA6" s="392">
        <v>6</v>
      </c>
      <c r="GB6" s="392"/>
      <c r="GC6" s="392">
        <v>28.7</v>
      </c>
      <c r="GD6" s="392">
        <v>4.4000000000000004</v>
      </c>
      <c r="GE6" s="392">
        <v>13.7</v>
      </c>
      <c r="GG6" s="392">
        <v>19.3</v>
      </c>
      <c r="GH6" s="392">
        <v>-9.4</v>
      </c>
      <c r="GI6" s="392">
        <v>2.9</v>
      </c>
      <c r="GJ6" s="392">
        <v>-25.8</v>
      </c>
      <c r="GK6" s="392">
        <v>-9.8000000000000007</v>
      </c>
      <c r="GL6" s="392">
        <v>-7.9</v>
      </c>
      <c r="GN6" s="392">
        <v>-20.9</v>
      </c>
      <c r="GO6" s="392">
        <v>-27.2</v>
      </c>
      <c r="GP6" s="392">
        <v>-18.600000000000001</v>
      </c>
      <c r="GQ6" s="392">
        <v>-7.1</v>
      </c>
      <c r="GR6" s="392">
        <v>8.4</v>
      </c>
      <c r="GS6" s="392">
        <v>6.6</v>
      </c>
      <c r="GU6" s="392">
        <v>28.9</v>
      </c>
      <c r="GV6" s="392">
        <v>-12.4</v>
      </c>
      <c r="GW6" s="392">
        <v>-22.1</v>
      </c>
      <c r="GX6" s="392">
        <v>9.8000000000000007</v>
      </c>
      <c r="GY6" s="392">
        <v>-7.1</v>
      </c>
      <c r="GZ6" s="392">
        <v>-2.1</v>
      </c>
      <c r="HA6" s="392">
        <v>-2</v>
      </c>
      <c r="HC6" s="392">
        <v>-25.9</v>
      </c>
      <c r="HD6" s="392">
        <v>18.5</v>
      </c>
      <c r="HE6" s="392">
        <v>-2.8</v>
      </c>
      <c r="HF6" s="392">
        <v>10.6</v>
      </c>
      <c r="HG6" s="392">
        <v>53.3</v>
      </c>
      <c r="HH6" s="392">
        <v>69.400000000000006</v>
      </c>
      <c r="HI6" s="392">
        <v>7.4</v>
      </c>
      <c r="HJ6" s="392">
        <v>-1</v>
      </c>
      <c r="HK6" s="392">
        <v>27.7</v>
      </c>
      <c r="HM6" s="392">
        <v>-15.5</v>
      </c>
      <c r="HN6" s="392">
        <v>-13.7</v>
      </c>
      <c r="HO6" s="392">
        <v>2.7</v>
      </c>
      <c r="HQ6" s="392">
        <v>26.2</v>
      </c>
      <c r="HR6" s="392">
        <v>0.6</v>
      </c>
      <c r="HS6" s="392">
        <v>-13.7</v>
      </c>
      <c r="HT6" s="392">
        <v>18.100000000000001</v>
      </c>
      <c r="HU6" s="392">
        <v>-45.9</v>
      </c>
      <c r="HV6" s="392">
        <v>-23.3</v>
      </c>
      <c r="HW6" s="392">
        <v>-10.5</v>
      </c>
      <c r="HX6" s="392">
        <v>34</v>
      </c>
      <c r="HY6" s="392">
        <v>-40.5</v>
      </c>
      <c r="IA6" s="392">
        <v>-40.5</v>
      </c>
      <c r="IB6" s="392">
        <v>7.2</v>
      </c>
      <c r="IC6" s="392">
        <v>1.2</v>
      </c>
      <c r="ID6" s="392">
        <v>-1.4</v>
      </c>
      <c r="IE6" s="392">
        <v>-2.5</v>
      </c>
      <c r="IF6" s="392">
        <v>7.7</v>
      </c>
      <c r="IG6" s="392">
        <v>-38.6</v>
      </c>
      <c r="II6" s="392">
        <v>-38</v>
      </c>
      <c r="IJ6" s="392">
        <v>-15.8</v>
      </c>
      <c r="IK6" s="392">
        <v>9.1</v>
      </c>
      <c r="IL6" s="392">
        <v>-6.9</v>
      </c>
      <c r="IM6" s="392">
        <v>-5.9</v>
      </c>
      <c r="IN6" s="392">
        <v>-75.599999999999994</v>
      </c>
      <c r="IO6" s="392">
        <v>23.3</v>
      </c>
      <c r="IQ6" s="392">
        <v>18.3</v>
      </c>
      <c r="IR6" s="392">
        <v>21.4</v>
      </c>
      <c r="IS6" s="392">
        <v>59.1</v>
      </c>
      <c r="IT6" s="392">
        <v>-24.5</v>
      </c>
      <c r="IU6" s="392">
        <v>-56.1</v>
      </c>
      <c r="IV6" s="392">
        <v>-3.8</v>
      </c>
      <c r="IW6" s="392">
        <v>76.400000000000006</v>
      </c>
      <c r="IX6" s="392">
        <v>-60</v>
      </c>
      <c r="IY6" s="392">
        <v>10.199999999999999</v>
      </c>
      <c r="IZ6" s="392">
        <v>11.2</v>
      </c>
      <c r="JA6" s="392">
        <v>23.3</v>
      </c>
      <c r="JB6" s="392">
        <v>11.9</v>
      </c>
      <c r="JC6" s="392">
        <v>-11.7</v>
      </c>
      <c r="JD6" s="392">
        <v>-12.7</v>
      </c>
      <c r="JE6" s="392">
        <v>4.0999999999999996</v>
      </c>
      <c r="JF6" s="392">
        <v>8.3000000000000007</v>
      </c>
      <c r="JG6" s="392">
        <v>2.5</v>
      </c>
      <c r="JI6" s="392">
        <v>1.6</v>
      </c>
      <c r="JJ6" s="392">
        <v>4.4000000000000004</v>
      </c>
      <c r="JK6" s="392">
        <v>-54.3</v>
      </c>
      <c r="JL6" s="392">
        <v>-0.3</v>
      </c>
      <c r="JM6" s="392">
        <v>3.2</v>
      </c>
      <c r="JN6" s="392">
        <v>1.4</v>
      </c>
      <c r="JO6" s="392">
        <v>0.7</v>
      </c>
      <c r="JP6" s="392">
        <v>9.6</v>
      </c>
      <c r="JQ6" s="392">
        <v>4.3</v>
      </c>
      <c r="JR6" s="392">
        <v>-4.4000000000000004</v>
      </c>
      <c r="JS6" s="392">
        <v>19.5</v>
      </c>
      <c r="JT6" s="392">
        <v>-2.7</v>
      </c>
      <c r="JU6" s="392">
        <v>1.2</v>
      </c>
      <c r="JV6" s="392">
        <v>-2.2000000000000002</v>
      </c>
      <c r="JW6" s="392">
        <v>32.799999999999997</v>
      </c>
      <c r="JX6" s="392">
        <v>13.4</v>
      </c>
      <c r="JY6" s="392">
        <v>-7.7</v>
      </c>
      <c r="JZ6" s="392">
        <v>-5.8</v>
      </c>
      <c r="KA6" s="392">
        <v>-4.8</v>
      </c>
      <c r="KB6" s="392">
        <v>14.9</v>
      </c>
      <c r="KC6" s="392">
        <v>1.3</v>
      </c>
      <c r="KD6" s="392">
        <v>17.399999999999999</v>
      </c>
      <c r="KE6" s="392">
        <v>-38.9</v>
      </c>
      <c r="KF6" s="372"/>
      <c r="KG6" s="372"/>
      <c r="KH6" s="372"/>
      <c r="KI6" s="372"/>
      <c r="KJ6" s="372"/>
      <c r="KK6" s="372"/>
      <c r="KL6" s="372"/>
      <c r="KM6" s="372"/>
      <c r="KN6" s="372"/>
      <c r="KO6" s="372"/>
      <c r="KP6" s="372"/>
      <c r="KQ6" s="372"/>
    </row>
    <row r="7" spans="1:303" s="377" customFormat="1" ht="18.75">
      <c r="A7" s="377">
        <v>2015</v>
      </c>
      <c r="B7" s="377" t="s">
        <v>732</v>
      </c>
      <c r="C7" s="385">
        <v>271</v>
      </c>
      <c r="D7" s="385"/>
      <c r="E7" s="385">
        <v>189</v>
      </c>
      <c r="F7" s="385"/>
      <c r="G7" s="385"/>
      <c r="H7" s="385"/>
      <c r="I7" s="385"/>
      <c r="J7" s="385"/>
      <c r="K7" s="385"/>
      <c r="L7" s="385">
        <v>430</v>
      </c>
      <c r="M7" s="385"/>
      <c r="N7" s="386">
        <v>1073859</v>
      </c>
      <c r="O7" s="386">
        <v>354149</v>
      </c>
      <c r="P7" s="385">
        <v>185</v>
      </c>
      <c r="Q7" s="385"/>
      <c r="R7" s="385">
        <v>72</v>
      </c>
      <c r="S7" s="386">
        <v>12477</v>
      </c>
      <c r="T7" s="385"/>
      <c r="U7" s="385"/>
      <c r="V7" s="386">
        <v>3270</v>
      </c>
      <c r="W7" s="385"/>
      <c r="X7" s="385">
        <v>473</v>
      </c>
      <c r="Y7" s="385">
        <v>301</v>
      </c>
      <c r="Z7" s="385"/>
      <c r="AA7" s="386">
        <v>34142</v>
      </c>
      <c r="AB7" s="386">
        <v>1073</v>
      </c>
      <c r="AC7" s="385">
        <v>338</v>
      </c>
      <c r="AD7" s="385"/>
      <c r="AE7" s="386">
        <v>8169</v>
      </c>
      <c r="AF7" s="385">
        <v>676</v>
      </c>
      <c r="AG7" s="385"/>
      <c r="AH7" s="385">
        <v>82</v>
      </c>
      <c r="AI7" s="386">
        <v>127694</v>
      </c>
      <c r="AJ7" s="386">
        <v>38636</v>
      </c>
      <c r="AK7" s="385">
        <v>431</v>
      </c>
      <c r="AL7" s="385">
        <v>82</v>
      </c>
      <c r="AM7" s="385">
        <v>485</v>
      </c>
      <c r="AN7" s="386">
        <v>1644972</v>
      </c>
      <c r="AO7" s="385"/>
      <c r="AP7" s="386">
        <v>538349</v>
      </c>
      <c r="AQ7" s="386">
        <v>582793</v>
      </c>
      <c r="AR7" s="385">
        <v>103</v>
      </c>
      <c r="AS7" s="386">
        <v>59684</v>
      </c>
      <c r="AT7" s="386">
        <v>7384</v>
      </c>
      <c r="AU7" s="385">
        <v>274</v>
      </c>
      <c r="AV7" s="385">
        <v>198</v>
      </c>
      <c r="AW7" s="386">
        <v>4457</v>
      </c>
      <c r="AX7" s="386">
        <v>2658</v>
      </c>
      <c r="AY7" s="385">
        <v>17</v>
      </c>
      <c r="AZ7" s="385"/>
      <c r="BA7" s="385">
        <v>14</v>
      </c>
      <c r="BB7" s="386">
        <v>1984</v>
      </c>
      <c r="BC7" s="386">
        <v>353293</v>
      </c>
      <c r="BD7" s="386">
        <v>12372</v>
      </c>
      <c r="BE7" s="385">
        <v>147</v>
      </c>
      <c r="BF7" s="386">
        <v>57782</v>
      </c>
      <c r="BG7" s="385">
        <v>34</v>
      </c>
      <c r="BH7" s="385"/>
      <c r="BI7" s="386">
        <v>126719</v>
      </c>
      <c r="BJ7" s="386">
        <v>158463</v>
      </c>
      <c r="BK7" s="386">
        <v>214398</v>
      </c>
      <c r="BL7" s="386">
        <v>95272</v>
      </c>
      <c r="BM7" s="386">
        <v>1576</v>
      </c>
      <c r="BN7" s="386">
        <v>1329</v>
      </c>
      <c r="BO7" s="386">
        <v>1039</v>
      </c>
      <c r="BP7" s="385">
        <v>190</v>
      </c>
      <c r="BQ7" s="385">
        <v>465</v>
      </c>
      <c r="BR7" s="386">
        <v>20406</v>
      </c>
      <c r="BS7" s="385"/>
      <c r="BT7" s="386">
        <v>2476</v>
      </c>
      <c r="BU7" s="386">
        <v>4783</v>
      </c>
      <c r="BV7" s="386">
        <v>6591</v>
      </c>
      <c r="BW7" s="386">
        <v>4826</v>
      </c>
      <c r="BX7" s="386">
        <v>33550</v>
      </c>
      <c r="BY7" s="386">
        <v>2990</v>
      </c>
      <c r="BZ7" s="385"/>
      <c r="CA7" s="386">
        <v>170316</v>
      </c>
      <c r="CB7" s="385">
        <v>346</v>
      </c>
      <c r="CC7" s="385">
        <v>43</v>
      </c>
      <c r="CD7" s="386">
        <v>1552</v>
      </c>
      <c r="CE7" s="386">
        <v>3207</v>
      </c>
      <c r="CF7" s="385"/>
      <c r="CG7" s="386">
        <v>1963</v>
      </c>
      <c r="CH7" s="386"/>
      <c r="CI7" s="386">
        <v>620982</v>
      </c>
      <c r="CJ7" s="386">
        <v>750105</v>
      </c>
      <c r="CK7" s="386">
        <v>1206</v>
      </c>
      <c r="CL7" s="385">
        <v>374</v>
      </c>
      <c r="CM7" s="385">
        <v>872</v>
      </c>
      <c r="CN7" s="386">
        <v>166388</v>
      </c>
      <c r="CO7" s="385">
        <v>75</v>
      </c>
      <c r="CP7" s="386">
        <v>222864</v>
      </c>
      <c r="CQ7" s="386">
        <v>106064</v>
      </c>
      <c r="CR7" s="385"/>
      <c r="CS7" s="385">
        <v>591</v>
      </c>
      <c r="CT7" s="386">
        <v>9013</v>
      </c>
      <c r="CU7" s="386">
        <v>77885</v>
      </c>
      <c r="CV7" s="386">
        <v>1116</v>
      </c>
      <c r="CW7" s="385"/>
      <c r="CX7" s="386">
        <v>1114</v>
      </c>
      <c r="CY7" s="385"/>
      <c r="CZ7" s="386">
        <v>7640</v>
      </c>
      <c r="DA7" s="385">
        <v>146</v>
      </c>
      <c r="DB7" s="385">
        <v>8</v>
      </c>
      <c r="DC7" s="385">
        <v>942</v>
      </c>
      <c r="DD7" s="385">
        <v>5</v>
      </c>
      <c r="DE7" s="386">
        <v>30869</v>
      </c>
      <c r="DF7" s="386">
        <v>203873</v>
      </c>
      <c r="DG7" s="386">
        <v>158382</v>
      </c>
      <c r="DH7" s="385" t="s">
        <v>548</v>
      </c>
      <c r="DI7" s="386">
        <v>2610</v>
      </c>
      <c r="DJ7" s="385"/>
      <c r="DK7" s="385">
        <v>731</v>
      </c>
      <c r="DL7" s="385">
        <v>256</v>
      </c>
      <c r="DM7" s="385">
        <v>340</v>
      </c>
      <c r="DN7" s="385">
        <v>288</v>
      </c>
      <c r="DO7" s="385"/>
      <c r="DP7" s="385">
        <v>162</v>
      </c>
      <c r="DQ7" s="385">
        <v>93</v>
      </c>
      <c r="DR7" s="385">
        <v>236</v>
      </c>
      <c r="DS7" s="385"/>
      <c r="DT7" s="385">
        <v>17</v>
      </c>
      <c r="DU7" s="385">
        <v>75</v>
      </c>
      <c r="DV7" s="385">
        <v>78</v>
      </c>
      <c r="DW7" s="385">
        <v>735</v>
      </c>
      <c r="DX7" s="386">
        <v>89975</v>
      </c>
      <c r="DY7" s="386">
        <v>832391</v>
      </c>
      <c r="DZ7" s="386">
        <v>2928</v>
      </c>
      <c r="EA7" s="385">
        <v>286</v>
      </c>
      <c r="EB7" s="385"/>
      <c r="EC7" s="385">
        <v>6</v>
      </c>
      <c r="ED7" s="385">
        <v>91</v>
      </c>
      <c r="EE7" s="385">
        <v>9</v>
      </c>
      <c r="EF7" s="385">
        <v>122</v>
      </c>
      <c r="EG7" s="385" t="s">
        <v>548</v>
      </c>
      <c r="EH7" s="385"/>
      <c r="EI7" s="386">
        <v>15980</v>
      </c>
      <c r="EJ7" s="385">
        <v>235</v>
      </c>
      <c r="EK7" s="386">
        <v>336098</v>
      </c>
      <c r="EL7" s="385"/>
      <c r="EM7" s="386">
        <v>128512</v>
      </c>
      <c r="EN7" s="386">
        <v>110748</v>
      </c>
      <c r="EO7" s="385" t="s">
        <v>548</v>
      </c>
      <c r="EP7" s="385" t="s">
        <v>548</v>
      </c>
      <c r="EQ7" s="386">
        <v>88666</v>
      </c>
      <c r="ER7" s="386">
        <v>6272</v>
      </c>
      <c r="ES7" s="385">
        <v>510</v>
      </c>
      <c r="ET7" s="386">
        <v>91103</v>
      </c>
      <c r="EU7" s="386">
        <v>115216</v>
      </c>
      <c r="EV7" s="385" t="s">
        <v>548</v>
      </c>
      <c r="EW7" s="386">
        <v>237515</v>
      </c>
      <c r="EX7" s="386">
        <v>2059</v>
      </c>
      <c r="EY7" s="385">
        <v>810</v>
      </c>
      <c r="EZ7" s="385"/>
      <c r="FA7" s="385">
        <v>233</v>
      </c>
      <c r="FB7" s="385">
        <v>366</v>
      </c>
      <c r="FC7" s="385">
        <v>209</v>
      </c>
      <c r="FD7" s="385">
        <v>26</v>
      </c>
      <c r="FE7" s="386">
        <v>1278</v>
      </c>
      <c r="FF7" s="385"/>
      <c r="FG7" s="385">
        <v>107</v>
      </c>
      <c r="FH7" s="385">
        <v>35</v>
      </c>
      <c r="FI7" s="386">
        <v>1077</v>
      </c>
      <c r="FJ7" s="385">
        <v>38</v>
      </c>
      <c r="FK7" s="386">
        <v>286632</v>
      </c>
      <c r="FL7" s="385">
        <v>481</v>
      </c>
      <c r="FM7" s="385"/>
      <c r="FN7" s="385">
        <v>425</v>
      </c>
      <c r="FO7" s="386">
        <v>563276</v>
      </c>
      <c r="FP7" s="386">
        <v>695790</v>
      </c>
      <c r="FQ7" s="385"/>
      <c r="FR7" s="386">
        <v>223710</v>
      </c>
      <c r="FS7" s="386">
        <v>472080</v>
      </c>
      <c r="FT7" s="386">
        <v>169691</v>
      </c>
      <c r="FU7" s="385">
        <v>219</v>
      </c>
      <c r="FV7" s="386">
        <v>210149</v>
      </c>
      <c r="FW7" s="385">
        <v>450</v>
      </c>
      <c r="FX7" s="386">
        <v>9647</v>
      </c>
      <c r="FY7" s="386">
        <v>1014</v>
      </c>
      <c r="FZ7" s="386">
        <v>587943</v>
      </c>
      <c r="GA7" s="386">
        <v>402151</v>
      </c>
      <c r="GB7" s="386"/>
      <c r="GC7" s="386">
        <v>301150</v>
      </c>
      <c r="GD7" s="386">
        <v>1665</v>
      </c>
      <c r="GE7" s="385" t="s">
        <v>548</v>
      </c>
      <c r="GF7" s="385"/>
      <c r="GG7" s="386">
        <v>1700</v>
      </c>
      <c r="GH7" s="385" t="s">
        <v>548</v>
      </c>
      <c r="GI7" s="385" t="s">
        <v>548</v>
      </c>
      <c r="GJ7" s="385" t="s">
        <v>548</v>
      </c>
      <c r="GK7" s="385" t="s">
        <v>548</v>
      </c>
      <c r="GL7" s="385" t="s">
        <v>548</v>
      </c>
      <c r="GM7" s="385"/>
      <c r="GN7" s="386">
        <v>3292</v>
      </c>
      <c r="GO7" s="386">
        <v>8325</v>
      </c>
      <c r="GP7" s="386">
        <v>9185</v>
      </c>
      <c r="GQ7" s="386">
        <v>12000</v>
      </c>
      <c r="GR7" s="386">
        <v>35358</v>
      </c>
      <c r="GS7" s="386">
        <v>90910</v>
      </c>
      <c r="GT7" s="385"/>
      <c r="GU7" s="386">
        <v>32480</v>
      </c>
      <c r="GV7" s="386">
        <v>18584</v>
      </c>
      <c r="GW7" s="385" t="s">
        <v>548</v>
      </c>
      <c r="GX7" s="385" t="s">
        <v>548</v>
      </c>
      <c r="GY7" s="385" t="s">
        <v>548</v>
      </c>
      <c r="GZ7" s="386">
        <v>72378</v>
      </c>
      <c r="HA7" s="386">
        <v>72032</v>
      </c>
      <c r="HB7" s="385"/>
      <c r="HC7" s="385">
        <v>271</v>
      </c>
      <c r="HD7" s="386">
        <v>1388</v>
      </c>
      <c r="HE7" s="386">
        <v>30896</v>
      </c>
      <c r="HF7" s="386">
        <v>98278</v>
      </c>
      <c r="HG7" s="386">
        <v>2243</v>
      </c>
      <c r="HH7" s="386">
        <v>6620</v>
      </c>
      <c r="HI7" s="386">
        <v>4859</v>
      </c>
      <c r="HJ7" s="386">
        <v>149252</v>
      </c>
      <c r="HK7" s="386">
        <v>131448</v>
      </c>
      <c r="HL7" s="385"/>
      <c r="HM7" s="385">
        <v>31</v>
      </c>
      <c r="HN7" s="385" t="s">
        <v>548</v>
      </c>
      <c r="HO7" s="386">
        <v>186827</v>
      </c>
      <c r="HP7" s="385"/>
      <c r="HQ7" s="385">
        <v>797</v>
      </c>
      <c r="HR7" s="386">
        <v>1849</v>
      </c>
      <c r="HS7" s="386">
        <v>10405</v>
      </c>
      <c r="HT7" s="386">
        <v>2006</v>
      </c>
      <c r="HU7" s="386">
        <v>88345</v>
      </c>
      <c r="HV7" s="386">
        <v>78695</v>
      </c>
      <c r="HW7" s="385">
        <v>29</v>
      </c>
      <c r="HX7" s="385">
        <v>173</v>
      </c>
      <c r="HY7" s="386">
        <v>58486</v>
      </c>
      <c r="HZ7" s="386">
        <v>34187</v>
      </c>
      <c r="IA7" s="386">
        <v>76733</v>
      </c>
      <c r="IB7" s="386">
        <v>16521</v>
      </c>
      <c r="IC7" s="386">
        <v>3860476</v>
      </c>
      <c r="ID7" s="385" t="s">
        <v>548</v>
      </c>
      <c r="IE7" s="386">
        <v>1441</v>
      </c>
      <c r="IF7" s="385"/>
      <c r="IG7" s="386">
        <v>1420</v>
      </c>
      <c r="IH7" s="386">
        <v>30000</v>
      </c>
      <c r="II7" s="386">
        <v>512337</v>
      </c>
      <c r="IJ7" s="386">
        <v>313993</v>
      </c>
      <c r="IK7" s="386">
        <v>262728</v>
      </c>
      <c r="IL7" s="385">
        <v>135</v>
      </c>
      <c r="IM7" s="385">
        <v>110</v>
      </c>
      <c r="IN7" s="385"/>
      <c r="IO7" s="386">
        <v>352461</v>
      </c>
      <c r="IP7" s="386">
        <v>471757</v>
      </c>
      <c r="IQ7" s="386">
        <v>264332</v>
      </c>
      <c r="IR7" s="386">
        <v>4883</v>
      </c>
      <c r="IS7" s="385">
        <v>39</v>
      </c>
      <c r="IT7" s="385">
        <v>211</v>
      </c>
      <c r="IU7" s="385">
        <v>63</v>
      </c>
      <c r="IV7" s="385">
        <v>836</v>
      </c>
      <c r="IW7" s="386">
        <v>2208</v>
      </c>
      <c r="IX7" s="385" t="s">
        <v>548</v>
      </c>
      <c r="IY7" s="386">
        <v>68274</v>
      </c>
      <c r="IZ7" s="385"/>
      <c r="JA7" s="385">
        <v>443</v>
      </c>
      <c r="JB7" s="386">
        <v>4477</v>
      </c>
      <c r="JC7" s="386">
        <v>3437</v>
      </c>
      <c r="JD7" s="386">
        <v>282988</v>
      </c>
      <c r="JE7" s="385" t="s">
        <v>548</v>
      </c>
      <c r="JF7" s="385" t="s">
        <v>548</v>
      </c>
      <c r="JG7" s="386">
        <v>1520</v>
      </c>
      <c r="JH7" s="385"/>
      <c r="JI7" s="385">
        <v>227</v>
      </c>
      <c r="JJ7" s="386">
        <v>1293</v>
      </c>
      <c r="JK7" s="386">
        <v>29069</v>
      </c>
      <c r="JL7" s="386">
        <v>67003</v>
      </c>
      <c r="JM7" s="386">
        <v>432110</v>
      </c>
      <c r="JN7" s="385" t="s">
        <v>548</v>
      </c>
      <c r="JO7" s="385" t="s">
        <v>548</v>
      </c>
      <c r="JP7" s="385">
        <v>133</v>
      </c>
      <c r="JQ7" s="385" t="s">
        <v>548</v>
      </c>
      <c r="JR7" s="385" t="s">
        <v>548</v>
      </c>
      <c r="JS7" s="385" t="s">
        <v>548</v>
      </c>
      <c r="JT7" s="385" t="s">
        <v>548</v>
      </c>
      <c r="JU7" s="385" t="s">
        <v>548</v>
      </c>
      <c r="JV7" s="385" t="s">
        <v>548</v>
      </c>
      <c r="JW7" s="385" t="s">
        <v>548</v>
      </c>
      <c r="JX7" s="385" t="s">
        <v>548</v>
      </c>
      <c r="JY7" s="385" t="s">
        <v>548</v>
      </c>
      <c r="JZ7" s="385" t="s">
        <v>548</v>
      </c>
      <c r="KA7" s="385" t="s">
        <v>548</v>
      </c>
      <c r="KB7" s="385" t="s">
        <v>548</v>
      </c>
      <c r="KC7" s="386">
        <v>75901</v>
      </c>
      <c r="KD7" s="385" t="s">
        <v>548</v>
      </c>
      <c r="KE7" s="385" t="s">
        <v>548</v>
      </c>
      <c r="KF7" s="387"/>
      <c r="KG7" s="387"/>
      <c r="KH7" s="387"/>
      <c r="KI7" s="387"/>
      <c r="KJ7" s="387"/>
      <c r="KK7" s="387"/>
      <c r="KL7" s="387"/>
      <c r="KM7" s="387"/>
      <c r="KN7" s="387"/>
      <c r="KO7" s="387"/>
    </row>
    <row r="8" spans="1:303" s="364" customFormat="1" ht="18.75">
      <c r="B8" s="211" t="s">
        <v>733</v>
      </c>
      <c r="C8" s="376">
        <v>4069810</v>
      </c>
      <c r="D8" s="375"/>
      <c r="E8" s="376">
        <v>1913571</v>
      </c>
      <c r="F8" s="376"/>
      <c r="G8" s="376"/>
      <c r="H8" s="376"/>
      <c r="I8" s="376"/>
      <c r="J8" s="376"/>
      <c r="K8" s="376"/>
      <c r="L8" s="376">
        <v>3629977</v>
      </c>
      <c r="M8" s="375"/>
      <c r="N8" s="376">
        <v>479309</v>
      </c>
      <c r="O8" s="376">
        <v>212658</v>
      </c>
      <c r="P8" s="376">
        <v>3764947</v>
      </c>
      <c r="Q8" s="375"/>
      <c r="R8" s="376">
        <v>2473415</v>
      </c>
      <c r="S8" s="376">
        <v>28981399</v>
      </c>
      <c r="T8" s="375"/>
      <c r="U8" s="375"/>
      <c r="V8" s="376">
        <v>5818068</v>
      </c>
      <c r="W8" s="375"/>
      <c r="X8" s="376">
        <v>680755</v>
      </c>
      <c r="Y8" s="376">
        <v>558225</v>
      </c>
      <c r="Z8" s="375"/>
      <c r="AA8" s="376">
        <v>9456</v>
      </c>
      <c r="AB8" s="376">
        <v>1770572</v>
      </c>
      <c r="AC8" s="376">
        <v>932340</v>
      </c>
      <c r="AD8" s="376"/>
      <c r="AE8" s="376">
        <v>21570755</v>
      </c>
      <c r="AF8" s="376">
        <v>3111856</v>
      </c>
      <c r="AG8" s="375"/>
      <c r="AH8" s="376">
        <v>401614</v>
      </c>
      <c r="AI8" s="376">
        <v>105722</v>
      </c>
      <c r="AJ8" s="376">
        <v>110464</v>
      </c>
      <c r="AK8" s="376">
        <v>1716953</v>
      </c>
      <c r="AL8" s="376">
        <v>407683</v>
      </c>
      <c r="AM8" s="376">
        <v>1100756</v>
      </c>
      <c r="AN8" s="376">
        <v>2326772</v>
      </c>
      <c r="AO8" s="375"/>
      <c r="AP8" s="376">
        <v>356879</v>
      </c>
      <c r="AQ8" s="376">
        <v>1660929</v>
      </c>
      <c r="AR8" s="376">
        <v>1112503</v>
      </c>
      <c r="AS8" s="376">
        <v>25747</v>
      </c>
      <c r="AT8" s="376">
        <v>336981</v>
      </c>
      <c r="AU8" s="376">
        <v>2434104</v>
      </c>
      <c r="AV8" s="376">
        <v>2421683</v>
      </c>
      <c r="AW8" s="376">
        <v>4994654</v>
      </c>
      <c r="AX8" s="376">
        <v>4655981</v>
      </c>
      <c r="AY8" s="376">
        <v>75475</v>
      </c>
      <c r="AZ8" s="375"/>
      <c r="BA8" s="376">
        <v>59713</v>
      </c>
      <c r="BB8" s="376">
        <v>7918154</v>
      </c>
      <c r="BC8" s="376">
        <v>1534647</v>
      </c>
      <c r="BD8" s="376">
        <v>58311</v>
      </c>
      <c r="BE8" s="376">
        <v>1591132</v>
      </c>
      <c r="BF8" s="376">
        <v>199479</v>
      </c>
      <c r="BG8" s="376">
        <v>546455</v>
      </c>
      <c r="BH8" s="375"/>
      <c r="BI8" s="376">
        <v>117763</v>
      </c>
      <c r="BJ8" s="376">
        <v>264292</v>
      </c>
      <c r="BK8" s="376">
        <v>287610</v>
      </c>
      <c r="BL8" s="376">
        <v>35736847</v>
      </c>
      <c r="BM8" s="376">
        <v>1234867</v>
      </c>
      <c r="BN8" s="376">
        <v>11921459</v>
      </c>
      <c r="BO8" s="376">
        <v>1109555</v>
      </c>
      <c r="BP8" s="376">
        <v>1292654</v>
      </c>
      <c r="BQ8" s="376">
        <v>1013039</v>
      </c>
      <c r="BR8" s="376">
        <v>7491762</v>
      </c>
      <c r="BS8" s="375"/>
      <c r="BT8" s="376">
        <v>905846</v>
      </c>
      <c r="BU8" s="376">
        <v>2359431</v>
      </c>
      <c r="BV8" s="376">
        <v>2484248</v>
      </c>
      <c r="BW8" s="376">
        <v>1224523</v>
      </c>
      <c r="BX8" s="376">
        <v>83327680</v>
      </c>
      <c r="BY8" s="376">
        <v>8861615</v>
      </c>
      <c r="BZ8" s="375"/>
      <c r="CA8" s="376">
        <v>58697</v>
      </c>
      <c r="CB8" s="376">
        <v>1196876</v>
      </c>
      <c r="CC8" s="376">
        <v>139558</v>
      </c>
      <c r="CD8" s="376">
        <v>3137891</v>
      </c>
      <c r="CE8" s="376">
        <v>9442617</v>
      </c>
      <c r="CF8" s="375"/>
      <c r="CG8" s="376">
        <v>5463522</v>
      </c>
      <c r="CH8" s="376"/>
      <c r="CI8" s="376">
        <v>209472</v>
      </c>
      <c r="CJ8" s="376">
        <v>325362</v>
      </c>
      <c r="CK8" s="376">
        <v>6314766</v>
      </c>
      <c r="CL8" s="376">
        <v>2582810</v>
      </c>
      <c r="CM8" s="376">
        <v>4299386</v>
      </c>
      <c r="CN8" s="376">
        <v>271428</v>
      </c>
      <c r="CO8" s="376">
        <v>296730</v>
      </c>
      <c r="CP8" s="376">
        <v>223311</v>
      </c>
      <c r="CQ8" s="376">
        <v>12649497</v>
      </c>
      <c r="CR8" s="375"/>
      <c r="CS8" s="376">
        <v>208714</v>
      </c>
      <c r="CT8" s="376">
        <v>703379</v>
      </c>
      <c r="CU8" s="376">
        <v>1907937</v>
      </c>
      <c r="CV8" s="376">
        <v>2447107</v>
      </c>
      <c r="CW8" s="375"/>
      <c r="CX8" s="376">
        <v>2439859</v>
      </c>
      <c r="CY8" s="375"/>
      <c r="CZ8" s="376">
        <v>2305</v>
      </c>
      <c r="DA8" s="376">
        <v>513094</v>
      </c>
      <c r="DB8" s="376">
        <v>26095</v>
      </c>
      <c r="DC8" s="376">
        <v>1849404</v>
      </c>
      <c r="DD8" s="376">
        <v>15864</v>
      </c>
      <c r="DE8" s="376">
        <v>213072</v>
      </c>
      <c r="DF8" s="376">
        <v>318012</v>
      </c>
      <c r="DG8" s="376">
        <v>497299</v>
      </c>
      <c r="DH8" s="376">
        <v>567817</v>
      </c>
      <c r="DI8" s="376">
        <v>27931710</v>
      </c>
      <c r="DJ8" s="375"/>
      <c r="DK8" s="376">
        <v>5788039</v>
      </c>
      <c r="DL8" s="376">
        <v>2043892</v>
      </c>
      <c r="DM8" s="376">
        <v>2752265</v>
      </c>
      <c r="DN8" s="376">
        <v>3127594</v>
      </c>
      <c r="DO8" s="375"/>
      <c r="DP8" s="376">
        <v>1854129</v>
      </c>
      <c r="DQ8" s="376">
        <v>582866</v>
      </c>
      <c r="DR8" s="376">
        <v>3557487</v>
      </c>
      <c r="DS8" s="375"/>
      <c r="DT8" s="376">
        <v>163055</v>
      </c>
      <c r="DU8" s="376">
        <v>1225065</v>
      </c>
      <c r="DV8" s="376">
        <v>4139989</v>
      </c>
      <c r="DW8" s="376">
        <v>2594346</v>
      </c>
      <c r="DX8" s="376">
        <v>463643</v>
      </c>
      <c r="DY8" s="376">
        <v>2355409</v>
      </c>
      <c r="DZ8" s="376">
        <v>3279609</v>
      </c>
      <c r="EA8" s="376">
        <v>2078701</v>
      </c>
      <c r="EB8" s="375"/>
      <c r="EC8" s="376">
        <v>19054</v>
      </c>
      <c r="ED8" s="376">
        <v>427936</v>
      </c>
      <c r="EE8" s="376">
        <v>23929</v>
      </c>
      <c r="EF8" s="376">
        <v>1082671</v>
      </c>
      <c r="EG8" s="376">
        <v>11834809</v>
      </c>
      <c r="EH8" s="375"/>
      <c r="EI8" s="376">
        <v>150709</v>
      </c>
      <c r="EJ8" s="376">
        <v>3949436</v>
      </c>
      <c r="EK8" s="376">
        <v>1016506</v>
      </c>
      <c r="EL8" s="375"/>
      <c r="EM8" s="376">
        <v>381280</v>
      </c>
      <c r="EN8" s="376">
        <v>187048</v>
      </c>
      <c r="EO8" s="376">
        <v>31413</v>
      </c>
      <c r="EP8" s="376">
        <v>775814</v>
      </c>
      <c r="EQ8" s="376">
        <v>964055</v>
      </c>
      <c r="ER8" s="376">
        <v>72625</v>
      </c>
      <c r="ES8" s="376">
        <v>14693</v>
      </c>
      <c r="ET8" s="376">
        <v>622139</v>
      </c>
      <c r="EU8" s="376">
        <v>1146992</v>
      </c>
      <c r="EV8" s="376">
        <v>4070648</v>
      </c>
      <c r="EW8" s="376">
        <v>566608</v>
      </c>
      <c r="EX8" s="376">
        <v>4633068</v>
      </c>
      <c r="EY8" s="376">
        <v>7756641</v>
      </c>
      <c r="EZ8" s="375"/>
      <c r="FA8" s="376">
        <v>737781</v>
      </c>
      <c r="FB8" s="376">
        <v>5211018</v>
      </c>
      <c r="FC8" s="376">
        <v>1782984</v>
      </c>
      <c r="FD8" s="376">
        <v>105488</v>
      </c>
      <c r="FE8" s="376">
        <v>8892590</v>
      </c>
      <c r="FF8" s="375"/>
      <c r="FG8" s="376">
        <v>892126</v>
      </c>
      <c r="FH8" s="376">
        <v>198914</v>
      </c>
      <c r="FI8" s="376">
        <v>6052732</v>
      </c>
      <c r="FJ8" s="376">
        <v>1007617</v>
      </c>
      <c r="FK8" s="376">
        <v>1788116</v>
      </c>
      <c r="FL8" s="376">
        <v>18036185</v>
      </c>
      <c r="FM8" s="375"/>
      <c r="FN8" s="376">
        <v>14895202</v>
      </c>
      <c r="FO8" s="376">
        <v>3140983</v>
      </c>
      <c r="FP8" s="376">
        <v>2026412</v>
      </c>
      <c r="FQ8" s="375"/>
      <c r="FR8" s="376">
        <v>286497</v>
      </c>
      <c r="FS8" s="376">
        <v>1739915</v>
      </c>
      <c r="FT8" s="376">
        <v>591420</v>
      </c>
      <c r="FU8" s="376">
        <v>15690</v>
      </c>
      <c r="FV8" s="376">
        <v>2079649</v>
      </c>
      <c r="FW8" s="376">
        <v>1309878</v>
      </c>
      <c r="FX8" s="376">
        <v>2144356</v>
      </c>
      <c r="FY8" s="376">
        <v>616777</v>
      </c>
      <c r="FZ8" s="376">
        <v>167910</v>
      </c>
      <c r="GA8" s="376">
        <v>663062</v>
      </c>
      <c r="GB8" s="376"/>
      <c r="GC8" s="376">
        <v>224627</v>
      </c>
      <c r="GD8" s="376">
        <v>189580</v>
      </c>
      <c r="GE8" s="376">
        <v>3241759</v>
      </c>
      <c r="GF8" s="375"/>
      <c r="GG8" s="376">
        <v>84220</v>
      </c>
      <c r="GH8" s="376">
        <v>1734377</v>
      </c>
      <c r="GI8" s="376">
        <v>246004</v>
      </c>
      <c r="GJ8" s="376">
        <v>374118</v>
      </c>
      <c r="GK8" s="376">
        <v>5179575</v>
      </c>
      <c r="GL8" s="376">
        <v>1833615</v>
      </c>
      <c r="GM8" s="375"/>
      <c r="GN8" s="376">
        <v>314948</v>
      </c>
      <c r="GO8" s="376">
        <v>233514</v>
      </c>
      <c r="GP8" s="376">
        <v>210982</v>
      </c>
      <c r="GQ8" s="376">
        <v>233925</v>
      </c>
      <c r="GR8" s="376">
        <v>71790</v>
      </c>
      <c r="GS8" s="376">
        <v>5359712</v>
      </c>
      <c r="GT8" s="375"/>
      <c r="GU8" s="376">
        <v>2047418</v>
      </c>
      <c r="GV8" s="376">
        <v>1873381</v>
      </c>
      <c r="GW8" s="376">
        <v>190445</v>
      </c>
      <c r="GX8" s="376">
        <v>1552811</v>
      </c>
      <c r="GY8" s="376">
        <v>899499</v>
      </c>
      <c r="GZ8" s="376">
        <v>3516966</v>
      </c>
      <c r="HA8" s="376">
        <v>17184112</v>
      </c>
      <c r="HB8" s="375"/>
      <c r="HC8" s="376">
        <v>854960</v>
      </c>
      <c r="HD8" s="376">
        <v>1526108</v>
      </c>
      <c r="HE8" s="376">
        <v>10795547</v>
      </c>
      <c r="HF8" s="376">
        <v>9909163</v>
      </c>
      <c r="HG8" s="376">
        <v>268353</v>
      </c>
      <c r="HH8" s="376">
        <v>2796796</v>
      </c>
      <c r="HI8" s="376">
        <v>2671226</v>
      </c>
      <c r="HJ8" s="376">
        <v>2514198</v>
      </c>
      <c r="HK8" s="376">
        <v>667605</v>
      </c>
      <c r="HL8" s="375"/>
      <c r="HM8" s="375">
        <v>964</v>
      </c>
      <c r="HN8" s="376">
        <v>7311285</v>
      </c>
      <c r="HO8" s="376">
        <v>2375813</v>
      </c>
      <c r="HP8" s="375"/>
      <c r="HQ8" s="376">
        <v>207924</v>
      </c>
      <c r="HR8" s="376">
        <v>1909781</v>
      </c>
      <c r="HS8" s="376">
        <v>25467</v>
      </c>
      <c r="HT8" s="376">
        <v>489338</v>
      </c>
      <c r="HU8" s="376">
        <v>5717</v>
      </c>
      <c r="HV8" s="376">
        <v>6014085</v>
      </c>
      <c r="HW8" s="376">
        <v>17427</v>
      </c>
      <c r="HX8" s="376">
        <v>188337</v>
      </c>
      <c r="HY8" s="376">
        <v>12210</v>
      </c>
      <c r="HZ8" s="376">
        <v>4616484</v>
      </c>
      <c r="IA8" s="376">
        <v>6321668</v>
      </c>
      <c r="IB8" s="376">
        <v>1402562</v>
      </c>
      <c r="IC8" s="376">
        <v>7542950</v>
      </c>
      <c r="ID8" s="376">
        <v>14127240</v>
      </c>
      <c r="IE8" s="375">
        <v>216</v>
      </c>
      <c r="IF8" s="375"/>
      <c r="IG8" s="375">
        <v>145</v>
      </c>
      <c r="IH8" s="375">
        <v>32</v>
      </c>
      <c r="II8" s="376">
        <v>13780659</v>
      </c>
      <c r="IJ8" s="376">
        <v>142987694</v>
      </c>
      <c r="IK8" s="376">
        <v>3273577</v>
      </c>
      <c r="IL8" s="376">
        <v>2440</v>
      </c>
      <c r="IM8" s="376">
        <v>27727159</v>
      </c>
      <c r="IN8" s="375"/>
      <c r="IO8" s="376">
        <v>8561639</v>
      </c>
      <c r="IP8" s="376">
        <v>14061021</v>
      </c>
      <c r="IQ8" s="376">
        <v>4672128</v>
      </c>
      <c r="IR8" s="376">
        <v>185774</v>
      </c>
      <c r="IS8" s="376">
        <v>8517</v>
      </c>
      <c r="IT8" s="376">
        <v>77262</v>
      </c>
      <c r="IU8" s="376">
        <v>7258</v>
      </c>
      <c r="IV8" s="376">
        <v>22250</v>
      </c>
      <c r="IW8" s="376">
        <v>144135</v>
      </c>
      <c r="IX8" s="376">
        <v>17102869</v>
      </c>
      <c r="IY8" s="376">
        <v>15197386</v>
      </c>
      <c r="IZ8" s="375"/>
      <c r="JA8" s="376">
        <v>15029593</v>
      </c>
      <c r="JB8" s="376">
        <v>1336868</v>
      </c>
      <c r="JC8" s="376">
        <v>490039</v>
      </c>
      <c r="JD8" s="376">
        <v>24663929</v>
      </c>
      <c r="JE8" s="376">
        <v>5082907</v>
      </c>
      <c r="JF8" s="376">
        <v>17933364</v>
      </c>
      <c r="JG8" s="376">
        <v>1259587</v>
      </c>
      <c r="JH8" s="375"/>
      <c r="JI8" s="376">
        <v>792583</v>
      </c>
      <c r="JJ8" s="376">
        <v>467004</v>
      </c>
      <c r="JK8" s="376">
        <v>265562</v>
      </c>
      <c r="JL8" s="376">
        <v>1042214</v>
      </c>
      <c r="JM8" s="376">
        <v>2866515</v>
      </c>
      <c r="JN8" s="376">
        <v>71944724</v>
      </c>
      <c r="JO8" s="376">
        <v>501106414</v>
      </c>
      <c r="JP8" s="376">
        <v>9808920</v>
      </c>
      <c r="JQ8" s="376">
        <v>97570979</v>
      </c>
      <c r="JR8" s="376">
        <v>266695862</v>
      </c>
      <c r="JS8" s="376">
        <v>61360362</v>
      </c>
      <c r="JT8" s="376">
        <v>61941179</v>
      </c>
      <c r="JU8" s="376">
        <v>3729112</v>
      </c>
      <c r="JV8" s="376">
        <v>340727814</v>
      </c>
      <c r="JW8" s="376">
        <v>700762</v>
      </c>
      <c r="JX8" s="376">
        <v>16605808</v>
      </c>
      <c r="JY8" s="376">
        <v>30655644</v>
      </c>
      <c r="JZ8" s="376">
        <v>72687302</v>
      </c>
      <c r="KA8" s="376">
        <v>173273229</v>
      </c>
      <c r="KB8" s="376">
        <v>22272388</v>
      </c>
      <c r="KC8" s="376">
        <v>2984662</v>
      </c>
      <c r="KD8" s="376">
        <v>20999717</v>
      </c>
      <c r="KE8" s="376">
        <v>548302</v>
      </c>
      <c r="KF8" s="372"/>
      <c r="KG8" s="372"/>
      <c r="KH8" s="372"/>
      <c r="KI8" s="372"/>
      <c r="KJ8" s="372"/>
      <c r="KK8" s="372"/>
      <c r="KL8" s="372"/>
      <c r="KM8" s="372"/>
      <c r="KN8" s="372"/>
      <c r="KO8" s="372"/>
    </row>
    <row r="9" spans="1:303" s="364" customFormat="1" ht="18.75">
      <c r="B9" s="211" t="s">
        <v>734</v>
      </c>
      <c r="C9" s="375">
        <v>-5.5</v>
      </c>
      <c r="D9" s="375"/>
      <c r="E9" s="375">
        <v>-10.199999999999999</v>
      </c>
      <c r="F9" s="375"/>
      <c r="G9" s="375"/>
      <c r="H9" s="375"/>
      <c r="I9" s="375"/>
      <c r="J9" s="375"/>
      <c r="K9" s="375"/>
      <c r="L9" s="375">
        <v>11.9</v>
      </c>
      <c r="M9" s="375"/>
      <c r="N9" s="375">
        <v>-4.7</v>
      </c>
      <c r="O9" s="375">
        <v>8.6</v>
      </c>
      <c r="P9" s="375">
        <v>-7.6</v>
      </c>
      <c r="Q9" s="375"/>
      <c r="R9" s="375">
        <v>-30.8</v>
      </c>
      <c r="S9" s="375">
        <v>24.2</v>
      </c>
      <c r="T9" s="375"/>
      <c r="U9" s="375"/>
      <c r="V9" s="375">
        <v>67.599999999999994</v>
      </c>
      <c r="W9" s="375"/>
      <c r="X9" s="375">
        <v>82</v>
      </c>
      <c r="Y9" s="375">
        <v>0.1</v>
      </c>
      <c r="Z9" s="375"/>
      <c r="AA9" s="375">
        <v>3.3</v>
      </c>
      <c r="AB9" s="375">
        <v>98.3</v>
      </c>
      <c r="AC9" s="375">
        <v>30.9</v>
      </c>
      <c r="AD9" s="375"/>
      <c r="AE9" s="375">
        <v>14.4</v>
      </c>
      <c r="AF9" s="375">
        <v>4.0999999999999996</v>
      </c>
      <c r="AG9" s="375"/>
      <c r="AH9" s="375">
        <v>-28</v>
      </c>
      <c r="AI9" s="375">
        <v>36.200000000000003</v>
      </c>
      <c r="AJ9" s="375">
        <v>7.8</v>
      </c>
      <c r="AK9" s="375">
        <v>8.6</v>
      </c>
      <c r="AL9" s="375">
        <v>0.6</v>
      </c>
      <c r="AM9" s="375">
        <v>39</v>
      </c>
      <c r="AN9" s="375">
        <v>100.6</v>
      </c>
      <c r="AO9" s="375"/>
      <c r="AP9" s="375">
        <v>59.4</v>
      </c>
      <c r="AQ9" s="375">
        <v>42.4</v>
      </c>
      <c r="AR9" s="375">
        <v>-1.2</v>
      </c>
      <c r="AS9" s="375">
        <v>164.1</v>
      </c>
      <c r="AT9" s="375">
        <v>5.9</v>
      </c>
      <c r="AU9" s="375">
        <v>4.8</v>
      </c>
      <c r="AV9" s="375">
        <v>33.700000000000003</v>
      </c>
      <c r="AW9" s="375">
        <v>-12.9</v>
      </c>
      <c r="AX9" s="375">
        <v>3.6</v>
      </c>
      <c r="AY9" s="375">
        <v>-6.5</v>
      </c>
      <c r="AZ9" s="375"/>
      <c r="BA9" s="375">
        <v>-8.1999999999999993</v>
      </c>
      <c r="BB9" s="375">
        <v>10.4</v>
      </c>
      <c r="BC9" s="375">
        <v>6.3</v>
      </c>
      <c r="BD9" s="375">
        <v>12.5</v>
      </c>
      <c r="BE9" s="375">
        <v>-39.5</v>
      </c>
      <c r="BF9" s="375">
        <v>-43.4</v>
      </c>
      <c r="BG9" s="375">
        <v>-0.2</v>
      </c>
      <c r="BH9" s="375"/>
      <c r="BI9" s="375">
        <v>-4.4000000000000004</v>
      </c>
      <c r="BJ9" s="375">
        <v>-0.1</v>
      </c>
      <c r="BK9" s="375">
        <v>25.4</v>
      </c>
      <c r="BL9" s="375">
        <v>2.2000000000000002</v>
      </c>
      <c r="BM9" s="375">
        <v>-2.8</v>
      </c>
      <c r="BN9" s="375">
        <v>12.6</v>
      </c>
      <c r="BO9" s="375">
        <v>10.8</v>
      </c>
      <c r="BP9" s="375">
        <v>4.9000000000000004</v>
      </c>
      <c r="BQ9" s="375">
        <v>-11.8</v>
      </c>
      <c r="BR9" s="375">
        <v>-29.9</v>
      </c>
      <c r="BS9" s="375"/>
      <c r="BT9" s="375">
        <v>-18.2</v>
      </c>
      <c r="BU9" s="375">
        <v>-23.1</v>
      </c>
      <c r="BV9" s="375">
        <v>-41.3</v>
      </c>
      <c r="BW9" s="375">
        <v>-25.2</v>
      </c>
      <c r="BX9" s="375">
        <v>8.8000000000000007</v>
      </c>
      <c r="BY9" s="375">
        <v>-0.3</v>
      </c>
      <c r="BZ9" s="375"/>
      <c r="CA9" s="375">
        <v>403.7</v>
      </c>
      <c r="CB9" s="375">
        <v>-11.6</v>
      </c>
      <c r="CC9" s="375">
        <v>-9.6999999999999993</v>
      </c>
      <c r="CD9" s="375">
        <v>-13</v>
      </c>
      <c r="CE9" s="375">
        <v>17.8</v>
      </c>
      <c r="CF9" s="375"/>
      <c r="CG9" s="375">
        <v>-1</v>
      </c>
      <c r="CH9" s="375"/>
      <c r="CI9" s="375">
        <v>-8</v>
      </c>
      <c r="CJ9" s="375">
        <v>-19.600000000000001</v>
      </c>
      <c r="CK9" s="375">
        <v>17.399999999999999</v>
      </c>
      <c r="CL9" s="375">
        <v>0.3</v>
      </c>
      <c r="CM9" s="375">
        <v>4</v>
      </c>
      <c r="CN9" s="375">
        <v>1</v>
      </c>
      <c r="CO9" s="375">
        <v>-35.4</v>
      </c>
      <c r="CP9" s="375">
        <v>-0.2</v>
      </c>
      <c r="CQ9" s="375">
        <v>-5.6</v>
      </c>
      <c r="CR9" s="375"/>
      <c r="CS9" s="375">
        <v>-9.1999999999999993</v>
      </c>
      <c r="CT9" s="375">
        <v>0.6</v>
      </c>
      <c r="CU9" s="375">
        <v>55.7</v>
      </c>
      <c r="CV9" s="375">
        <v>16.5</v>
      </c>
      <c r="CW9" s="375"/>
      <c r="CX9" s="375">
        <v>16.7</v>
      </c>
      <c r="CY9" s="375"/>
      <c r="CZ9" s="375">
        <v>20.2</v>
      </c>
      <c r="DA9" s="375">
        <v>32.1</v>
      </c>
      <c r="DB9" s="375">
        <v>-66.3</v>
      </c>
      <c r="DC9" s="375">
        <v>17.399999999999999</v>
      </c>
      <c r="DD9" s="375">
        <v>-15.2</v>
      </c>
      <c r="DE9" s="375">
        <v>-2.2999999999999998</v>
      </c>
      <c r="DF9" s="375">
        <v>-5.6</v>
      </c>
      <c r="DG9" s="375">
        <v>-4.5999999999999996</v>
      </c>
      <c r="DH9" s="375" t="s">
        <v>548</v>
      </c>
      <c r="DI9" s="375">
        <v>2.9</v>
      </c>
      <c r="DJ9" s="375"/>
      <c r="DK9" s="375">
        <v>9.8000000000000007</v>
      </c>
      <c r="DL9" s="375">
        <v>4.0999999999999996</v>
      </c>
      <c r="DM9" s="375">
        <v>-6.6</v>
      </c>
      <c r="DN9" s="375">
        <v>-4.4000000000000004</v>
      </c>
      <c r="DO9" s="375"/>
      <c r="DP9" s="375">
        <v>-2.6</v>
      </c>
      <c r="DQ9" s="375">
        <v>0.3</v>
      </c>
      <c r="DR9" s="375">
        <v>6.5</v>
      </c>
      <c r="DS9" s="375"/>
      <c r="DT9" s="375">
        <v>-7.4</v>
      </c>
      <c r="DU9" s="375">
        <v>-12.8</v>
      </c>
      <c r="DV9" s="375">
        <v>-9.9</v>
      </c>
      <c r="DW9" s="375">
        <v>-10.9</v>
      </c>
      <c r="DX9" s="375">
        <v>-2.8</v>
      </c>
      <c r="DY9" s="375">
        <v>-9.4</v>
      </c>
      <c r="DZ9" s="375">
        <v>6.4</v>
      </c>
      <c r="EA9" s="375">
        <v>1.7</v>
      </c>
      <c r="EB9" s="375"/>
      <c r="EC9" s="375">
        <v>22.3</v>
      </c>
      <c r="ED9" s="375">
        <v>-0.4</v>
      </c>
      <c r="EE9" s="375">
        <v>75.2</v>
      </c>
      <c r="EF9" s="375">
        <v>-4</v>
      </c>
      <c r="EG9" s="375" t="s">
        <v>548</v>
      </c>
      <c r="EH9" s="375"/>
      <c r="EI9" s="375">
        <v>-0.2</v>
      </c>
      <c r="EJ9" s="375">
        <v>16.600000000000001</v>
      </c>
      <c r="EK9" s="375">
        <v>-6.3</v>
      </c>
      <c r="EL9" s="375"/>
      <c r="EM9" s="375">
        <v>-15.7</v>
      </c>
      <c r="EN9" s="375">
        <v>-1.2</v>
      </c>
      <c r="EO9" s="375" t="s">
        <v>548</v>
      </c>
      <c r="EP9" s="375" t="s">
        <v>548</v>
      </c>
      <c r="EQ9" s="375">
        <v>-6.5</v>
      </c>
      <c r="ER9" s="375">
        <v>-10.9</v>
      </c>
      <c r="ES9" s="375">
        <v>-11.5</v>
      </c>
      <c r="ET9" s="375">
        <v>-9.5</v>
      </c>
      <c r="EU9" s="375">
        <v>-9.1999999999999993</v>
      </c>
      <c r="EV9" s="375" t="s">
        <v>548</v>
      </c>
      <c r="EW9" s="375">
        <v>-4.4000000000000004</v>
      </c>
      <c r="EX9" s="375">
        <v>-20.7</v>
      </c>
      <c r="EY9" s="375">
        <v>-7.8</v>
      </c>
      <c r="EZ9" s="375"/>
      <c r="FA9" s="375">
        <v>-9.1999999999999993</v>
      </c>
      <c r="FB9" s="375">
        <v>-5.6</v>
      </c>
      <c r="FC9" s="375">
        <v>-9.5</v>
      </c>
      <c r="FD9" s="375">
        <v>-12.7</v>
      </c>
      <c r="FE9" s="375">
        <v>-11.4</v>
      </c>
      <c r="FF9" s="375"/>
      <c r="FG9" s="375">
        <v>-10.7</v>
      </c>
      <c r="FH9" s="375">
        <v>-16.3</v>
      </c>
      <c r="FI9" s="375">
        <v>-10.8</v>
      </c>
      <c r="FJ9" s="375">
        <v>-21.2</v>
      </c>
      <c r="FK9" s="375">
        <v>-7.3</v>
      </c>
      <c r="FL9" s="375">
        <v>-0.3</v>
      </c>
      <c r="FM9" s="375"/>
      <c r="FN9" s="375">
        <v>0.6</v>
      </c>
      <c r="FO9" s="375">
        <v>-6.7</v>
      </c>
      <c r="FP9" s="375">
        <v>-18.5</v>
      </c>
      <c r="FQ9" s="375"/>
      <c r="FR9" s="375">
        <v>-36.700000000000003</v>
      </c>
      <c r="FS9" s="375">
        <v>-5.6</v>
      </c>
      <c r="FT9" s="375">
        <v>-55</v>
      </c>
      <c r="FU9" s="375">
        <v>-13.4</v>
      </c>
      <c r="FV9" s="375">
        <v>-10.4</v>
      </c>
      <c r="FW9" s="375">
        <v>17.8</v>
      </c>
      <c r="FX9" s="375">
        <v>-25.6</v>
      </c>
      <c r="FY9" s="375">
        <v>-15.3</v>
      </c>
      <c r="FZ9" s="375">
        <v>0.7</v>
      </c>
      <c r="GA9" s="375">
        <v>-7</v>
      </c>
      <c r="GB9" s="375"/>
      <c r="GC9" s="375">
        <v>5.5</v>
      </c>
      <c r="GD9" s="375">
        <v>275.8</v>
      </c>
      <c r="GE9" s="375" t="s">
        <v>548</v>
      </c>
      <c r="GF9" s="375"/>
      <c r="GG9" s="375">
        <v>-5.8</v>
      </c>
      <c r="GH9" s="375" t="s">
        <v>548</v>
      </c>
      <c r="GI9" s="375" t="s">
        <v>548</v>
      </c>
      <c r="GJ9" s="375" t="s">
        <v>548</v>
      </c>
      <c r="GK9" s="375" t="s">
        <v>548</v>
      </c>
      <c r="GL9" s="375" t="s">
        <v>548</v>
      </c>
      <c r="GM9" s="375"/>
      <c r="GN9" s="375">
        <v>-26.7</v>
      </c>
      <c r="GO9" s="375">
        <v>-23.3</v>
      </c>
      <c r="GP9" s="375">
        <v>-0.5</v>
      </c>
      <c r="GQ9" s="375">
        <v>-3.6</v>
      </c>
      <c r="GR9" s="375">
        <v>-18.899999999999999</v>
      </c>
      <c r="GS9" s="375">
        <v>-14.3</v>
      </c>
      <c r="GT9" s="375"/>
      <c r="GU9" s="375">
        <v>-26.9</v>
      </c>
      <c r="GV9" s="375">
        <v>28.6</v>
      </c>
      <c r="GW9" s="375" t="s">
        <v>548</v>
      </c>
      <c r="GX9" s="375" t="s">
        <v>548</v>
      </c>
      <c r="GY9" s="375" t="s">
        <v>548</v>
      </c>
      <c r="GZ9" s="375">
        <v>-3.3</v>
      </c>
      <c r="HA9" s="375">
        <v>-5.9</v>
      </c>
      <c r="HB9" s="375"/>
      <c r="HC9" s="375">
        <v>-15.7</v>
      </c>
      <c r="HD9" s="375">
        <v>-22.6</v>
      </c>
      <c r="HE9" s="375">
        <v>-18.100000000000001</v>
      </c>
      <c r="HF9" s="375">
        <v>-20.100000000000001</v>
      </c>
      <c r="HG9" s="375">
        <v>-17.899999999999999</v>
      </c>
      <c r="HH9" s="375">
        <v>9.6999999999999993</v>
      </c>
      <c r="HI9" s="375">
        <v>-9.3000000000000007</v>
      </c>
      <c r="HJ9" s="375">
        <v>-11.8</v>
      </c>
      <c r="HK9" s="375">
        <v>8.6999999999999993</v>
      </c>
      <c r="HL9" s="375"/>
      <c r="HM9" s="375">
        <v>-78.599999999999994</v>
      </c>
      <c r="HN9" s="375" t="s">
        <v>548</v>
      </c>
      <c r="HO9" s="375">
        <v>-5.2</v>
      </c>
      <c r="HP9" s="375"/>
      <c r="HQ9" s="375">
        <v>-0.1</v>
      </c>
      <c r="HR9" s="375">
        <v>55.7</v>
      </c>
      <c r="HS9" s="375">
        <v>-7.4</v>
      </c>
      <c r="HT9" s="375">
        <v>22</v>
      </c>
      <c r="HU9" s="375">
        <v>-46.1</v>
      </c>
      <c r="HV9" s="375">
        <v>-1.3</v>
      </c>
      <c r="HW9" s="375">
        <v>-6.2</v>
      </c>
      <c r="HX9" s="375">
        <v>4.2</v>
      </c>
      <c r="HY9" s="375">
        <v>-3.6</v>
      </c>
      <c r="HZ9" s="375">
        <v>-43.6</v>
      </c>
      <c r="IA9" s="375">
        <v>-7.2</v>
      </c>
      <c r="IB9" s="375">
        <v>-10.6</v>
      </c>
      <c r="IC9" s="375">
        <v>-4.9000000000000004</v>
      </c>
      <c r="ID9" s="375" t="s">
        <v>548</v>
      </c>
      <c r="IE9" s="375">
        <v>-99.3</v>
      </c>
      <c r="IF9" s="375"/>
      <c r="IG9" s="375">
        <v>-99.3</v>
      </c>
      <c r="IH9" s="375">
        <v>84.4</v>
      </c>
      <c r="II9" s="375">
        <v>-3</v>
      </c>
      <c r="IJ9" s="375">
        <v>10</v>
      </c>
      <c r="IK9" s="375">
        <v>-6.6</v>
      </c>
      <c r="IL9" s="375">
        <v>2600</v>
      </c>
      <c r="IM9" s="375">
        <v>-22.9</v>
      </c>
      <c r="IN9" s="375"/>
      <c r="IO9" s="375">
        <v>-24.9</v>
      </c>
      <c r="IP9" s="375">
        <v>-19.899999999999999</v>
      </c>
      <c r="IQ9" s="375">
        <v>-23.2</v>
      </c>
      <c r="IR9" s="375">
        <v>-49.1</v>
      </c>
      <c r="IS9" s="375">
        <v>-63.6</v>
      </c>
      <c r="IT9" s="375">
        <v>-29</v>
      </c>
      <c r="IU9" s="375">
        <v>-7.4</v>
      </c>
      <c r="IV9" s="375">
        <v>-12.9</v>
      </c>
      <c r="IW9" s="375">
        <v>51.8</v>
      </c>
      <c r="IX9" s="375" t="s">
        <v>548</v>
      </c>
      <c r="IY9" s="375">
        <v>533.9</v>
      </c>
      <c r="IZ9" s="375"/>
      <c r="JA9" s="375">
        <v>-3.7</v>
      </c>
      <c r="JB9" s="375">
        <v>4.5</v>
      </c>
      <c r="JC9" s="375">
        <v>16.7</v>
      </c>
      <c r="JD9" s="375">
        <v>-5</v>
      </c>
      <c r="JE9" s="375" t="s">
        <v>548</v>
      </c>
      <c r="JF9" s="375" t="s">
        <v>548</v>
      </c>
      <c r="JG9" s="375">
        <v>0.7</v>
      </c>
      <c r="JH9" s="375"/>
      <c r="JI9" s="375">
        <v>-6.2</v>
      </c>
      <c r="JJ9" s="375">
        <v>2</v>
      </c>
      <c r="JK9" s="375">
        <v>-7.2</v>
      </c>
      <c r="JL9" s="375">
        <v>-2.9</v>
      </c>
      <c r="JM9" s="375">
        <v>-4.7</v>
      </c>
      <c r="JN9" s="375" t="s">
        <v>548</v>
      </c>
      <c r="JO9" s="375" t="s">
        <v>548</v>
      </c>
      <c r="JP9" s="375">
        <v>-16.100000000000001</v>
      </c>
      <c r="JQ9" s="375" t="s">
        <v>548</v>
      </c>
      <c r="JR9" s="375" t="s">
        <v>548</v>
      </c>
      <c r="JS9" s="375" t="s">
        <v>548</v>
      </c>
      <c r="JT9" s="375" t="s">
        <v>548</v>
      </c>
      <c r="JU9" s="375" t="s">
        <v>548</v>
      </c>
      <c r="JV9" s="375" t="s">
        <v>548</v>
      </c>
      <c r="JW9" s="375" t="s">
        <v>548</v>
      </c>
      <c r="JX9" s="375" t="s">
        <v>548</v>
      </c>
      <c r="JY9" s="375" t="s">
        <v>548</v>
      </c>
      <c r="JZ9" s="375" t="s">
        <v>548</v>
      </c>
      <c r="KA9" s="375" t="s">
        <v>548</v>
      </c>
      <c r="KB9" s="375" t="s">
        <v>548</v>
      </c>
      <c r="KC9" s="375">
        <v>-17</v>
      </c>
      <c r="KD9" s="375" t="s">
        <v>548</v>
      </c>
      <c r="KE9" s="375" t="s">
        <v>548</v>
      </c>
      <c r="KF9" s="372"/>
      <c r="KG9" s="372"/>
      <c r="KH9" s="372"/>
      <c r="KI9" s="372"/>
      <c r="KJ9" s="372"/>
      <c r="KK9" s="372"/>
      <c r="KL9" s="372"/>
      <c r="KM9" s="372"/>
      <c r="KN9" s="372"/>
      <c r="KO9" s="372"/>
    </row>
    <row r="10" spans="1:303" s="364" customFormat="1" ht="18.75">
      <c r="B10" s="211" t="s">
        <v>735</v>
      </c>
      <c r="C10" s="375">
        <v>-2.8</v>
      </c>
      <c r="D10" s="375"/>
      <c r="E10" s="375">
        <v>-13.5</v>
      </c>
      <c r="F10" s="375"/>
      <c r="G10" s="375"/>
      <c r="H10" s="375"/>
      <c r="I10" s="375"/>
      <c r="J10" s="375"/>
      <c r="K10" s="375"/>
      <c r="L10" s="375">
        <v>17.600000000000001</v>
      </c>
      <c r="M10" s="375"/>
      <c r="N10" s="375">
        <v>-4</v>
      </c>
      <c r="O10" s="375">
        <v>5.7</v>
      </c>
      <c r="P10" s="375">
        <v>-27.9</v>
      </c>
      <c r="Q10" s="375"/>
      <c r="R10" s="375">
        <v>-32.700000000000003</v>
      </c>
      <c r="S10" s="375">
        <v>-3.7</v>
      </c>
      <c r="T10" s="375"/>
      <c r="U10" s="375"/>
      <c r="V10" s="375">
        <v>52.4</v>
      </c>
      <c r="W10" s="375"/>
      <c r="X10" s="375">
        <v>52.2</v>
      </c>
      <c r="Y10" s="375">
        <v>-6.8</v>
      </c>
      <c r="Z10" s="375"/>
      <c r="AA10" s="375">
        <v>-4.0999999999999996</v>
      </c>
      <c r="AB10" s="375">
        <v>83.2</v>
      </c>
      <c r="AC10" s="375">
        <v>21.1</v>
      </c>
      <c r="AD10" s="375"/>
      <c r="AE10" s="375">
        <v>-12.8</v>
      </c>
      <c r="AF10" s="375">
        <v>-14.5</v>
      </c>
      <c r="AG10" s="375"/>
      <c r="AH10" s="375">
        <v>-40.200000000000003</v>
      </c>
      <c r="AI10" s="375">
        <v>47.4</v>
      </c>
      <c r="AJ10" s="375">
        <v>16.8</v>
      </c>
      <c r="AK10" s="375">
        <v>-15</v>
      </c>
      <c r="AL10" s="375">
        <v>-18.7</v>
      </c>
      <c r="AM10" s="375">
        <v>20</v>
      </c>
      <c r="AN10" s="375">
        <v>31.2</v>
      </c>
      <c r="AO10" s="375"/>
      <c r="AP10" s="375">
        <v>42</v>
      </c>
      <c r="AQ10" s="375">
        <v>21.9</v>
      </c>
      <c r="AR10" s="375">
        <v>16.3</v>
      </c>
      <c r="AS10" s="375">
        <v>139.1</v>
      </c>
      <c r="AT10" s="375">
        <v>13.6</v>
      </c>
      <c r="AU10" s="375">
        <v>-19.899999999999999</v>
      </c>
      <c r="AV10" s="375">
        <v>-0.7</v>
      </c>
      <c r="AW10" s="375">
        <v>-31</v>
      </c>
      <c r="AX10" s="375">
        <v>-6.3</v>
      </c>
      <c r="AY10" s="375">
        <v>-7.1</v>
      </c>
      <c r="AZ10" s="375"/>
      <c r="BA10" s="375">
        <v>-8.4</v>
      </c>
      <c r="BB10" s="375">
        <v>6.9</v>
      </c>
      <c r="BC10" s="375">
        <v>3</v>
      </c>
      <c r="BD10" s="375">
        <v>17.7</v>
      </c>
      <c r="BE10" s="375">
        <v>-48.1</v>
      </c>
      <c r="BF10" s="375">
        <v>-43.6</v>
      </c>
      <c r="BG10" s="375">
        <v>-14.9</v>
      </c>
      <c r="BH10" s="375"/>
      <c r="BI10" s="375">
        <v>-20.100000000000001</v>
      </c>
      <c r="BJ10" s="375">
        <v>-17.3</v>
      </c>
      <c r="BK10" s="375">
        <v>13.9</v>
      </c>
      <c r="BL10" s="375">
        <v>-37.700000000000003</v>
      </c>
      <c r="BM10" s="375">
        <v>-26</v>
      </c>
      <c r="BN10" s="375">
        <v>-9.5</v>
      </c>
      <c r="BO10" s="375">
        <v>-1.3</v>
      </c>
      <c r="BP10" s="375">
        <v>-2.1</v>
      </c>
      <c r="BQ10" s="375">
        <v>-14.2</v>
      </c>
      <c r="BR10" s="375">
        <v>-45.2</v>
      </c>
      <c r="BS10" s="375"/>
      <c r="BT10" s="375">
        <v>-38.799999999999997</v>
      </c>
      <c r="BU10" s="375">
        <v>-41.2</v>
      </c>
      <c r="BV10" s="375">
        <v>-53.1</v>
      </c>
      <c r="BW10" s="375">
        <v>-40.5</v>
      </c>
      <c r="BX10" s="375">
        <v>-40.5</v>
      </c>
      <c r="BY10" s="375">
        <v>-38.5</v>
      </c>
      <c r="BZ10" s="375"/>
      <c r="CA10" s="375">
        <v>179.9</v>
      </c>
      <c r="CB10" s="375">
        <v>-47.3</v>
      </c>
      <c r="CC10" s="375">
        <v>-42.4</v>
      </c>
      <c r="CD10" s="375">
        <v>-53.2</v>
      </c>
      <c r="CE10" s="375">
        <v>-17.100000000000001</v>
      </c>
      <c r="CF10" s="375"/>
      <c r="CG10" s="375">
        <v>-27.1</v>
      </c>
      <c r="CH10" s="375"/>
      <c r="CI10" s="375">
        <v>1.1000000000000001</v>
      </c>
      <c r="CJ10" s="375">
        <v>-49.9</v>
      </c>
      <c r="CK10" s="375">
        <v>-20.100000000000001</v>
      </c>
      <c r="CL10" s="375">
        <v>-29.2</v>
      </c>
      <c r="CM10" s="375">
        <v>-11.3</v>
      </c>
      <c r="CN10" s="375">
        <v>-13.9</v>
      </c>
      <c r="CO10" s="375">
        <v>-54.9</v>
      </c>
      <c r="CP10" s="375">
        <v>-27.8</v>
      </c>
      <c r="CQ10" s="375">
        <v>7.8</v>
      </c>
      <c r="CR10" s="375"/>
      <c r="CS10" s="375">
        <v>-34.700000000000003</v>
      </c>
      <c r="CT10" s="375">
        <v>-5.6</v>
      </c>
      <c r="CU10" s="375">
        <v>41.5</v>
      </c>
      <c r="CV10" s="375">
        <v>18.3</v>
      </c>
      <c r="CW10" s="375"/>
      <c r="CX10" s="375">
        <v>18.7</v>
      </c>
      <c r="CY10" s="375"/>
      <c r="CZ10" s="375">
        <v>23.1</v>
      </c>
      <c r="DA10" s="375">
        <v>30.4</v>
      </c>
      <c r="DB10" s="375">
        <v>-57.3</v>
      </c>
      <c r="DC10" s="375">
        <v>19.399999999999999</v>
      </c>
      <c r="DD10" s="375">
        <v>-14.8</v>
      </c>
      <c r="DE10" s="375">
        <v>-1.2</v>
      </c>
      <c r="DF10" s="375">
        <v>-12.1</v>
      </c>
      <c r="DG10" s="375">
        <v>-6.7</v>
      </c>
      <c r="DH10" s="375">
        <v>-1.1000000000000001</v>
      </c>
      <c r="DI10" s="375">
        <v>-11.8</v>
      </c>
      <c r="DJ10" s="375"/>
      <c r="DK10" s="375">
        <v>-9.1999999999999993</v>
      </c>
      <c r="DL10" s="375">
        <v>-15.6</v>
      </c>
      <c r="DM10" s="375">
        <v>-23</v>
      </c>
      <c r="DN10" s="375">
        <v>-18.2</v>
      </c>
      <c r="DO10" s="375"/>
      <c r="DP10" s="375">
        <v>-15.5</v>
      </c>
      <c r="DQ10" s="375">
        <v>-14.6</v>
      </c>
      <c r="DR10" s="375">
        <v>-6.3</v>
      </c>
      <c r="DS10" s="375"/>
      <c r="DT10" s="375">
        <v>-19.3</v>
      </c>
      <c r="DU10" s="375">
        <v>-24.1</v>
      </c>
      <c r="DV10" s="375">
        <v>-8.9</v>
      </c>
      <c r="DW10" s="375">
        <v>-30</v>
      </c>
      <c r="DX10" s="375">
        <v>-2</v>
      </c>
      <c r="DY10" s="375">
        <v>-7.6</v>
      </c>
      <c r="DZ10" s="375">
        <v>-0.1</v>
      </c>
      <c r="EA10" s="375">
        <v>-5.8</v>
      </c>
      <c r="EB10" s="375"/>
      <c r="EC10" s="375">
        <v>13.7</v>
      </c>
      <c r="ED10" s="375">
        <v>-2.2000000000000002</v>
      </c>
      <c r="EE10" s="375">
        <v>56.9</v>
      </c>
      <c r="EF10" s="375">
        <v>-8.5</v>
      </c>
      <c r="EG10" s="375">
        <v>-5.4</v>
      </c>
      <c r="EH10" s="375"/>
      <c r="EI10" s="375">
        <v>12.1</v>
      </c>
      <c r="EJ10" s="375">
        <v>3.4</v>
      </c>
      <c r="EK10" s="375">
        <v>-8.5</v>
      </c>
      <c r="EL10" s="375"/>
      <c r="EM10" s="375">
        <v>-18</v>
      </c>
      <c r="EN10" s="375">
        <v>-9.4</v>
      </c>
      <c r="EO10" s="375">
        <v>-6.3</v>
      </c>
      <c r="EP10" s="375">
        <v>-13.5</v>
      </c>
      <c r="EQ10" s="375">
        <v>-10.5</v>
      </c>
      <c r="ER10" s="375">
        <v>-12.7</v>
      </c>
      <c r="ES10" s="375">
        <v>-10</v>
      </c>
      <c r="ET10" s="375">
        <v>-8.1</v>
      </c>
      <c r="EU10" s="375">
        <v>-8.5</v>
      </c>
      <c r="EV10" s="375">
        <v>7.5</v>
      </c>
      <c r="EW10" s="375">
        <v>-7.4</v>
      </c>
      <c r="EX10" s="375">
        <v>-17.5</v>
      </c>
      <c r="EY10" s="375">
        <v>-21.7</v>
      </c>
      <c r="EZ10" s="375"/>
      <c r="FA10" s="375">
        <v>-29.1</v>
      </c>
      <c r="FB10" s="375">
        <v>-22.3</v>
      </c>
      <c r="FC10" s="375">
        <v>-16.100000000000001</v>
      </c>
      <c r="FD10" s="375">
        <v>-49.7</v>
      </c>
      <c r="FE10" s="375">
        <v>-19.2</v>
      </c>
      <c r="FF10" s="375"/>
      <c r="FG10" s="375">
        <v>-15.9</v>
      </c>
      <c r="FH10" s="375">
        <v>-27.8</v>
      </c>
      <c r="FI10" s="375">
        <v>-20.399999999999999</v>
      </c>
      <c r="FJ10" s="375">
        <v>-17.7</v>
      </c>
      <c r="FK10" s="375">
        <v>-11.6</v>
      </c>
      <c r="FL10" s="375">
        <v>-17.399999999999999</v>
      </c>
      <c r="FM10" s="375"/>
      <c r="FN10" s="375">
        <v>-17.899999999999999</v>
      </c>
      <c r="FO10" s="375">
        <v>-15.3</v>
      </c>
      <c r="FP10" s="375">
        <v>-12.3</v>
      </c>
      <c r="FQ10" s="375"/>
      <c r="FR10" s="375">
        <v>-37.200000000000003</v>
      </c>
      <c r="FS10" s="375">
        <v>-6.2</v>
      </c>
      <c r="FT10" s="375">
        <v>-24.7</v>
      </c>
      <c r="FU10" s="375">
        <v>-24.4</v>
      </c>
      <c r="FV10" s="375">
        <v>-13.6</v>
      </c>
      <c r="FW10" s="375">
        <v>-0.4</v>
      </c>
      <c r="FX10" s="375">
        <v>-14.3</v>
      </c>
      <c r="FY10" s="375">
        <v>-13.9</v>
      </c>
      <c r="FZ10" s="375">
        <v>9.3000000000000007</v>
      </c>
      <c r="GA10" s="375">
        <v>-4.3</v>
      </c>
      <c r="GB10" s="375"/>
      <c r="GC10" s="375">
        <v>8.3000000000000007</v>
      </c>
      <c r="GD10" s="375">
        <v>-25.3</v>
      </c>
      <c r="GE10" s="375">
        <v>1.9</v>
      </c>
      <c r="GF10" s="375"/>
      <c r="GG10" s="375">
        <v>-29.3</v>
      </c>
      <c r="GH10" s="375">
        <v>-15.8</v>
      </c>
      <c r="GI10" s="375">
        <v>-22.7</v>
      </c>
      <c r="GJ10" s="375">
        <v>-13.9</v>
      </c>
      <c r="GK10" s="375">
        <v>-15.1</v>
      </c>
      <c r="GL10" s="375">
        <v>-23.3</v>
      </c>
      <c r="GM10" s="375"/>
      <c r="GN10" s="375">
        <v>-14</v>
      </c>
      <c r="GO10" s="375">
        <v>-16</v>
      </c>
      <c r="GP10" s="375">
        <v>-16.3</v>
      </c>
      <c r="GQ10" s="375">
        <v>-18.399999999999999</v>
      </c>
      <c r="GR10" s="375">
        <v>2.2000000000000002</v>
      </c>
      <c r="GS10" s="375">
        <v>-19.600000000000001</v>
      </c>
      <c r="GT10" s="375"/>
      <c r="GU10" s="375">
        <v>-23.4</v>
      </c>
      <c r="GV10" s="375">
        <v>-14.4</v>
      </c>
      <c r="GW10" s="375">
        <v>-31.9</v>
      </c>
      <c r="GX10" s="375">
        <v>-31.7</v>
      </c>
      <c r="GY10" s="375">
        <v>-10.4</v>
      </c>
      <c r="GZ10" s="375">
        <v>-10.9</v>
      </c>
      <c r="HA10" s="375">
        <v>-8.4</v>
      </c>
      <c r="HB10" s="375"/>
      <c r="HC10" s="375">
        <v>-19.100000000000001</v>
      </c>
      <c r="HD10" s="375">
        <v>-12.1</v>
      </c>
      <c r="HE10" s="375">
        <v>-6.2</v>
      </c>
      <c r="HF10" s="375">
        <v>-14.7</v>
      </c>
      <c r="HG10" s="375">
        <v>-23.6</v>
      </c>
      <c r="HH10" s="375">
        <v>2.4</v>
      </c>
      <c r="HI10" s="375">
        <v>44.2</v>
      </c>
      <c r="HJ10" s="375">
        <v>-10.4</v>
      </c>
      <c r="HK10" s="375">
        <v>-30.9</v>
      </c>
      <c r="HL10" s="375"/>
      <c r="HM10" s="375">
        <v>-81.7</v>
      </c>
      <c r="HN10" s="375">
        <v>-12.8</v>
      </c>
      <c r="HO10" s="375">
        <v>-2.2000000000000002</v>
      </c>
      <c r="HP10" s="375"/>
      <c r="HQ10" s="375">
        <v>0.4</v>
      </c>
      <c r="HR10" s="375">
        <v>68.5</v>
      </c>
      <c r="HS10" s="375">
        <v>25.2</v>
      </c>
      <c r="HT10" s="375">
        <v>0.4</v>
      </c>
      <c r="HU10" s="375">
        <v>-7.2</v>
      </c>
      <c r="HV10" s="375">
        <v>-5.2</v>
      </c>
      <c r="HW10" s="375">
        <v>12.2</v>
      </c>
      <c r="HX10" s="375">
        <v>-15</v>
      </c>
      <c r="HY10" s="375">
        <v>7.2</v>
      </c>
      <c r="HZ10" s="375">
        <v>-7.7</v>
      </c>
      <c r="IA10" s="375">
        <v>-9.4</v>
      </c>
      <c r="IB10" s="375">
        <v>9.1999999999999993</v>
      </c>
      <c r="IC10" s="375">
        <v>-8.4</v>
      </c>
      <c r="ID10" s="375">
        <v>-8.1999999999999993</v>
      </c>
      <c r="IE10" s="375">
        <v>-92.5</v>
      </c>
      <c r="IF10" s="375"/>
      <c r="IG10" s="375">
        <v>-95</v>
      </c>
      <c r="IH10" s="375">
        <v>261.39999999999998</v>
      </c>
      <c r="II10" s="375">
        <v>-4.7</v>
      </c>
      <c r="IJ10" s="375">
        <v>7</v>
      </c>
      <c r="IK10" s="375">
        <v>-5.8</v>
      </c>
      <c r="IL10" s="375">
        <v>1144</v>
      </c>
      <c r="IM10" s="375">
        <v>-25.6</v>
      </c>
      <c r="IN10" s="375"/>
      <c r="IO10" s="375">
        <v>-33.799999999999997</v>
      </c>
      <c r="IP10" s="375">
        <v>-19.5</v>
      </c>
      <c r="IQ10" s="375">
        <v>-21.5</v>
      </c>
      <c r="IR10" s="375">
        <v>-52.9</v>
      </c>
      <c r="IS10" s="375">
        <v>-78.599999999999994</v>
      </c>
      <c r="IT10" s="375">
        <v>-21.1</v>
      </c>
      <c r="IU10" s="375">
        <v>-30.2</v>
      </c>
      <c r="IV10" s="375">
        <v>-21.9</v>
      </c>
      <c r="IW10" s="375">
        <v>55.4</v>
      </c>
      <c r="IX10" s="375">
        <v>-13.7</v>
      </c>
      <c r="IY10" s="375">
        <v>-4.7</v>
      </c>
      <c r="IZ10" s="375"/>
      <c r="JA10" s="375">
        <v>-4.9000000000000004</v>
      </c>
      <c r="JB10" s="375">
        <v>-7.2</v>
      </c>
      <c r="JC10" s="375">
        <v>6.1</v>
      </c>
      <c r="JD10" s="375">
        <v>-8.3000000000000007</v>
      </c>
      <c r="JE10" s="375">
        <v>-0.4</v>
      </c>
      <c r="JF10" s="375">
        <v>-5.7</v>
      </c>
      <c r="JG10" s="375">
        <v>-6.8</v>
      </c>
      <c r="JH10" s="375"/>
      <c r="JI10" s="375">
        <v>-9.1999999999999993</v>
      </c>
      <c r="JJ10" s="375">
        <v>-2.4</v>
      </c>
      <c r="JK10" s="375">
        <v>-19.100000000000001</v>
      </c>
      <c r="JL10" s="375">
        <v>-11.3</v>
      </c>
      <c r="JM10" s="375">
        <v>-0.6</v>
      </c>
      <c r="JN10" s="375">
        <v>-3.6</v>
      </c>
      <c r="JO10" s="375">
        <v>-4.5</v>
      </c>
      <c r="JP10" s="375">
        <v>-8.8000000000000007</v>
      </c>
      <c r="JQ10" s="375">
        <v>-11.6</v>
      </c>
      <c r="JR10" s="375">
        <v>2.2999999999999998</v>
      </c>
      <c r="JS10" s="375">
        <v>-17.5</v>
      </c>
      <c r="JT10" s="375">
        <v>-4.7</v>
      </c>
      <c r="JU10" s="375">
        <v>-2.1</v>
      </c>
      <c r="JV10" s="375">
        <v>0.6</v>
      </c>
      <c r="JW10" s="375">
        <v>9.6</v>
      </c>
      <c r="JX10" s="375">
        <v>7.7</v>
      </c>
      <c r="JY10" s="375">
        <v>-8</v>
      </c>
      <c r="JZ10" s="375">
        <v>-2.4</v>
      </c>
      <c r="KA10" s="375">
        <v>4.8</v>
      </c>
      <c r="KB10" s="375">
        <v>-6.1</v>
      </c>
      <c r="KC10" s="375">
        <v>-11.3</v>
      </c>
      <c r="KD10" s="375">
        <v>-4.3</v>
      </c>
      <c r="KE10" s="375">
        <v>47.1</v>
      </c>
      <c r="KF10" s="372"/>
      <c r="KG10" s="372"/>
      <c r="KH10" s="372"/>
      <c r="KI10" s="372"/>
      <c r="KJ10" s="372"/>
      <c r="KK10" s="372"/>
      <c r="KL10" s="372"/>
      <c r="KM10" s="372"/>
      <c r="KN10" s="372"/>
      <c r="KO10" s="372"/>
    </row>
    <row r="11" spans="1:303" s="377" customFormat="1">
      <c r="A11" s="377">
        <v>2016</v>
      </c>
      <c r="B11" s="377" t="s">
        <v>732</v>
      </c>
      <c r="C11" s="378">
        <v>265</v>
      </c>
      <c r="D11" s="378"/>
      <c r="E11" s="378">
        <v>193</v>
      </c>
      <c r="F11" s="379">
        <v>4684860</v>
      </c>
      <c r="G11" s="378"/>
      <c r="H11" s="379">
        <v>579836</v>
      </c>
      <c r="I11" s="379">
        <v>1620192</v>
      </c>
      <c r="J11" s="379">
        <v>220063</v>
      </c>
      <c r="K11" s="379">
        <v>569132</v>
      </c>
      <c r="L11" s="378">
        <v>397</v>
      </c>
      <c r="M11" s="378"/>
      <c r="N11" s="379">
        <v>887192</v>
      </c>
      <c r="O11" s="379">
        <v>348455</v>
      </c>
      <c r="P11" s="379">
        <v>2246332</v>
      </c>
      <c r="Q11" s="378"/>
      <c r="R11" s="379">
        <v>825535</v>
      </c>
      <c r="S11" s="379">
        <v>11468</v>
      </c>
      <c r="T11" s="378"/>
      <c r="U11" s="378">
        <v>770</v>
      </c>
      <c r="V11" s="379">
        <v>2199</v>
      </c>
      <c r="W11" s="378"/>
      <c r="X11" s="378">
        <v>317</v>
      </c>
      <c r="Y11" s="378">
        <v>341</v>
      </c>
      <c r="Z11" s="378"/>
      <c r="AA11" s="379">
        <v>37362</v>
      </c>
      <c r="AB11" s="378">
        <v>500</v>
      </c>
      <c r="AC11" s="378">
        <v>356</v>
      </c>
      <c r="AD11" s="378">
        <v>665</v>
      </c>
      <c r="AE11" s="379">
        <v>8391</v>
      </c>
      <c r="AF11" s="378">
        <v>553</v>
      </c>
      <c r="AG11" s="378"/>
      <c r="AH11" s="378">
        <v>56</v>
      </c>
      <c r="AI11" s="379">
        <v>106963</v>
      </c>
      <c r="AJ11" s="379">
        <v>45425</v>
      </c>
      <c r="AK11" s="378">
        <v>316</v>
      </c>
      <c r="AL11" s="378">
        <v>70</v>
      </c>
      <c r="AM11" s="378">
        <v>306</v>
      </c>
      <c r="AN11" s="379">
        <v>2234873</v>
      </c>
      <c r="AO11" s="378"/>
      <c r="AP11" s="379">
        <v>646384</v>
      </c>
      <c r="AQ11" s="379">
        <v>668421</v>
      </c>
      <c r="AR11" s="378">
        <v>104</v>
      </c>
      <c r="AS11" s="379">
        <v>18077</v>
      </c>
      <c r="AT11" s="379">
        <v>7612</v>
      </c>
      <c r="AU11" s="378">
        <v>250</v>
      </c>
      <c r="AV11" s="378">
        <v>331</v>
      </c>
      <c r="AW11" s="379">
        <v>4872</v>
      </c>
      <c r="AX11" s="379">
        <v>3151</v>
      </c>
      <c r="AY11" s="378">
        <v>20</v>
      </c>
      <c r="AZ11" s="378"/>
      <c r="BA11" s="378">
        <v>17</v>
      </c>
      <c r="BB11" s="379">
        <v>2106</v>
      </c>
      <c r="BC11" s="379">
        <v>318744</v>
      </c>
      <c r="BD11" s="379">
        <v>5097</v>
      </c>
      <c r="BE11" s="378">
        <v>90</v>
      </c>
      <c r="BF11" s="379">
        <v>2454</v>
      </c>
      <c r="BG11" s="378">
        <v>32</v>
      </c>
      <c r="BH11" s="378"/>
      <c r="BI11" s="379">
        <v>123677</v>
      </c>
      <c r="BJ11" s="379">
        <v>138235</v>
      </c>
      <c r="BK11" s="379">
        <v>196197</v>
      </c>
      <c r="BL11" s="379">
        <v>102412</v>
      </c>
      <c r="BM11" s="379">
        <v>1705</v>
      </c>
      <c r="BN11" s="379">
        <v>1696</v>
      </c>
      <c r="BO11" s="379">
        <v>1058</v>
      </c>
      <c r="BP11" s="378">
        <v>141</v>
      </c>
      <c r="BQ11" s="378">
        <v>303</v>
      </c>
      <c r="BR11" s="379">
        <v>25551</v>
      </c>
      <c r="BS11" s="378"/>
      <c r="BT11" s="379">
        <v>2645</v>
      </c>
      <c r="BU11" s="379">
        <v>5923</v>
      </c>
      <c r="BV11" s="379">
        <v>7213</v>
      </c>
      <c r="BW11" s="379">
        <v>7218</v>
      </c>
      <c r="BX11" s="379">
        <v>38101</v>
      </c>
      <c r="BY11" s="379">
        <v>2784</v>
      </c>
      <c r="BZ11" s="378"/>
      <c r="CA11" s="379">
        <v>207699</v>
      </c>
      <c r="CB11" s="378">
        <v>349</v>
      </c>
      <c r="CC11" s="378">
        <v>92</v>
      </c>
      <c r="CD11" s="379">
        <v>1174</v>
      </c>
      <c r="CE11" s="379">
        <v>5403</v>
      </c>
      <c r="CF11" s="378"/>
      <c r="CG11" s="379">
        <v>2606</v>
      </c>
      <c r="CH11" s="379">
        <v>2797</v>
      </c>
      <c r="CI11" s="379">
        <v>618506</v>
      </c>
      <c r="CJ11" s="379">
        <v>763934</v>
      </c>
      <c r="CK11" s="379">
        <v>1267</v>
      </c>
      <c r="CL11" s="378">
        <v>350</v>
      </c>
      <c r="CM11" s="378">
        <v>753</v>
      </c>
      <c r="CN11" s="379">
        <v>139470</v>
      </c>
      <c r="CO11" s="378">
        <v>50</v>
      </c>
      <c r="CP11" s="379">
        <v>220885</v>
      </c>
      <c r="CQ11" s="379">
        <v>124079</v>
      </c>
      <c r="CR11" s="378"/>
      <c r="CS11" s="378">
        <v>530</v>
      </c>
      <c r="CT11" s="379">
        <v>8171</v>
      </c>
      <c r="CU11" s="379">
        <v>98902</v>
      </c>
      <c r="CV11" s="378">
        <v>832</v>
      </c>
      <c r="CW11" s="378"/>
      <c r="CX11" s="378">
        <v>832</v>
      </c>
      <c r="CY11" s="378"/>
      <c r="CZ11" s="379">
        <v>65794</v>
      </c>
      <c r="DA11" s="378">
        <v>113</v>
      </c>
      <c r="DB11" s="378">
        <v>3</v>
      </c>
      <c r="DC11" s="378">
        <v>682</v>
      </c>
      <c r="DD11" s="378">
        <v>5</v>
      </c>
      <c r="DE11" s="379">
        <v>31831</v>
      </c>
      <c r="DF11" s="379">
        <v>199843</v>
      </c>
      <c r="DG11" s="379">
        <v>154313</v>
      </c>
      <c r="DH11" s="378" t="s">
        <v>548</v>
      </c>
      <c r="DI11" s="379">
        <v>2570</v>
      </c>
      <c r="DJ11" s="378"/>
      <c r="DK11" s="378">
        <v>733</v>
      </c>
      <c r="DL11" s="378">
        <v>261</v>
      </c>
      <c r="DM11" s="378">
        <v>302</v>
      </c>
      <c r="DN11" s="378">
        <v>290</v>
      </c>
      <c r="DO11" s="378"/>
      <c r="DP11" s="378">
        <v>169</v>
      </c>
      <c r="DQ11" s="378">
        <v>87</v>
      </c>
      <c r="DR11" s="378">
        <v>196</v>
      </c>
      <c r="DS11" s="378"/>
      <c r="DT11" s="378">
        <v>18</v>
      </c>
      <c r="DU11" s="378">
        <v>73</v>
      </c>
      <c r="DV11" s="378">
        <v>74</v>
      </c>
      <c r="DW11" s="378">
        <v>735</v>
      </c>
      <c r="DX11" s="379">
        <v>84790</v>
      </c>
      <c r="DY11" s="379">
        <v>741904</v>
      </c>
      <c r="DZ11" s="379">
        <v>2850</v>
      </c>
      <c r="EA11" s="378">
        <v>297</v>
      </c>
      <c r="EB11" s="378"/>
      <c r="EC11" s="378">
        <v>6</v>
      </c>
      <c r="ED11" s="378">
        <v>102</v>
      </c>
      <c r="EE11" s="378">
        <v>8</v>
      </c>
      <c r="EF11" s="378">
        <v>118</v>
      </c>
      <c r="EG11" s="378" t="s">
        <v>548</v>
      </c>
      <c r="EH11" s="378"/>
      <c r="EI11" s="379">
        <v>11618</v>
      </c>
      <c r="EJ11" s="378">
        <v>197</v>
      </c>
      <c r="EK11" s="379">
        <v>336688</v>
      </c>
      <c r="EL11" s="378"/>
      <c r="EM11" s="379">
        <v>123553</v>
      </c>
      <c r="EN11" s="379">
        <v>124355</v>
      </c>
      <c r="EO11" s="378" t="s">
        <v>548</v>
      </c>
      <c r="EP11" s="378" t="s">
        <v>548</v>
      </c>
      <c r="EQ11" s="379">
        <v>82471</v>
      </c>
      <c r="ER11" s="379">
        <v>5762</v>
      </c>
      <c r="ES11" s="378">
        <v>374</v>
      </c>
      <c r="ET11" s="379">
        <v>80082</v>
      </c>
      <c r="EU11" s="379">
        <v>92792</v>
      </c>
      <c r="EV11" s="378" t="s">
        <v>548</v>
      </c>
      <c r="EW11" s="379">
        <v>195335</v>
      </c>
      <c r="EX11" s="379">
        <v>2048</v>
      </c>
      <c r="EY11" s="378">
        <v>744</v>
      </c>
      <c r="EZ11" s="378"/>
      <c r="FA11" s="378">
        <v>216</v>
      </c>
      <c r="FB11" s="378">
        <v>335</v>
      </c>
      <c r="FC11" s="378">
        <v>192</v>
      </c>
      <c r="FD11" s="378">
        <v>25</v>
      </c>
      <c r="FE11" s="379">
        <v>1321</v>
      </c>
      <c r="FF11" s="378"/>
      <c r="FG11" s="378">
        <v>118</v>
      </c>
      <c r="FH11" s="378">
        <v>35</v>
      </c>
      <c r="FI11" s="379">
        <v>1108</v>
      </c>
      <c r="FJ11" s="378">
        <v>39</v>
      </c>
      <c r="FK11" s="379">
        <v>303529</v>
      </c>
      <c r="FL11" s="378">
        <v>495</v>
      </c>
      <c r="FM11" s="378"/>
      <c r="FN11" s="378">
        <v>439</v>
      </c>
      <c r="FO11" s="379">
        <v>562198</v>
      </c>
      <c r="FP11" s="379">
        <v>645915</v>
      </c>
      <c r="FQ11" s="378"/>
      <c r="FR11" s="379">
        <v>255532</v>
      </c>
      <c r="FS11" s="379">
        <v>390384</v>
      </c>
      <c r="FT11" s="379">
        <v>182558</v>
      </c>
      <c r="FU11" s="378">
        <v>349</v>
      </c>
      <c r="FV11" s="379">
        <v>199911</v>
      </c>
      <c r="FW11" s="378">
        <v>516</v>
      </c>
      <c r="FX11" s="379">
        <v>7560</v>
      </c>
      <c r="FY11" s="378">
        <v>995</v>
      </c>
      <c r="FZ11" s="379">
        <v>33977</v>
      </c>
      <c r="GA11" s="379">
        <v>322323</v>
      </c>
      <c r="GB11" s="379">
        <v>651977</v>
      </c>
      <c r="GC11" s="379">
        <v>359669</v>
      </c>
      <c r="GD11" s="378">
        <v>332</v>
      </c>
      <c r="GE11" s="378" t="s">
        <v>548</v>
      </c>
      <c r="GF11" s="378"/>
      <c r="GG11" s="379">
        <v>2093</v>
      </c>
      <c r="GH11" s="378" t="s">
        <v>548</v>
      </c>
      <c r="GI11" s="378" t="s">
        <v>548</v>
      </c>
      <c r="GJ11" s="378" t="s">
        <v>548</v>
      </c>
      <c r="GK11" s="378" t="s">
        <v>548</v>
      </c>
      <c r="GL11" s="378" t="s">
        <v>548</v>
      </c>
      <c r="GM11" s="378"/>
      <c r="GN11" s="379">
        <v>4322</v>
      </c>
      <c r="GO11" s="379">
        <v>8145</v>
      </c>
      <c r="GP11" s="379">
        <v>9090</v>
      </c>
      <c r="GQ11" s="379">
        <v>12210</v>
      </c>
      <c r="GR11" s="379">
        <v>31159</v>
      </c>
      <c r="GS11" s="379">
        <v>71940</v>
      </c>
      <c r="GT11" s="378"/>
      <c r="GU11" s="379">
        <v>21026</v>
      </c>
      <c r="GV11" s="379">
        <v>11330</v>
      </c>
      <c r="GW11" s="378" t="s">
        <v>548</v>
      </c>
      <c r="GX11" s="378" t="s">
        <v>548</v>
      </c>
      <c r="GY11" s="378" t="s">
        <v>548</v>
      </c>
      <c r="GZ11" s="379">
        <v>85921</v>
      </c>
      <c r="HA11" s="379">
        <v>55933</v>
      </c>
      <c r="HB11" s="378"/>
      <c r="HC11" s="378">
        <v>399</v>
      </c>
      <c r="HD11" s="379">
        <v>1273</v>
      </c>
      <c r="HE11" s="379">
        <v>31706</v>
      </c>
      <c r="HF11" s="379">
        <v>84232</v>
      </c>
      <c r="HG11" s="379">
        <v>2609</v>
      </c>
      <c r="HH11" s="379">
        <v>7772</v>
      </c>
      <c r="HI11" s="379">
        <v>3864</v>
      </c>
      <c r="HJ11" s="379">
        <v>130642</v>
      </c>
      <c r="HK11" s="379">
        <v>194993</v>
      </c>
      <c r="HL11" s="378"/>
      <c r="HM11" s="378">
        <v>59</v>
      </c>
      <c r="HN11" s="378" t="s">
        <v>548</v>
      </c>
      <c r="HO11" s="379">
        <v>183966</v>
      </c>
      <c r="HP11" s="378"/>
      <c r="HQ11" s="378">
        <v>919</v>
      </c>
      <c r="HR11" s="379">
        <v>1516</v>
      </c>
      <c r="HS11" s="379">
        <v>5726</v>
      </c>
      <c r="HT11" s="379">
        <v>2730</v>
      </c>
      <c r="HU11" s="379">
        <v>168489</v>
      </c>
      <c r="HV11" s="379">
        <v>39502</v>
      </c>
      <c r="HW11" s="378">
        <v>41</v>
      </c>
      <c r="HX11" s="378">
        <v>161</v>
      </c>
      <c r="HY11" s="379">
        <v>116492</v>
      </c>
      <c r="HZ11" s="379">
        <v>30636</v>
      </c>
      <c r="IA11" s="379">
        <v>71750</v>
      </c>
      <c r="IB11" s="379">
        <v>16765</v>
      </c>
      <c r="IC11" s="379">
        <v>3978033</v>
      </c>
      <c r="ID11" s="378" t="s">
        <v>548</v>
      </c>
      <c r="IE11" s="378" t="s">
        <v>548</v>
      </c>
      <c r="IF11" s="378"/>
      <c r="IG11" s="378" t="s">
        <v>548</v>
      </c>
      <c r="IH11" s="379">
        <v>41901</v>
      </c>
      <c r="II11" s="379">
        <v>482809</v>
      </c>
      <c r="IJ11" s="379">
        <v>342453</v>
      </c>
      <c r="IK11" s="379">
        <v>240709</v>
      </c>
      <c r="IL11" s="378">
        <v>13</v>
      </c>
      <c r="IM11" s="378">
        <v>107</v>
      </c>
      <c r="IN11" s="378"/>
      <c r="IO11" s="379">
        <v>377373</v>
      </c>
      <c r="IP11" s="379">
        <v>465739</v>
      </c>
      <c r="IQ11" s="379">
        <v>206190</v>
      </c>
      <c r="IR11" s="379">
        <v>7694</v>
      </c>
      <c r="IS11" s="378">
        <v>27</v>
      </c>
      <c r="IT11" s="378">
        <v>179</v>
      </c>
      <c r="IU11" s="378">
        <v>14</v>
      </c>
      <c r="IV11" s="378">
        <v>723</v>
      </c>
      <c r="IW11" s="379">
        <v>1937</v>
      </c>
      <c r="IX11" s="378" t="s">
        <v>548</v>
      </c>
      <c r="IY11" s="379">
        <v>7385</v>
      </c>
      <c r="IZ11" s="378"/>
      <c r="JA11" s="378">
        <v>430</v>
      </c>
      <c r="JB11" s="379">
        <v>4755</v>
      </c>
      <c r="JC11" s="379">
        <v>3682</v>
      </c>
      <c r="JD11" s="379">
        <v>240247</v>
      </c>
      <c r="JE11" s="378" t="s">
        <v>548</v>
      </c>
      <c r="JF11" s="378" t="s">
        <v>548</v>
      </c>
      <c r="JG11" s="379">
        <v>1348</v>
      </c>
      <c r="JH11" s="378"/>
      <c r="JI11" s="378">
        <v>205</v>
      </c>
      <c r="JJ11" s="379">
        <v>1143</v>
      </c>
      <c r="JK11" s="379">
        <v>19823</v>
      </c>
      <c r="JL11" s="379">
        <v>60883</v>
      </c>
      <c r="JM11" s="379">
        <v>442851</v>
      </c>
      <c r="JN11" s="378" t="s">
        <v>548</v>
      </c>
      <c r="JO11" s="378" t="s">
        <v>548</v>
      </c>
      <c r="JP11" s="378">
        <v>132</v>
      </c>
      <c r="JQ11" s="378" t="s">
        <v>548</v>
      </c>
      <c r="JR11" s="378" t="s">
        <v>548</v>
      </c>
      <c r="JS11" s="378" t="s">
        <v>548</v>
      </c>
      <c r="JT11" s="378" t="s">
        <v>548</v>
      </c>
      <c r="JU11" s="378" t="s">
        <v>548</v>
      </c>
      <c r="JV11" s="378" t="s">
        <v>548</v>
      </c>
      <c r="JW11" s="378" t="s">
        <v>548</v>
      </c>
      <c r="JX11" s="378" t="s">
        <v>548</v>
      </c>
      <c r="JY11" s="378" t="s">
        <v>548</v>
      </c>
      <c r="JZ11" s="378" t="s">
        <v>548</v>
      </c>
      <c r="KA11" s="378" t="s">
        <v>548</v>
      </c>
      <c r="KB11" s="378" t="s">
        <v>548</v>
      </c>
      <c r="KC11" s="379">
        <v>64697</v>
      </c>
      <c r="KD11" s="378" t="s">
        <v>548</v>
      </c>
      <c r="KE11" s="378" t="s">
        <v>548</v>
      </c>
    </row>
    <row r="12" spans="1:303" s="364" customFormat="1">
      <c r="B12" s="211" t="s">
        <v>733</v>
      </c>
      <c r="C12" s="371">
        <v>4675191</v>
      </c>
      <c r="D12" s="370"/>
      <c r="E12" s="371">
        <v>2140259</v>
      </c>
      <c r="F12" s="371">
        <v>6993200</v>
      </c>
      <c r="G12" s="370"/>
      <c r="H12" s="371">
        <v>1659781</v>
      </c>
      <c r="I12" s="371">
        <v>2105244</v>
      </c>
      <c r="J12" s="371">
        <v>377462</v>
      </c>
      <c r="K12" s="371">
        <v>811759</v>
      </c>
      <c r="L12" s="371">
        <v>3758327</v>
      </c>
      <c r="M12" s="370"/>
      <c r="N12" s="371">
        <v>385280</v>
      </c>
      <c r="O12" s="371">
        <v>178639</v>
      </c>
      <c r="P12" s="371">
        <v>4498409</v>
      </c>
      <c r="Q12" s="370"/>
      <c r="R12" s="371">
        <v>2964786</v>
      </c>
      <c r="S12" s="371">
        <v>27416233</v>
      </c>
      <c r="T12" s="370"/>
      <c r="U12" s="371">
        <v>918856</v>
      </c>
      <c r="V12" s="371">
        <v>3752058</v>
      </c>
      <c r="W12" s="370"/>
      <c r="X12" s="371">
        <v>417124</v>
      </c>
      <c r="Y12" s="371">
        <v>536674</v>
      </c>
      <c r="Z12" s="370"/>
      <c r="AA12" s="371">
        <v>9798</v>
      </c>
      <c r="AB12" s="371">
        <v>752767</v>
      </c>
      <c r="AC12" s="371">
        <v>1064913</v>
      </c>
      <c r="AD12" s="371">
        <v>936640</v>
      </c>
      <c r="AE12" s="371">
        <v>22467133</v>
      </c>
      <c r="AF12" s="371">
        <v>2755486</v>
      </c>
      <c r="AG12" s="370"/>
      <c r="AH12" s="371">
        <v>299572</v>
      </c>
      <c r="AI12" s="371">
        <v>99062</v>
      </c>
      <c r="AJ12" s="371">
        <v>130075</v>
      </c>
      <c r="AK12" s="371">
        <v>1333515</v>
      </c>
      <c r="AL12" s="371">
        <v>345178</v>
      </c>
      <c r="AM12" s="371">
        <v>773162</v>
      </c>
      <c r="AN12" s="371">
        <v>2870005</v>
      </c>
      <c r="AO12" s="370"/>
      <c r="AP12" s="371">
        <v>440118</v>
      </c>
      <c r="AQ12" s="371">
        <v>1993095</v>
      </c>
      <c r="AR12" s="371">
        <v>1062043</v>
      </c>
      <c r="AS12" s="371">
        <v>8904</v>
      </c>
      <c r="AT12" s="371">
        <v>371329</v>
      </c>
      <c r="AU12" s="371">
        <v>2224404</v>
      </c>
      <c r="AV12" s="371">
        <v>3541155</v>
      </c>
      <c r="AW12" s="371">
        <v>5329801</v>
      </c>
      <c r="AX12" s="371">
        <v>5375119</v>
      </c>
      <c r="AY12" s="371">
        <v>91526</v>
      </c>
      <c r="AZ12" s="370"/>
      <c r="BA12" s="371">
        <v>69672</v>
      </c>
      <c r="BB12" s="371">
        <v>8083304</v>
      </c>
      <c r="BC12" s="371">
        <v>1549712</v>
      </c>
      <c r="BD12" s="371">
        <v>24997</v>
      </c>
      <c r="BE12" s="371">
        <v>1038800</v>
      </c>
      <c r="BF12" s="371">
        <v>9686</v>
      </c>
      <c r="BG12" s="371">
        <v>472177</v>
      </c>
      <c r="BH12" s="370"/>
      <c r="BI12" s="371">
        <v>111720</v>
      </c>
      <c r="BJ12" s="371">
        <v>197468</v>
      </c>
      <c r="BK12" s="371">
        <v>307192</v>
      </c>
      <c r="BL12" s="371">
        <v>38092336</v>
      </c>
      <c r="BM12" s="371">
        <v>1373663</v>
      </c>
      <c r="BN12" s="371">
        <v>13657131</v>
      </c>
      <c r="BO12" s="371">
        <v>1074906</v>
      </c>
      <c r="BP12" s="371">
        <v>977598</v>
      </c>
      <c r="BQ12" s="371">
        <v>575771</v>
      </c>
      <c r="BR12" s="371">
        <v>9382116</v>
      </c>
      <c r="BS12" s="370"/>
      <c r="BT12" s="371">
        <v>986680</v>
      </c>
      <c r="BU12" s="371">
        <v>3118368</v>
      </c>
      <c r="BV12" s="371">
        <v>2726693</v>
      </c>
      <c r="BW12" s="371">
        <v>1752851</v>
      </c>
      <c r="BX12" s="371">
        <v>76981323</v>
      </c>
      <c r="BY12" s="371">
        <v>7353045</v>
      </c>
      <c r="BZ12" s="370"/>
      <c r="CA12" s="371">
        <v>58933</v>
      </c>
      <c r="CB12" s="371">
        <v>988072</v>
      </c>
      <c r="CC12" s="371">
        <v>240361</v>
      </c>
      <c r="CD12" s="371">
        <v>1779146</v>
      </c>
      <c r="CE12" s="371">
        <v>10891300</v>
      </c>
      <c r="CF12" s="370"/>
      <c r="CG12" s="371">
        <v>5914282</v>
      </c>
      <c r="CH12" s="371">
        <v>4977019</v>
      </c>
      <c r="CI12" s="371">
        <v>211733</v>
      </c>
      <c r="CJ12" s="371">
        <v>311891</v>
      </c>
      <c r="CK12" s="371">
        <v>6548011</v>
      </c>
      <c r="CL12" s="371">
        <v>2403390</v>
      </c>
      <c r="CM12" s="371">
        <v>3209296</v>
      </c>
      <c r="CN12" s="371">
        <v>269779</v>
      </c>
      <c r="CO12" s="371">
        <v>199412</v>
      </c>
      <c r="CP12" s="371">
        <v>183230</v>
      </c>
      <c r="CQ12" s="371">
        <v>14621792</v>
      </c>
      <c r="CR12" s="370"/>
      <c r="CS12" s="371">
        <v>292662</v>
      </c>
      <c r="CT12" s="371">
        <v>751557</v>
      </c>
      <c r="CU12" s="371">
        <v>2644115</v>
      </c>
      <c r="CV12" s="371">
        <v>1588299</v>
      </c>
      <c r="CW12" s="370"/>
      <c r="CX12" s="371">
        <v>1585874</v>
      </c>
      <c r="CY12" s="370"/>
      <c r="CZ12" s="371">
        <v>10366</v>
      </c>
      <c r="DA12" s="371">
        <v>364457</v>
      </c>
      <c r="DB12" s="371">
        <v>9216</v>
      </c>
      <c r="DC12" s="371">
        <v>1139527</v>
      </c>
      <c r="DD12" s="371">
        <v>11211</v>
      </c>
      <c r="DE12" s="371">
        <v>219935</v>
      </c>
      <c r="DF12" s="371">
        <v>327269</v>
      </c>
      <c r="DG12" s="371">
        <v>542068</v>
      </c>
      <c r="DH12" s="371">
        <v>524996</v>
      </c>
      <c r="DI12" s="371">
        <v>27306486</v>
      </c>
      <c r="DJ12" s="370"/>
      <c r="DK12" s="371">
        <v>5621667</v>
      </c>
      <c r="DL12" s="371">
        <v>2077673</v>
      </c>
      <c r="DM12" s="371">
        <v>2328403</v>
      </c>
      <c r="DN12" s="371">
        <v>3055956</v>
      </c>
      <c r="DO12" s="370"/>
      <c r="DP12" s="371">
        <v>1815307</v>
      </c>
      <c r="DQ12" s="371">
        <v>569126</v>
      </c>
      <c r="DR12" s="371">
        <v>3378560</v>
      </c>
      <c r="DS12" s="370"/>
      <c r="DT12" s="371">
        <v>179478</v>
      </c>
      <c r="DU12" s="371">
        <v>1104760</v>
      </c>
      <c r="DV12" s="371">
        <v>4182525</v>
      </c>
      <c r="DW12" s="371">
        <v>2441359</v>
      </c>
      <c r="DX12" s="371">
        <v>443685</v>
      </c>
      <c r="DY12" s="371">
        <v>2006271</v>
      </c>
      <c r="DZ12" s="371">
        <v>3293359</v>
      </c>
      <c r="EA12" s="371">
        <v>2166590</v>
      </c>
      <c r="EB12" s="370"/>
      <c r="EC12" s="371">
        <v>19765</v>
      </c>
      <c r="ED12" s="371">
        <v>465443</v>
      </c>
      <c r="EE12" s="371">
        <v>24154</v>
      </c>
      <c r="EF12" s="371">
        <v>1096428</v>
      </c>
      <c r="EG12" s="371">
        <v>11057486</v>
      </c>
      <c r="EH12" s="370"/>
      <c r="EI12" s="371">
        <v>118668</v>
      </c>
      <c r="EJ12" s="371">
        <v>3383695</v>
      </c>
      <c r="EK12" s="371">
        <v>998491</v>
      </c>
      <c r="EL12" s="370"/>
      <c r="EM12" s="371">
        <v>383012</v>
      </c>
      <c r="EN12" s="371">
        <v>211322</v>
      </c>
      <c r="EO12" s="371">
        <v>28912</v>
      </c>
      <c r="EP12" s="371">
        <v>631479</v>
      </c>
      <c r="EQ12" s="371">
        <v>919398</v>
      </c>
      <c r="ER12" s="371">
        <v>70398</v>
      </c>
      <c r="ES12" s="371">
        <v>12649</v>
      </c>
      <c r="ET12" s="371">
        <v>599327</v>
      </c>
      <c r="EU12" s="371">
        <v>1122851</v>
      </c>
      <c r="EV12" s="371">
        <v>4259637</v>
      </c>
      <c r="EW12" s="371">
        <v>541433</v>
      </c>
      <c r="EX12" s="371">
        <v>5084953</v>
      </c>
      <c r="EY12" s="371">
        <v>6164256</v>
      </c>
      <c r="EZ12" s="370"/>
      <c r="FA12" s="371">
        <v>616040</v>
      </c>
      <c r="FB12" s="371">
        <v>4082288</v>
      </c>
      <c r="FC12" s="371">
        <v>1455571</v>
      </c>
      <c r="FD12" s="371">
        <v>112345</v>
      </c>
      <c r="FE12" s="371">
        <v>8686514</v>
      </c>
      <c r="FF12" s="370"/>
      <c r="FG12" s="371">
        <v>941769</v>
      </c>
      <c r="FH12" s="371">
        <v>177262</v>
      </c>
      <c r="FI12" s="371">
        <v>5868253</v>
      </c>
      <c r="FJ12" s="371">
        <v>965383</v>
      </c>
      <c r="FK12" s="371">
        <v>1941693</v>
      </c>
      <c r="FL12" s="371">
        <v>17413662</v>
      </c>
      <c r="FM12" s="370"/>
      <c r="FN12" s="371">
        <v>14236024</v>
      </c>
      <c r="FO12" s="371">
        <v>3177638</v>
      </c>
      <c r="FP12" s="371">
        <v>1924527</v>
      </c>
      <c r="FQ12" s="370"/>
      <c r="FR12" s="371">
        <v>326612</v>
      </c>
      <c r="FS12" s="371">
        <v>1597915</v>
      </c>
      <c r="FT12" s="371">
        <v>398644</v>
      </c>
      <c r="FU12" s="371">
        <v>27744</v>
      </c>
      <c r="FV12" s="371">
        <v>2161253</v>
      </c>
      <c r="FW12" s="371">
        <v>1666638</v>
      </c>
      <c r="FX12" s="371">
        <v>2171840</v>
      </c>
      <c r="FY12" s="371">
        <v>607827</v>
      </c>
      <c r="FZ12" s="371">
        <v>69632</v>
      </c>
      <c r="GA12" s="371">
        <v>554710</v>
      </c>
      <c r="GB12" s="371">
        <v>70934</v>
      </c>
      <c r="GC12" s="371">
        <v>172676</v>
      </c>
      <c r="GD12" s="371">
        <v>134029</v>
      </c>
      <c r="GE12" s="371">
        <v>2472983</v>
      </c>
      <c r="GF12" s="370"/>
      <c r="GG12" s="371">
        <v>96405</v>
      </c>
      <c r="GH12" s="371">
        <v>1421341</v>
      </c>
      <c r="GI12" s="371">
        <v>216465</v>
      </c>
      <c r="GJ12" s="371">
        <v>339007</v>
      </c>
      <c r="GK12" s="371">
        <v>4810972</v>
      </c>
      <c r="GL12" s="371">
        <v>1697637</v>
      </c>
      <c r="GM12" s="370"/>
      <c r="GN12" s="371">
        <v>308586</v>
      </c>
      <c r="GO12" s="371">
        <v>226285</v>
      </c>
      <c r="GP12" s="371">
        <v>237476</v>
      </c>
      <c r="GQ12" s="371">
        <v>220683</v>
      </c>
      <c r="GR12" s="371">
        <v>70909</v>
      </c>
      <c r="GS12" s="371">
        <v>4955276</v>
      </c>
      <c r="GT12" s="370"/>
      <c r="GU12" s="371">
        <v>1813108</v>
      </c>
      <c r="GV12" s="371">
        <v>1724048</v>
      </c>
      <c r="GW12" s="371">
        <v>232301</v>
      </c>
      <c r="GX12" s="371">
        <v>1506018</v>
      </c>
      <c r="GY12" s="371">
        <v>787335</v>
      </c>
      <c r="GZ12" s="371">
        <v>3554727</v>
      </c>
      <c r="HA12" s="371">
        <v>18102851</v>
      </c>
      <c r="HB12" s="370"/>
      <c r="HC12" s="371">
        <v>1055026</v>
      </c>
      <c r="HD12" s="371">
        <v>1660235</v>
      </c>
      <c r="HE12" s="371">
        <v>12101682</v>
      </c>
      <c r="HF12" s="371">
        <v>8411846</v>
      </c>
      <c r="HG12" s="371">
        <v>423433</v>
      </c>
      <c r="HH12" s="371">
        <v>3457352</v>
      </c>
      <c r="HI12" s="371">
        <v>2819444</v>
      </c>
      <c r="HJ12" s="371">
        <v>2501463</v>
      </c>
      <c r="HK12" s="371">
        <v>492192</v>
      </c>
      <c r="HL12" s="370"/>
      <c r="HM12" s="371">
        <v>1170</v>
      </c>
      <c r="HN12" s="371">
        <v>7140804</v>
      </c>
      <c r="HO12" s="371">
        <v>2369851</v>
      </c>
      <c r="HP12" s="370"/>
      <c r="HQ12" s="371">
        <v>204445</v>
      </c>
      <c r="HR12" s="371">
        <v>1682222</v>
      </c>
      <c r="HS12" s="371">
        <v>13375</v>
      </c>
      <c r="HT12" s="371">
        <v>594094</v>
      </c>
      <c r="HU12" s="371">
        <v>50713</v>
      </c>
      <c r="HV12" s="371">
        <v>3895968</v>
      </c>
      <c r="HW12" s="371">
        <v>25375</v>
      </c>
      <c r="HX12" s="371">
        <v>166716</v>
      </c>
      <c r="HY12" s="371">
        <v>28609</v>
      </c>
      <c r="HZ12" s="371">
        <v>6212508</v>
      </c>
      <c r="IA12" s="371">
        <v>5269365</v>
      </c>
      <c r="IB12" s="371">
        <v>1461121</v>
      </c>
      <c r="IC12" s="371">
        <v>6806557</v>
      </c>
      <c r="ID12" s="371">
        <v>15102471</v>
      </c>
      <c r="IE12" s="370" t="s">
        <v>548</v>
      </c>
      <c r="IF12" s="370"/>
      <c r="IG12" s="370" t="s">
        <v>548</v>
      </c>
      <c r="IH12" s="370">
        <v>49</v>
      </c>
      <c r="II12" s="371">
        <v>13227043</v>
      </c>
      <c r="IJ12" s="371">
        <v>150051053</v>
      </c>
      <c r="IK12" s="371">
        <v>3166119</v>
      </c>
      <c r="IL12" s="370">
        <v>646</v>
      </c>
      <c r="IM12" s="371">
        <v>29417789</v>
      </c>
      <c r="IN12" s="370"/>
      <c r="IO12" s="371">
        <v>8932029</v>
      </c>
      <c r="IP12" s="371">
        <v>14986186</v>
      </c>
      <c r="IQ12" s="371">
        <v>4562020</v>
      </c>
      <c r="IR12" s="371">
        <v>248531</v>
      </c>
      <c r="IS12" s="371">
        <v>5055</v>
      </c>
      <c r="IT12" s="371">
        <v>49477</v>
      </c>
      <c r="IU12" s="371">
        <v>2875</v>
      </c>
      <c r="IV12" s="371">
        <v>19662</v>
      </c>
      <c r="IW12" s="371">
        <v>122290</v>
      </c>
      <c r="IX12" s="371">
        <v>19796307</v>
      </c>
      <c r="IY12" s="371">
        <v>13513642</v>
      </c>
      <c r="IZ12" s="370"/>
      <c r="JA12" s="371">
        <v>13323864</v>
      </c>
      <c r="JB12" s="371">
        <v>1448007</v>
      </c>
      <c r="JC12" s="371">
        <v>620269</v>
      </c>
      <c r="JD12" s="371">
        <v>21048380</v>
      </c>
      <c r="JE12" s="371">
        <v>5920527</v>
      </c>
      <c r="JF12" s="371">
        <v>19854159</v>
      </c>
      <c r="JG12" s="371">
        <v>1223329</v>
      </c>
      <c r="JH12" s="370"/>
      <c r="JI12" s="371">
        <v>804116</v>
      </c>
      <c r="JJ12" s="371">
        <v>419213</v>
      </c>
      <c r="JK12" s="371">
        <v>263334</v>
      </c>
      <c r="JL12" s="371">
        <v>1085468</v>
      </c>
      <c r="JM12" s="371">
        <v>3103127</v>
      </c>
      <c r="JN12" s="371">
        <v>73072683</v>
      </c>
      <c r="JO12" s="371">
        <v>509849038</v>
      </c>
      <c r="JP12" s="371">
        <v>9983383</v>
      </c>
      <c r="JQ12" s="371">
        <v>97574484</v>
      </c>
      <c r="JR12" s="371">
        <v>272907311</v>
      </c>
      <c r="JS12" s="371">
        <v>64346961</v>
      </c>
      <c r="JT12" s="371">
        <v>61227334</v>
      </c>
      <c r="JU12" s="371">
        <v>3809565</v>
      </c>
      <c r="JV12" s="371">
        <v>346183585</v>
      </c>
      <c r="JW12" s="371">
        <v>851754</v>
      </c>
      <c r="JX12" s="371">
        <v>18725067</v>
      </c>
      <c r="JY12" s="371">
        <v>27758284</v>
      </c>
      <c r="JZ12" s="371">
        <v>71105315</v>
      </c>
      <c r="KA12" s="371">
        <v>179996196</v>
      </c>
      <c r="KB12" s="371">
        <v>23912117</v>
      </c>
      <c r="KC12" s="371">
        <v>2660833</v>
      </c>
      <c r="KD12" s="371">
        <v>20576955</v>
      </c>
      <c r="KE12" s="371">
        <v>597065</v>
      </c>
    </row>
    <row r="13" spans="1:303" s="364" customFormat="1">
      <c r="B13" s="211" t="s">
        <v>734</v>
      </c>
      <c r="C13" s="370">
        <v>-2.4</v>
      </c>
      <c r="D13" s="370"/>
      <c r="E13" s="370">
        <v>2.5</v>
      </c>
      <c r="F13" s="370">
        <v>63.9</v>
      </c>
      <c r="G13" s="370"/>
      <c r="H13" s="370">
        <v>22.4</v>
      </c>
      <c r="I13" s="370">
        <v>108.4</v>
      </c>
      <c r="J13" s="370">
        <v>-1.3</v>
      </c>
      <c r="K13" s="370">
        <v>44.3</v>
      </c>
      <c r="L13" s="370">
        <v>-7.6</v>
      </c>
      <c r="M13" s="370"/>
      <c r="N13" s="370">
        <v>-17.399999999999999</v>
      </c>
      <c r="O13" s="370">
        <v>-1.6</v>
      </c>
      <c r="P13" s="370">
        <v>21.2</v>
      </c>
      <c r="Q13" s="370"/>
      <c r="R13" s="370">
        <v>14.2</v>
      </c>
      <c r="S13" s="370">
        <v>-8.1</v>
      </c>
      <c r="T13" s="370"/>
      <c r="U13" s="370">
        <v>-17.8</v>
      </c>
      <c r="V13" s="370">
        <v>-32.799999999999997</v>
      </c>
      <c r="W13" s="370"/>
      <c r="X13" s="370">
        <v>-33</v>
      </c>
      <c r="Y13" s="370">
        <v>13.5</v>
      </c>
      <c r="Z13" s="370"/>
      <c r="AA13" s="370">
        <v>9.4</v>
      </c>
      <c r="AB13" s="370">
        <v>-53.4</v>
      </c>
      <c r="AC13" s="370">
        <v>5.5</v>
      </c>
      <c r="AD13" s="370">
        <v>-37.9</v>
      </c>
      <c r="AE13" s="370">
        <v>2.7</v>
      </c>
      <c r="AF13" s="370">
        <v>-18.3</v>
      </c>
      <c r="AG13" s="370"/>
      <c r="AH13" s="370">
        <v>-31.5</v>
      </c>
      <c r="AI13" s="370">
        <v>-16.2</v>
      </c>
      <c r="AJ13" s="370">
        <v>17.600000000000001</v>
      </c>
      <c r="AK13" s="370">
        <v>-26.8</v>
      </c>
      <c r="AL13" s="370">
        <v>-14.1</v>
      </c>
      <c r="AM13" s="370">
        <v>-36.799999999999997</v>
      </c>
      <c r="AN13" s="370">
        <v>35.9</v>
      </c>
      <c r="AO13" s="370"/>
      <c r="AP13" s="370">
        <v>20.100000000000001</v>
      </c>
      <c r="AQ13" s="370">
        <v>14.7</v>
      </c>
      <c r="AR13" s="370">
        <v>1.1000000000000001</v>
      </c>
      <c r="AS13" s="370">
        <v>-69.7</v>
      </c>
      <c r="AT13" s="370">
        <v>3.3</v>
      </c>
      <c r="AU13" s="370">
        <v>-8.6</v>
      </c>
      <c r="AV13" s="370">
        <v>66.8</v>
      </c>
      <c r="AW13" s="370">
        <v>9.4</v>
      </c>
      <c r="AX13" s="370">
        <v>19</v>
      </c>
      <c r="AY13" s="370">
        <v>18</v>
      </c>
      <c r="AZ13" s="370"/>
      <c r="BA13" s="370">
        <v>17.8</v>
      </c>
      <c r="BB13" s="370">
        <v>6.2</v>
      </c>
      <c r="BC13" s="370">
        <v>-9.8000000000000007</v>
      </c>
      <c r="BD13" s="370">
        <v>-58.8</v>
      </c>
      <c r="BE13" s="370">
        <v>-39.1</v>
      </c>
      <c r="BF13" s="370">
        <v>-95.8</v>
      </c>
      <c r="BG13" s="370">
        <v>-5.7</v>
      </c>
      <c r="BH13" s="370"/>
      <c r="BI13" s="370">
        <v>-2.4</v>
      </c>
      <c r="BJ13" s="370">
        <v>-12.8</v>
      </c>
      <c r="BK13" s="370">
        <v>-8.5</v>
      </c>
      <c r="BL13" s="370">
        <v>7.5</v>
      </c>
      <c r="BM13" s="370">
        <v>8.1999999999999993</v>
      </c>
      <c r="BN13" s="370">
        <v>28.2</v>
      </c>
      <c r="BO13" s="370">
        <v>1.8</v>
      </c>
      <c r="BP13" s="370">
        <v>-25.4</v>
      </c>
      <c r="BQ13" s="370">
        <v>-35</v>
      </c>
      <c r="BR13" s="370">
        <v>25.2</v>
      </c>
      <c r="BS13" s="370"/>
      <c r="BT13" s="370">
        <v>6.8</v>
      </c>
      <c r="BU13" s="370">
        <v>23.8</v>
      </c>
      <c r="BV13" s="370">
        <v>9.4</v>
      </c>
      <c r="BW13" s="370">
        <v>49.6</v>
      </c>
      <c r="BX13" s="370">
        <v>13.6</v>
      </c>
      <c r="BY13" s="370">
        <v>-6.5</v>
      </c>
      <c r="BZ13" s="370"/>
      <c r="CA13" s="370">
        <v>22</v>
      </c>
      <c r="CB13" s="370">
        <v>1</v>
      </c>
      <c r="CC13" s="370">
        <v>113.9</v>
      </c>
      <c r="CD13" s="370">
        <v>-23.8</v>
      </c>
      <c r="CE13" s="370">
        <v>22</v>
      </c>
      <c r="CF13" s="370"/>
      <c r="CG13" s="370">
        <v>32.799999999999997</v>
      </c>
      <c r="CH13" s="370">
        <v>13.3</v>
      </c>
      <c r="CI13" s="370">
        <v>-0.4</v>
      </c>
      <c r="CJ13" s="370">
        <v>1.8</v>
      </c>
      <c r="CK13" s="370">
        <v>5</v>
      </c>
      <c r="CL13" s="370">
        <v>-6.5</v>
      </c>
      <c r="CM13" s="370">
        <v>-13.6</v>
      </c>
      <c r="CN13" s="370">
        <v>-16.2</v>
      </c>
      <c r="CO13" s="370">
        <v>-33.200000000000003</v>
      </c>
      <c r="CP13" s="370">
        <v>-0.9</v>
      </c>
      <c r="CQ13" s="370">
        <v>16.899999999999999</v>
      </c>
      <c r="CR13" s="370"/>
      <c r="CS13" s="370">
        <v>-10.4</v>
      </c>
      <c r="CT13" s="370">
        <v>-9.3000000000000007</v>
      </c>
      <c r="CU13" s="370">
        <v>27</v>
      </c>
      <c r="CV13" s="370">
        <v>-25.5</v>
      </c>
      <c r="CW13" s="370"/>
      <c r="CX13" s="370">
        <v>-25.4</v>
      </c>
      <c r="CY13" s="370"/>
      <c r="CZ13" s="370">
        <v>761.2</v>
      </c>
      <c r="DA13" s="370">
        <v>-22.6</v>
      </c>
      <c r="DB13" s="370">
        <v>-61.4</v>
      </c>
      <c r="DC13" s="370">
        <v>-27.6</v>
      </c>
      <c r="DD13" s="370">
        <v>11.1</v>
      </c>
      <c r="DE13" s="370">
        <v>3.1</v>
      </c>
      <c r="DF13" s="370">
        <v>-2.1</v>
      </c>
      <c r="DG13" s="370">
        <v>-2.6</v>
      </c>
      <c r="DH13" s="370" t="s">
        <v>548</v>
      </c>
      <c r="DI13" s="370">
        <v>-1.5</v>
      </c>
      <c r="DJ13" s="370"/>
      <c r="DK13" s="370">
        <v>0.3</v>
      </c>
      <c r="DL13" s="370">
        <v>1.8</v>
      </c>
      <c r="DM13" s="370">
        <v>-11.2</v>
      </c>
      <c r="DN13" s="370">
        <v>0.8</v>
      </c>
      <c r="DO13" s="370"/>
      <c r="DP13" s="370">
        <v>3.8</v>
      </c>
      <c r="DQ13" s="370">
        <v>-6.6</v>
      </c>
      <c r="DR13" s="370">
        <v>-17</v>
      </c>
      <c r="DS13" s="370"/>
      <c r="DT13" s="370">
        <v>7.2</v>
      </c>
      <c r="DU13" s="370">
        <v>-3.5</v>
      </c>
      <c r="DV13" s="370">
        <v>-5.0999999999999996</v>
      </c>
      <c r="DW13" s="370">
        <v>-0.1</v>
      </c>
      <c r="DX13" s="370">
        <v>-5.8</v>
      </c>
      <c r="DY13" s="370">
        <v>-10.9</v>
      </c>
      <c r="DZ13" s="370">
        <v>-2.7</v>
      </c>
      <c r="EA13" s="370">
        <v>3.7</v>
      </c>
      <c r="EB13" s="370"/>
      <c r="EC13" s="370">
        <v>1.4</v>
      </c>
      <c r="ED13" s="370">
        <v>12.6</v>
      </c>
      <c r="EE13" s="370">
        <v>-1.8</v>
      </c>
      <c r="EF13" s="370">
        <v>-3</v>
      </c>
      <c r="EG13" s="370" t="s">
        <v>548</v>
      </c>
      <c r="EH13" s="370"/>
      <c r="EI13" s="370">
        <v>-27.3</v>
      </c>
      <c r="EJ13" s="370">
        <v>-16.100000000000001</v>
      </c>
      <c r="EK13" s="370">
        <v>0.2</v>
      </c>
      <c r="EL13" s="370"/>
      <c r="EM13" s="370">
        <v>-3.9</v>
      </c>
      <c r="EN13" s="370">
        <v>12.3</v>
      </c>
      <c r="EO13" s="370" t="s">
        <v>548</v>
      </c>
      <c r="EP13" s="370" t="s">
        <v>548</v>
      </c>
      <c r="EQ13" s="370">
        <v>-6.7</v>
      </c>
      <c r="ER13" s="370">
        <v>-8.1</v>
      </c>
      <c r="ES13" s="370">
        <v>-26.6</v>
      </c>
      <c r="ET13" s="370">
        <v>-12.1</v>
      </c>
      <c r="EU13" s="370">
        <v>-19.5</v>
      </c>
      <c r="EV13" s="370" t="s">
        <v>548</v>
      </c>
      <c r="EW13" s="370">
        <v>-17.8</v>
      </c>
      <c r="EX13" s="370">
        <v>-0.6</v>
      </c>
      <c r="EY13" s="370">
        <v>-8.1</v>
      </c>
      <c r="EZ13" s="370"/>
      <c r="FA13" s="370">
        <v>-7.2</v>
      </c>
      <c r="FB13" s="370">
        <v>-8.5</v>
      </c>
      <c r="FC13" s="370">
        <v>-8.1</v>
      </c>
      <c r="FD13" s="370">
        <v>-1</v>
      </c>
      <c r="FE13" s="370">
        <v>3.4</v>
      </c>
      <c r="FF13" s="370"/>
      <c r="FG13" s="370">
        <v>10.1</v>
      </c>
      <c r="FH13" s="370">
        <v>-1.6</v>
      </c>
      <c r="FI13" s="370">
        <v>2.9</v>
      </c>
      <c r="FJ13" s="370">
        <v>4.7</v>
      </c>
      <c r="FK13" s="370">
        <v>6</v>
      </c>
      <c r="FL13" s="370">
        <v>2.9</v>
      </c>
      <c r="FM13" s="370"/>
      <c r="FN13" s="370">
        <v>3.3</v>
      </c>
      <c r="FO13" s="370">
        <v>-0.2</v>
      </c>
      <c r="FP13" s="370">
        <v>-7.2</v>
      </c>
      <c r="FQ13" s="370"/>
      <c r="FR13" s="370">
        <v>14.2</v>
      </c>
      <c r="FS13" s="370">
        <v>-17.3</v>
      </c>
      <c r="FT13" s="370">
        <v>7.6</v>
      </c>
      <c r="FU13" s="370">
        <v>59.4</v>
      </c>
      <c r="FV13" s="370">
        <v>-4.9000000000000004</v>
      </c>
      <c r="FW13" s="370">
        <v>14.7</v>
      </c>
      <c r="FX13" s="370">
        <v>-21.6</v>
      </c>
      <c r="FY13" s="370">
        <v>-1.8</v>
      </c>
      <c r="FZ13" s="370">
        <v>-19.2</v>
      </c>
      <c r="GA13" s="370">
        <v>-19.8</v>
      </c>
      <c r="GB13" s="370">
        <v>32.4</v>
      </c>
      <c r="GC13" s="370">
        <v>19.3</v>
      </c>
      <c r="GD13" s="370">
        <v>-80.099999999999994</v>
      </c>
      <c r="GE13" s="370" t="s">
        <v>548</v>
      </c>
      <c r="GF13" s="370"/>
      <c r="GG13" s="370">
        <v>23</v>
      </c>
      <c r="GH13" s="370" t="s">
        <v>548</v>
      </c>
      <c r="GI13" s="370" t="s">
        <v>548</v>
      </c>
      <c r="GJ13" s="370" t="s">
        <v>548</v>
      </c>
      <c r="GK13" s="370" t="s">
        <v>548</v>
      </c>
      <c r="GL13" s="370" t="s">
        <v>548</v>
      </c>
      <c r="GM13" s="370"/>
      <c r="GN13" s="370">
        <v>30.8</v>
      </c>
      <c r="GO13" s="370">
        <v>-2.2000000000000002</v>
      </c>
      <c r="GP13" s="370">
        <v>-1</v>
      </c>
      <c r="GQ13" s="370">
        <v>1.9</v>
      </c>
      <c r="GR13" s="370">
        <v>-11.9</v>
      </c>
      <c r="GS13" s="370">
        <v>-16.399999999999999</v>
      </c>
      <c r="GT13" s="370"/>
      <c r="GU13" s="370">
        <v>-35.299999999999997</v>
      </c>
      <c r="GV13" s="370">
        <v>-16.7</v>
      </c>
      <c r="GW13" s="370" t="s">
        <v>548</v>
      </c>
      <c r="GX13" s="370" t="s">
        <v>548</v>
      </c>
      <c r="GY13" s="370" t="s">
        <v>548</v>
      </c>
      <c r="GZ13" s="370">
        <v>18.899999999999999</v>
      </c>
      <c r="HA13" s="370">
        <v>-22.3</v>
      </c>
      <c r="HB13" s="370"/>
      <c r="HC13" s="370">
        <v>47.2</v>
      </c>
      <c r="HD13" s="370">
        <v>-8.1999999999999993</v>
      </c>
      <c r="HE13" s="370">
        <v>2.6</v>
      </c>
      <c r="HF13" s="370">
        <v>-14.3</v>
      </c>
      <c r="HG13" s="370">
        <v>16.3</v>
      </c>
      <c r="HH13" s="370">
        <v>17.399999999999999</v>
      </c>
      <c r="HI13" s="370">
        <v>-20.5</v>
      </c>
      <c r="HJ13" s="370">
        <v>-12.5</v>
      </c>
      <c r="HK13" s="370">
        <v>48.3</v>
      </c>
      <c r="HL13" s="370"/>
      <c r="HM13" s="370">
        <v>90.3</v>
      </c>
      <c r="HN13" s="370" t="s">
        <v>548</v>
      </c>
      <c r="HO13" s="370">
        <v>-1.5</v>
      </c>
      <c r="HP13" s="370"/>
      <c r="HQ13" s="370">
        <v>15.3</v>
      </c>
      <c r="HR13" s="370">
        <v>-18</v>
      </c>
      <c r="HS13" s="370">
        <v>-45</v>
      </c>
      <c r="HT13" s="370">
        <v>36.1</v>
      </c>
      <c r="HU13" s="370">
        <v>90.9</v>
      </c>
      <c r="HV13" s="370">
        <v>-49.8</v>
      </c>
      <c r="HW13" s="370">
        <v>44.6</v>
      </c>
      <c r="HX13" s="370">
        <v>-7.2</v>
      </c>
      <c r="HY13" s="370">
        <v>99.2</v>
      </c>
      <c r="HZ13" s="370">
        <v>-10.4</v>
      </c>
      <c r="IA13" s="370">
        <v>-6.5</v>
      </c>
      <c r="IB13" s="370">
        <v>1.5</v>
      </c>
      <c r="IC13" s="370">
        <v>3</v>
      </c>
      <c r="ID13" s="370" t="s">
        <v>548</v>
      </c>
      <c r="IE13" s="370" t="s">
        <v>548</v>
      </c>
      <c r="IF13" s="370"/>
      <c r="IG13" s="370" t="s">
        <v>548</v>
      </c>
      <c r="IH13" s="370">
        <v>39.700000000000003</v>
      </c>
      <c r="II13" s="370">
        <v>-5.8</v>
      </c>
      <c r="IJ13" s="370">
        <v>9.1</v>
      </c>
      <c r="IK13" s="370">
        <v>-8.4</v>
      </c>
      <c r="IL13" s="370">
        <v>-90.4</v>
      </c>
      <c r="IM13" s="370">
        <v>-2.4</v>
      </c>
      <c r="IN13" s="370"/>
      <c r="IO13" s="370">
        <v>7.1</v>
      </c>
      <c r="IP13" s="370">
        <v>-1.3</v>
      </c>
      <c r="IQ13" s="370">
        <v>-22</v>
      </c>
      <c r="IR13" s="370">
        <v>57.5</v>
      </c>
      <c r="IS13" s="370">
        <v>-30.8</v>
      </c>
      <c r="IT13" s="370">
        <v>-15.2</v>
      </c>
      <c r="IU13" s="370">
        <v>-77.8</v>
      </c>
      <c r="IV13" s="370">
        <v>-13.5</v>
      </c>
      <c r="IW13" s="370">
        <v>-10.4</v>
      </c>
      <c r="IX13" s="370" t="s">
        <v>548</v>
      </c>
      <c r="IY13" s="370">
        <v>-89.2</v>
      </c>
      <c r="IZ13" s="370"/>
      <c r="JA13" s="370">
        <v>0.2</v>
      </c>
      <c r="JB13" s="370">
        <v>6.2</v>
      </c>
      <c r="JC13" s="370">
        <v>7.1</v>
      </c>
      <c r="JD13" s="370">
        <v>-15.1</v>
      </c>
      <c r="JE13" s="370" t="s">
        <v>548</v>
      </c>
      <c r="JF13" s="370" t="s">
        <v>548</v>
      </c>
      <c r="JG13" s="370">
        <v>-11.3</v>
      </c>
      <c r="JH13" s="370"/>
      <c r="JI13" s="370">
        <v>-9.5</v>
      </c>
      <c r="JJ13" s="370">
        <v>-11.6</v>
      </c>
      <c r="JK13" s="370">
        <v>-31.8</v>
      </c>
      <c r="JL13" s="370">
        <v>-9.1</v>
      </c>
      <c r="JM13" s="370">
        <v>2.5</v>
      </c>
      <c r="JN13" s="370" t="s">
        <v>548</v>
      </c>
      <c r="JO13" s="370" t="s">
        <v>548</v>
      </c>
      <c r="JP13" s="370">
        <v>-1</v>
      </c>
      <c r="JQ13" s="370" t="s">
        <v>548</v>
      </c>
      <c r="JR13" s="370" t="s">
        <v>548</v>
      </c>
      <c r="JS13" s="370" t="s">
        <v>548</v>
      </c>
      <c r="JT13" s="370" t="s">
        <v>548</v>
      </c>
      <c r="JU13" s="370" t="s">
        <v>548</v>
      </c>
      <c r="JV13" s="370" t="s">
        <v>548</v>
      </c>
      <c r="JW13" s="370" t="s">
        <v>548</v>
      </c>
      <c r="JX13" s="370" t="s">
        <v>548</v>
      </c>
      <c r="JY13" s="370" t="s">
        <v>548</v>
      </c>
      <c r="JZ13" s="370" t="s">
        <v>548</v>
      </c>
      <c r="KA13" s="370" t="s">
        <v>548</v>
      </c>
      <c r="KB13" s="370" t="s">
        <v>548</v>
      </c>
      <c r="KC13" s="370">
        <v>-14.7</v>
      </c>
      <c r="KD13" s="370" t="s">
        <v>548</v>
      </c>
      <c r="KE13" s="370" t="s">
        <v>548</v>
      </c>
    </row>
    <row r="14" spans="1:303" s="364" customFormat="1">
      <c r="B14" s="211" t="s">
        <v>735</v>
      </c>
      <c r="C14" s="370">
        <v>14.8</v>
      </c>
      <c r="D14" s="370"/>
      <c r="E14" s="370">
        <v>11.8</v>
      </c>
      <c r="F14" s="370">
        <v>59</v>
      </c>
      <c r="G14" s="370"/>
      <c r="H14" s="370">
        <v>14.7</v>
      </c>
      <c r="I14" s="370">
        <v>132.9</v>
      </c>
      <c r="J14" s="370">
        <v>-16.399999999999999</v>
      </c>
      <c r="K14" s="370">
        <v>45.5</v>
      </c>
      <c r="L14" s="370">
        <v>3.5</v>
      </c>
      <c r="M14" s="370"/>
      <c r="N14" s="370">
        <v>-19.7</v>
      </c>
      <c r="O14" s="370">
        <v>-16</v>
      </c>
      <c r="P14" s="370">
        <v>19.600000000000001</v>
      </c>
      <c r="Q14" s="370"/>
      <c r="R14" s="370">
        <v>19.899999999999999</v>
      </c>
      <c r="S14" s="370">
        <v>-5.4</v>
      </c>
      <c r="T14" s="370"/>
      <c r="U14" s="370">
        <v>-29.8</v>
      </c>
      <c r="V14" s="370">
        <v>-35.5</v>
      </c>
      <c r="W14" s="370"/>
      <c r="X14" s="370">
        <v>-38.700000000000003</v>
      </c>
      <c r="Y14" s="370">
        <v>-3.9</v>
      </c>
      <c r="Z14" s="370"/>
      <c r="AA14" s="370">
        <v>3.5</v>
      </c>
      <c r="AB14" s="370">
        <v>-57.5</v>
      </c>
      <c r="AC14" s="370">
        <v>14.2</v>
      </c>
      <c r="AD14" s="370">
        <v>-49.2</v>
      </c>
      <c r="AE14" s="370">
        <v>4.0999999999999996</v>
      </c>
      <c r="AF14" s="370">
        <v>-11.5</v>
      </c>
      <c r="AG14" s="370"/>
      <c r="AH14" s="370">
        <v>-25.4</v>
      </c>
      <c r="AI14" s="370">
        <v>-6.3</v>
      </c>
      <c r="AJ14" s="370">
        <v>17.8</v>
      </c>
      <c r="AK14" s="370">
        <v>-22.3</v>
      </c>
      <c r="AL14" s="370">
        <v>-15.3</v>
      </c>
      <c r="AM14" s="370">
        <v>-29.8</v>
      </c>
      <c r="AN14" s="370">
        <v>23.4</v>
      </c>
      <c r="AO14" s="370"/>
      <c r="AP14" s="370">
        <v>23.3</v>
      </c>
      <c r="AQ14" s="370">
        <v>20</v>
      </c>
      <c r="AR14" s="370">
        <v>-4.5</v>
      </c>
      <c r="AS14" s="370">
        <v>-65.400000000000006</v>
      </c>
      <c r="AT14" s="370">
        <v>10.199999999999999</v>
      </c>
      <c r="AU14" s="370">
        <v>-8.6</v>
      </c>
      <c r="AV14" s="370">
        <v>46.2</v>
      </c>
      <c r="AW14" s="370">
        <v>6.7</v>
      </c>
      <c r="AX14" s="370">
        <v>15.4</v>
      </c>
      <c r="AY14" s="370">
        <v>21.3</v>
      </c>
      <c r="AZ14" s="370"/>
      <c r="BA14" s="370">
        <v>16.7</v>
      </c>
      <c r="BB14" s="370">
        <v>2.1</v>
      </c>
      <c r="BC14" s="370">
        <v>1</v>
      </c>
      <c r="BD14" s="370">
        <v>-57.1</v>
      </c>
      <c r="BE14" s="370">
        <v>-34.700000000000003</v>
      </c>
      <c r="BF14" s="370">
        <v>-95.1</v>
      </c>
      <c r="BG14" s="370">
        <v>-13.6</v>
      </c>
      <c r="BH14" s="370"/>
      <c r="BI14" s="370">
        <v>-5.0999999999999996</v>
      </c>
      <c r="BJ14" s="370">
        <v>-25.3</v>
      </c>
      <c r="BK14" s="370">
        <v>6.8</v>
      </c>
      <c r="BL14" s="370">
        <v>7</v>
      </c>
      <c r="BM14" s="370">
        <v>11.2</v>
      </c>
      <c r="BN14" s="370">
        <v>17.100000000000001</v>
      </c>
      <c r="BO14" s="370">
        <v>-3.2</v>
      </c>
      <c r="BP14" s="370">
        <v>-22.9</v>
      </c>
      <c r="BQ14" s="370">
        <v>-43.1</v>
      </c>
      <c r="BR14" s="370">
        <v>25.1</v>
      </c>
      <c r="BS14" s="370"/>
      <c r="BT14" s="370">
        <v>8.6999999999999993</v>
      </c>
      <c r="BU14" s="370">
        <v>31.8</v>
      </c>
      <c r="BV14" s="370">
        <v>9.8000000000000007</v>
      </c>
      <c r="BW14" s="370">
        <v>43.2</v>
      </c>
      <c r="BX14" s="370">
        <v>-7.5</v>
      </c>
      <c r="BY14" s="370">
        <v>-16.600000000000001</v>
      </c>
      <c r="BZ14" s="370"/>
      <c r="CA14" s="370">
        <v>0.4</v>
      </c>
      <c r="CB14" s="370">
        <v>-17.399999999999999</v>
      </c>
      <c r="CC14" s="370">
        <v>72.2</v>
      </c>
      <c r="CD14" s="370">
        <v>-43</v>
      </c>
      <c r="CE14" s="370">
        <v>-4.9000000000000004</v>
      </c>
      <c r="CF14" s="370"/>
      <c r="CG14" s="370">
        <v>8.5</v>
      </c>
      <c r="CH14" s="370">
        <v>-17.2</v>
      </c>
      <c r="CI14" s="370">
        <v>1.1000000000000001</v>
      </c>
      <c r="CJ14" s="370">
        <v>-4.2</v>
      </c>
      <c r="CK14" s="370">
        <v>3.7</v>
      </c>
      <c r="CL14" s="370">
        <v>-7</v>
      </c>
      <c r="CM14" s="370">
        <v>-25.1</v>
      </c>
      <c r="CN14" s="370">
        <v>-0.7</v>
      </c>
      <c r="CO14" s="370">
        <v>-32.799999999999997</v>
      </c>
      <c r="CP14" s="370">
        <v>-17.899999999999999</v>
      </c>
      <c r="CQ14" s="370">
        <v>15.6</v>
      </c>
      <c r="CR14" s="370"/>
      <c r="CS14" s="370">
        <v>40.200000000000003</v>
      </c>
      <c r="CT14" s="370">
        <v>6.9</v>
      </c>
      <c r="CU14" s="370">
        <v>38.700000000000003</v>
      </c>
      <c r="CV14" s="370">
        <v>-35.1</v>
      </c>
      <c r="CW14" s="370"/>
      <c r="CX14" s="370">
        <v>-35</v>
      </c>
      <c r="CY14" s="370"/>
      <c r="CZ14" s="370">
        <v>349.7</v>
      </c>
      <c r="DA14" s="370">
        <v>-29</v>
      </c>
      <c r="DB14" s="370">
        <v>-64.7</v>
      </c>
      <c r="DC14" s="370">
        <v>-38.4</v>
      </c>
      <c r="DD14" s="370">
        <v>-29.3</v>
      </c>
      <c r="DE14" s="370">
        <v>3.3</v>
      </c>
      <c r="DF14" s="370">
        <v>2.9</v>
      </c>
      <c r="DG14" s="370">
        <v>9</v>
      </c>
      <c r="DH14" s="370">
        <v>-7.5</v>
      </c>
      <c r="DI14" s="370">
        <v>-2.2000000000000002</v>
      </c>
      <c r="DJ14" s="370"/>
      <c r="DK14" s="370">
        <v>-2.9</v>
      </c>
      <c r="DL14" s="370">
        <v>1.7</v>
      </c>
      <c r="DM14" s="370">
        <v>-15.4</v>
      </c>
      <c r="DN14" s="370">
        <v>-2.2999999999999998</v>
      </c>
      <c r="DO14" s="370"/>
      <c r="DP14" s="370">
        <v>-2.1</v>
      </c>
      <c r="DQ14" s="370">
        <v>-2.4</v>
      </c>
      <c r="DR14" s="370">
        <v>-5</v>
      </c>
      <c r="DS14" s="370"/>
      <c r="DT14" s="370">
        <v>10</v>
      </c>
      <c r="DU14" s="370">
        <v>-9.8000000000000007</v>
      </c>
      <c r="DV14" s="370">
        <v>1</v>
      </c>
      <c r="DW14" s="370">
        <v>-5.9</v>
      </c>
      <c r="DX14" s="370">
        <v>-4.3</v>
      </c>
      <c r="DY14" s="370">
        <v>-14.8</v>
      </c>
      <c r="DZ14" s="370">
        <v>0.4</v>
      </c>
      <c r="EA14" s="370">
        <v>4.2</v>
      </c>
      <c r="EB14" s="370"/>
      <c r="EC14" s="370">
        <v>3.7</v>
      </c>
      <c r="ED14" s="370">
        <v>8.8000000000000007</v>
      </c>
      <c r="EE14" s="370">
        <v>0.9</v>
      </c>
      <c r="EF14" s="370">
        <v>1.3</v>
      </c>
      <c r="EG14" s="370">
        <v>-6.6</v>
      </c>
      <c r="EH14" s="370"/>
      <c r="EI14" s="370">
        <v>-21.3</v>
      </c>
      <c r="EJ14" s="370">
        <v>-14.3</v>
      </c>
      <c r="EK14" s="370">
        <v>-1.8</v>
      </c>
      <c r="EL14" s="370"/>
      <c r="EM14" s="370">
        <v>0.5</v>
      </c>
      <c r="EN14" s="370">
        <v>13</v>
      </c>
      <c r="EO14" s="370">
        <v>-7.9</v>
      </c>
      <c r="EP14" s="370">
        <v>-18.5</v>
      </c>
      <c r="EQ14" s="370">
        <v>-4.5999999999999996</v>
      </c>
      <c r="ER14" s="370">
        <v>-3.1</v>
      </c>
      <c r="ES14" s="370">
        <v>-13.9</v>
      </c>
      <c r="ET14" s="370">
        <v>-3.7</v>
      </c>
      <c r="EU14" s="370">
        <v>-2.1</v>
      </c>
      <c r="EV14" s="370">
        <v>4.5</v>
      </c>
      <c r="EW14" s="370">
        <v>-4.4000000000000004</v>
      </c>
      <c r="EX14" s="370">
        <v>9.8000000000000007</v>
      </c>
      <c r="EY14" s="370">
        <v>-20.399999999999999</v>
      </c>
      <c r="EZ14" s="370"/>
      <c r="FA14" s="370">
        <v>-16.5</v>
      </c>
      <c r="FB14" s="370">
        <v>-21.5</v>
      </c>
      <c r="FC14" s="370">
        <v>-18.399999999999999</v>
      </c>
      <c r="FD14" s="370">
        <v>6.5</v>
      </c>
      <c r="FE14" s="370">
        <v>-2.2999999999999998</v>
      </c>
      <c r="FF14" s="370"/>
      <c r="FG14" s="370">
        <v>5.6</v>
      </c>
      <c r="FH14" s="370">
        <v>-10.9</v>
      </c>
      <c r="FI14" s="370">
        <v>-3</v>
      </c>
      <c r="FJ14" s="370">
        <v>-4.2</v>
      </c>
      <c r="FK14" s="370">
        <v>9.6999999999999993</v>
      </c>
      <c r="FL14" s="370">
        <v>-3.3</v>
      </c>
      <c r="FM14" s="370"/>
      <c r="FN14" s="370">
        <v>-4.2</v>
      </c>
      <c r="FO14" s="370">
        <v>1.2</v>
      </c>
      <c r="FP14" s="370">
        <v>-5</v>
      </c>
      <c r="FQ14" s="370"/>
      <c r="FR14" s="370">
        <v>14</v>
      </c>
      <c r="FS14" s="370">
        <v>-8.1999999999999993</v>
      </c>
      <c r="FT14" s="370">
        <v>-32.6</v>
      </c>
      <c r="FU14" s="370">
        <v>76.8</v>
      </c>
      <c r="FV14" s="370">
        <v>3.9</v>
      </c>
      <c r="FW14" s="370">
        <v>26.8</v>
      </c>
      <c r="FX14" s="370">
        <v>1.3</v>
      </c>
      <c r="FY14" s="370">
        <v>-1.5</v>
      </c>
      <c r="FZ14" s="370">
        <v>-14.7</v>
      </c>
      <c r="GA14" s="370">
        <v>-16.3</v>
      </c>
      <c r="GB14" s="370">
        <v>32.1</v>
      </c>
      <c r="GC14" s="370">
        <v>-23.1</v>
      </c>
      <c r="GD14" s="370">
        <v>-28.9</v>
      </c>
      <c r="GE14" s="370">
        <v>-23.8</v>
      </c>
      <c r="GF14" s="370"/>
      <c r="GG14" s="370">
        <v>14.5</v>
      </c>
      <c r="GH14" s="370">
        <v>-18.2</v>
      </c>
      <c r="GI14" s="370">
        <v>-11.8</v>
      </c>
      <c r="GJ14" s="370">
        <v>-8.6</v>
      </c>
      <c r="GK14" s="370">
        <v>-7.1</v>
      </c>
      <c r="GL14" s="370">
        <v>-7.3</v>
      </c>
      <c r="GM14" s="370"/>
      <c r="GN14" s="370">
        <v>-2</v>
      </c>
      <c r="GO14" s="370">
        <v>-3.1</v>
      </c>
      <c r="GP14" s="370">
        <v>12.5</v>
      </c>
      <c r="GQ14" s="370">
        <v>-4.9000000000000004</v>
      </c>
      <c r="GR14" s="370">
        <v>-1.3</v>
      </c>
      <c r="GS14" s="370">
        <v>-7.5</v>
      </c>
      <c r="GT14" s="370"/>
      <c r="GU14" s="370">
        <v>-11.5</v>
      </c>
      <c r="GV14" s="370">
        <v>-8</v>
      </c>
      <c r="GW14" s="370">
        <v>22</v>
      </c>
      <c r="GX14" s="370">
        <v>-2.9</v>
      </c>
      <c r="GY14" s="370">
        <v>-12.5</v>
      </c>
      <c r="GZ14" s="370">
        <v>1.1000000000000001</v>
      </c>
      <c r="HA14" s="370">
        <v>5.4</v>
      </c>
      <c r="HB14" s="370"/>
      <c r="HC14" s="370">
        <v>23.5</v>
      </c>
      <c r="HD14" s="370">
        <v>8.8000000000000007</v>
      </c>
      <c r="HE14" s="370">
        <v>12.1</v>
      </c>
      <c r="HF14" s="370">
        <v>-15.1</v>
      </c>
      <c r="HG14" s="370">
        <v>57.8</v>
      </c>
      <c r="HH14" s="370">
        <v>23.6</v>
      </c>
      <c r="HI14" s="370">
        <v>5.5</v>
      </c>
      <c r="HJ14" s="370">
        <v>-0.6</v>
      </c>
      <c r="HK14" s="370">
        <v>-26.3</v>
      </c>
      <c r="HL14" s="370"/>
      <c r="HM14" s="370">
        <v>21.3</v>
      </c>
      <c r="HN14" s="370">
        <v>-2.2999999999999998</v>
      </c>
      <c r="HO14" s="370">
        <v>-0.2</v>
      </c>
      <c r="HP14" s="370"/>
      <c r="HQ14" s="370">
        <v>-1.7</v>
      </c>
      <c r="HR14" s="370">
        <v>-11.9</v>
      </c>
      <c r="HS14" s="370">
        <v>-47.5</v>
      </c>
      <c r="HT14" s="370">
        <v>21.4</v>
      </c>
      <c r="HU14" s="370">
        <v>787.4</v>
      </c>
      <c r="HV14" s="370">
        <v>-35.200000000000003</v>
      </c>
      <c r="HW14" s="370">
        <v>46.1</v>
      </c>
      <c r="HX14" s="370">
        <v>-11.4</v>
      </c>
      <c r="HY14" s="370">
        <v>134.30000000000001</v>
      </c>
      <c r="HZ14" s="370">
        <v>34.6</v>
      </c>
      <c r="IA14" s="370">
        <v>-16.399999999999999</v>
      </c>
      <c r="IB14" s="370">
        <v>4.2</v>
      </c>
      <c r="IC14" s="370">
        <v>-9.8000000000000007</v>
      </c>
      <c r="ID14" s="370">
        <v>6.9</v>
      </c>
      <c r="IE14" s="370" t="s">
        <v>548</v>
      </c>
      <c r="IF14" s="370"/>
      <c r="IG14" s="370" t="s">
        <v>548</v>
      </c>
      <c r="IH14" s="370">
        <v>53.6</v>
      </c>
      <c r="II14" s="370">
        <v>-3.9</v>
      </c>
      <c r="IJ14" s="370">
        <v>5</v>
      </c>
      <c r="IK14" s="370">
        <v>-3.3</v>
      </c>
      <c r="IL14" s="370">
        <v>-73.5</v>
      </c>
      <c r="IM14" s="370">
        <v>6.1</v>
      </c>
      <c r="IN14" s="370"/>
      <c r="IO14" s="370">
        <v>4.3</v>
      </c>
      <c r="IP14" s="370">
        <v>6.6</v>
      </c>
      <c r="IQ14" s="370">
        <v>-2.4</v>
      </c>
      <c r="IR14" s="370">
        <v>33.5</v>
      </c>
      <c r="IS14" s="370">
        <v>-40.700000000000003</v>
      </c>
      <c r="IT14" s="370">
        <v>-36</v>
      </c>
      <c r="IU14" s="370">
        <v>-60.4</v>
      </c>
      <c r="IV14" s="370">
        <v>-11.6</v>
      </c>
      <c r="IW14" s="370">
        <v>-15.1</v>
      </c>
      <c r="IX14" s="370">
        <v>15.7</v>
      </c>
      <c r="IY14" s="370">
        <v>-7.9</v>
      </c>
      <c r="IZ14" s="370"/>
      <c r="JA14" s="370">
        <v>-8.1999999999999993</v>
      </c>
      <c r="JB14" s="370">
        <v>8.3000000000000007</v>
      </c>
      <c r="JC14" s="370">
        <v>26.6</v>
      </c>
      <c r="JD14" s="370">
        <v>-14.7</v>
      </c>
      <c r="JE14" s="370">
        <v>16.5</v>
      </c>
      <c r="JF14" s="370">
        <v>10.7</v>
      </c>
      <c r="JG14" s="370">
        <v>-2.9</v>
      </c>
      <c r="JH14" s="370"/>
      <c r="JI14" s="370">
        <v>1.5</v>
      </c>
      <c r="JJ14" s="370">
        <v>-10.199999999999999</v>
      </c>
      <c r="JK14" s="370">
        <v>-0.8</v>
      </c>
      <c r="JL14" s="370">
        <v>4.2</v>
      </c>
      <c r="JM14" s="370">
        <v>8.3000000000000007</v>
      </c>
      <c r="JN14" s="370">
        <v>1.5</v>
      </c>
      <c r="JO14" s="370">
        <v>1.9</v>
      </c>
      <c r="JP14" s="370">
        <v>2</v>
      </c>
      <c r="JQ14" s="370">
        <v>0</v>
      </c>
      <c r="JR14" s="370">
        <v>2.4</v>
      </c>
      <c r="JS14" s="370">
        <v>5.7</v>
      </c>
      <c r="JT14" s="370">
        <v>-1.1000000000000001</v>
      </c>
      <c r="JU14" s="370">
        <v>2.2000000000000002</v>
      </c>
      <c r="JV14" s="370">
        <v>1.8</v>
      </c>
      <c r="JW14" s="370">
        <v>21.5</v>
      </c>
      <c r="JX14" s="370">
        <v>12.8</v>
      </c>
      <c r="JY14" s="370">
        <v>-9.5</v>
      </c>
      <c r="JZ14" s="370">
        <v>-2.2000000000000002</v>
      </c>
      <c r="KA14" s="370">
        <v>3.9</v>
      </c>
      <c r="KB14" s="370">
        <v>7.4</v>
      </c>
      <c r="KC14" s="370">
        <v>-10.8</v>
      </c>
      <c r="KD14" s="370">
        <v>0.4</v>
      </c>
      <c r="KE14" s="370">
        <v>8.8000000000000007</v>
      </c>
    </row>
    <row r="15" spans="1:303" s="377" customFormat="1" ht="18.75" customHeight="1" thickBot="1">
      <c r="A15" s="377">
        <v>2017</v>
      </c>
      <c r="B15" s="377" t="s">
        <v>732</v>
      </c>
      <c r="C15" s="380">
        <v>294</v>
      </c>
      <c r="D15" s="380"/>
      <c r="E15" s="380">
        <v>214</v>
      </c>
      <c r="F15" s="381">
        <v>4098747</v>
      </c>
      <c r="G15" s="380"/>
      <c r="H15" s="381">
        <v>695087</v>
      </c>
      <c r="I15" s="381">
        <v>1216757</v>
      </c>
      <c r="J15" s="381">
        <v>248976</v>
      </c>
      <c r="K15" s="381">
        <v>450407</v>
      </c>
      <c r="L15" s="380">
        <v>451</v>
      </c>
      <c r="M15" s="380"/>
      <c r="N15" s="381">
        <v>1039142</v>
      </c>
      <c r="O15" s="381">
        <v>528806</v>
      </c>
      <c r="P15" s="381">
        <v>2544781</v>
      </c>
      <c r="Q15" s="380"/>
      <c r="R15" s="381">
        <v>1014034</v>
      </c>
      <c r="S15" s="381">
        <v>13062</v>
      </c>
      <c r="T15" s="380"/>
      <c r="U15" s="380">
        <v>813</v>
      </c>
      <c r="V15" s="381">
        <v>2559</v>
      </c>
      <c r="W15" s="380"/>
      <c r="X15" s="380">
        <v>283</v>
      </c>
      <c r="Y15" s="380">
        <v>442</v>
      </c>
      <c r="Z15" s="380"/>
      <c r="AA15" s="381">
        <v>125673</v>
      </c>
      <c r="AB15" s="380">
        <v>886</v>
      </c>
      <c r="AC15" s="380">
        <v>403</v>
      </c>
      <c r="AD15" s="380">
        <v>506</v>
      </c>
      <c r="AE15" s="381">
        <v>9553</v>
      </c>
      <c r="AF15" s="380">
        <v>577</v>
      </c>
      <c r="AG15" s="380"/>
      <c r="AH15" s="380">
        <v>65</v>
      </c>
      <c r="AI15" s="381">
        <v>108136</v>
      </c>
      <c r="AJ15" s="381">
        <v>42579</v>
      </c>
      <c r="AK15" s="380">
        <v>346</v>
      </c>
      <c r="AL15" s="380">
        <v>76</v>
      </c>
      <c r="AM15" s="380">
        <v>229</v>
      </c>
      <c r="AN15" s="381">
        <v>1565330</v>
      </c>
      <c r="AO15" s="380"/>
      <c r="AP15" s="381">
        <v>716196</v>
      </c>
      <c r="AQ15" s="381">
        <v>787204</v>
      </c>
      <c r="AR15" s="380">
        <v>157</v>
      </c>
      <c r="AS15" s="381">
        <v>61203</v>
      </c>
      <c r="AT15" s="381">
        <v>7431</v>
      </c>
      <c r="AU15" s="380">
        <v>279</v>
      </c>
      <c r="AV15" s="380">
        <v>436</v>
      </c>
      <c r="AW15" s="381">
        <v>5540</v>
      </c>
      <c r="AX15" s="381">
        <v>3739</v>
      </c>
      <c r="AY15" s="380">
        <v>19</v>
      </c>
      <c r="AZ15" s="380"/>
      <c r="BA15" s="380">
        <v>15</v>
      </c>
      <c r="BB15" s="381">
        <v>2372</v>
      </c>
      <c r="BC15" s="381">
        <v>345824</v>
      </c>
      <c r="BD15" s="381">
        <v>6231</v>
      </c>
      <c r="BE15" s="380">
        <v>116</v>
      </c>
      <c r="BF15" s="381">
        <v>35281</v>
      </c>
      <c r="BG15" s="380">
        <v>40</v>
      </c>
      <c r="BH15" s="380"/>
      <c r="BI15" s="381">
        <v>159544</v>
      </c>
      <c r="BJ15" s="381">
        <v>147405</v>
      </c>
      <c r="BK15" s="381">
        <v>207300</v>
      </c>
      <c r="BL15" s="381">
        <v>107474</v>
      </c>
      <c r="BM15" s="381">
        <v>2126</v>
      </c>
      <c r="BN15" s="381">
        <v>1735</v>
      </c>
      <c r="BO15" s="381">
        <v>1385</v>
      </c>
      <c r="BP15" s="380">
        <v>128</v>
      </c>
      <c r="BQ15" s="380">
        <v>287</v>
      </c>
      <c r="BR15" s="381">
        <v>27090</v>
      </c>
      <c r="BS15" s="380"/>
      <c r="BT15" s="381">
        <v>1341</v>
      </c>
      <c r="BU15" s="381">
        <v>6935</v>
      </c>
      <c r="BV15" s="381">
        <v>7617</v>
      </c>
      <c r="BW15" s="381">
        <v>8260</v>
      </c>
      <c r="BX15" s="381">
        <v>41957</v>
      </c>
      <c r="BY15" s="381">
        <v>2964</v>
      </c>
      <c r="BZ15" s="380"/>
      <c r="CA15" s="381">
        <v>16448</v>
      </c>
      <c r="CB15" s="380">
        <v>371</v>
      </c>
      <c r="CC15" s="380">
        <v>75</v>
      </c>
      <c r="CD15" s="381">
        <v>1357</v>
      </c>
      <c r="CE15" s="381">
        <v>6857</v>
      </c>
      <c r="CF15" s="380"/>
      <c r="CG15" s="381">
        <v>3813</v>
      </c>
      <c r="CH15" s="381">
        <v>3043</v>
      </c>
      <c r="CI15" s="381">
        <v>838420</v>
      </c>
      <c r="CJ15" s="381">
        <v>509005</v>
      </c>
      <c r="CK15" s="381">
        <v>1481</v>
      </c>
      <c r="CL15" s="380">
        <v>321</v>
      </c>
      <c r="CM15" s="380">
        <v>872</v>
      </c>
      <c r="CN15" s="381">
        <v>140296</v>
      </c>
      <c r="CO15" s="380">
        <v>54</v>
      </c>
      <c r="CP15" s="381">
        <v>237362</v>
      </c>
      <c r="CQ15" s="381">
        <v>138712</v>
      </c>
      <c r="CR15" s="380"/>
      <c r="CS15" s="380">
        <v>723</v>
      </c>
      <c r="CT15" s="381">
        <v>11793</v>
      </c>
      <c r="CU15" s="381">
        <v>116098</v>
      </c>
      <c r="CV15" s="380">
        <v>918</v>
      </c>
      <c r="CW15" s="380"/>
      <c r="CX15" s="380">
        <v>917</v>
      </c>
      <c r="CY15" s="380"/>
      <c r="CZ15" s="381">
        <v>114655</v>
      </c>
      <c r="DA15" s="380">
        <v>111</v>
      </c>
      <c r="DB15" s="380">
        <v>0</v>
      </c>
      <c r="DC15" s="380">
        <v>753</v>
      </c>
      <c r="DD15" s="380">
        <v>6</v>
      </c>
      <c r="DE15" s="381">
        <v>39352</v>
      </c>
      <c r="DF15" s="381">
        <v>214968</v>
      </c>
      <c r="DG15" s="381">
        <v>168642</v>
      </c>
      <c r="DH15" s="380" t="s">
        <v>548</v>
      </c>
      <c r="DI15" s="381">
        <v>2868</v>
      </c>
      <c r="DJ15" s="380"/>
      <c r="DK15" s="380">
        <v>877</v>
      </c>
      <c r="DL15" s="380">
        <v>303</v>
      </c>
      <c r="DM15" s="380">
        <v>318</v>
      </c>
      <c r="DN15" s="380">
        <v>314</v>
      </c>
      <c r="DO15" s="380"/>
      <c r="DP15" s="380">
        <v>179</v>
      </c>
      <c r="DQ15" s="380">
        <v>100</v>
      </c>
      <c r="DR15" s="380">
        <v>201</v>
      </c>
      <c r="DS15" s="380"/>
      <c r="DT15" s="380">
        <v>20</v>
      </c>
      <c r="DU15" s="380">
        <v>65</v>
      </c>
      <c r="DV15" s="380">
        <v>83</v>
      </c>
      <c r="DW15" s="380">
        <v>583</v>
      </c>
      <c r="DX15" s="381">
        <v>83544</v>
      </c>
      <c r="DY15" s="381">
        <v>755156</v>
      </c>
      <c r="DZ15" s="381">
        <v>2572</v>
      </c>
      <c r="EA15" s="380">
        <v>475</v>
      </c>
      <c r="EB15" s="380"/>
      <c r="EC15" s="380">
        <v>33</v>
      </c>
      <c r="ED15" s="380">
        <v>133</v>
      </c>
      <c r="EE15" s="380">
        <v>65</v>
      </c>
      <c r="EF15" s="380">
        <v>135</v>
      </c>
      <c r="EG15" s="380" t="s">
        <v>548</v>
      </c>
      <c r="EH15" s="380"/>
      <c r="EI15" s="381">
        <v>10555</v>
      </c>
      <c r="EJ15" s="380">
        <v>198</v>
      </c>
      <c r="EK15" s="381">
        <v>350477</v>
      </c>
      <c r="EL15" s="380"/>
      <c r="EM15" s="381">
        <v>125777</v>
      </c>
      <c r="EN15" s="381">
        <v>135983</v>
      </c>
      <c r="EO15" s="380" t="s">
        <v>548</v>
      </c>
      <c r="EP15" s="380" t="s">
        <v>548</v>
      </c>
      <c r="EQ15" s="381">
        <v>83421</v>
      </c>
      <c r="ER15" s="381">
        <v>5501</v>
      </c>
      <c r="ES15" s="380">
        <v>378</v>
      </c>
      <c r="ET15" s="381">
        <v>80472</v>
      </c>
      <c r="EU15" s="381">
        <v>86859</v>
      </c>
      <c r="EV15" s="380" t="s">
        <v>548</v>
      </c>
      <c r="EW15" s="381">
        <v>200288</v>
      </c>
      <c r="EX15" s="381">
        <v>2041</v>
      </c>
      <c r="EY15" s="380">
        <v>807</v>
      </c>
      <c r="EZ15" s="380"/>
      <c r="FA15" s="380">
        <v>232</v>
      </c>
      <c r="FB15" s="380">
        <v>356</v>
      </c>
      <c r="FC15" s="380">
        <v>217</v>
      </c>
      <c r="FD15" s="380">
        <v>49</v>
      </c>
      <c r="FE15" s="381">
        <v>1330</v>
      </c>
      <c r="FF15" s="380"/>
      <c r="FG15" s="380">
        <v>121</v>
      </c>
      <c r="FH15" s="380">
        <v>40</v>
      </c>
      <c r="FI15" s="381">
        <v>1106</v>
      </c>
      <c r="FJ15" s="380">
        <v>41</v>
      </c>
      <c r="FK15" s="381">
        <v>322682</v>
      </c>
      <c r="FL15" s="380">
        <v>469</v>
      </c>
      <c r="FM15" s="380"/>
      <c r="FN15" s="380">
        <v>411</v>
      </c>
      <c r="FO15" s="381">
        <v>582268</v>
      </c>
      <c r="FP15" s="381">
        <v>582802</v>
      </c>
      <c r="FQ15" s="380"/>
      <c r="FR15" s="381">
        <v>186181</v>
      </c>
      <c r="FS15" s="381">
        <v>396621</v>
      </c>
      <c r="FT15" s="381">
        <v>120064</v>
      </c>
      <c r="FU15" s="380">
        <v>563</v>
      </c>
      <c r="FV15" s="381">
        <v>227250</v>
      </c>
      <c r="FW15" s="380">
        <v>633</v>
      </c>
      <c r="FX15" s="381">
        <v>7595</v>
      </c>
      <c r="FY15" s="381">
        <v>1031</v>
      </c>
      <c r="FZ15" s="381">
        <v>23880</v>
      </c>
      <c r="GA15" s="381">
        <v>368832</v>
      </c>
      <c r="GB15" s="381">
        <v>565582</v>
      </c>
      <c r="GC15" s="381">
        <v>629740</v>
      </c>
      <c r="GD15" s="380">
        <v>330</v>
      </c>
      <c r="GE15" s="380" t="s">
        <v>548</v>
      </c>
      <c r="GF15" s="380"/>
      <c r="GG15" s="381">
        <v>2482</v>
      </c>
      <c r="GH15" s="380" t="s">
        <v>548</v>
      </c>
      <c r="GI15" s="380" t="s">
        <v>548</v>
      </c>
      <c r="GJ15" s="380" t="s">
        <v>548</v>
      </c>
      <c r="GK15" s="380" t="s">
        <v>548</v>
      </c>
      <c r="GL15" s="380" t="s">
        <v>548</v>
      </c>
      <c r="GM15" s="380"/>
      <c r="GN15" s="381">
        <v>4605</v>
      </c>
      <c r="GO15" s="381">
        <v>9152</v>
      </c>
      <c r="GP15" s="381">
        <v>10753</v>
      </c>
      <c r="GQ15" s="381">
        <v>14074</v>
      </c>
      <c r="GR15" s="381">
        <v>42734</v>
      </c>
      <c r="GS15" s="381">
        <v>88656</v>
      </c>
      <c r="GT15" s="380"/>
      <c r="GU15" s="381">
        <v>33406</v>
      </c>
      <c r="GV15" s="381">
        <v>13688</v>
      </c>
      <c r="GW15" s="380" t="s">
        <v>548</v>
      </c>
      <c r="GX15" s="380" t="s">
        <v>548</v>
      </c>
      <c r="GY15" s="380" t="s">
        <v>548</v>
      </c>
      <c r="GZ15" s="381">
        <v>106226</v>
      </c>
      <c r="HA15" s="381">
        <v>50588</v>
      </c>
      <c r="HB15" s="380"/>
      <c r="HC15" s="380">
        <v>426</v>
      </c>
      <c r="HD15" s="381">
        <v>1226</v>
      </c>
      <c r="HE15" s="381">
        <v>28191</v>
      </c>
      <c r="HF15" s="381">
        <v>72731</v>
      </c>
      <c r="HG15" s="381">
        <v>3078</v>
      </c>
      <c r="HH15" s="381">
        <v>8938</v>
      </c>
      <c r="HI15" s="381">
        <v>12886</v>
      </c>
      <c r="HJ15" s="381">
        <v>115369</v>
      </c>
      <c r="HK15" s="381">
        <v>184157</v>
      </c>
      <c r="HL15" s="380"/>
      <c r="HM15" s="380">
        <v>60</v>
      </c>
      <c r="HN15" s="380" t="s">
        <v>548</v>
      </c>
      <c r="HO15" s="381">
        <v>180871</v>
      </c>
      <c r="HP15" s="380"/>
      <c r="HQ15" s="381">
        <v>1074</v>
      </c>
      <c r="HR15" s="380">
        <v>599</v>
      </c>
      <c r="HS15" s="381">
        <v>4071</v>
      </c>
      <c r="HT15" s="381">
        <v>2001</v>
      </c>
      <c r="HU15" s="381">
        <v>230560</v>
      </c>
      <c r="HV15" s="381">
        <v>23834</v>
      </c>
      <c r="HW15" s="380">
        <v>41</v>
      </c>
      <c r="HX15" s="380">
        <v>163</v>
      </c>
      <c r="HY15" s="381">
        <v>62294</v>
      </c>
      <c r="HZ15" s="381">
        <v>28092</v>
      </c>
      <c r="IA15" s="381">
        <v>78428</v>
      </c>
      <c r="IB15" s="381">
        <v>17873</v>
      </c>
      <c r="IC15" s="381">
        <v>4517779</v>
      </c>
      <c r="ID15" s="380" t="s">
        <v>548</v>
      </c>
      <c r="IE15" s="380">
        <v>7</v>
      </c>
      <c r="IF15" s="380"/>
      <c r="IG15" s="380" t="s">
        <v>548</v>
      </c>
      <c r="IH15" s="380" t="s">
        <v>548</v>
      </c>
      <c r="II15" s="381">
        <v>517248</v>
      </c>
      <c r="IJ15" s="381">
        <v>376991</v>
      </c>
      <c r="IK15" s="381">
        <v>246379</v>
      </c>
      <c r="IL15" s="380">
        <v>5</v>
      </c>
      <c r="IM15" s="380">
        <v>124</v>
      </c>
      <c r="IN15" s="380"/>
      <c r="IO15" s="381">
        <v>473471</v>
      </c>
      <c r="IP15" s="381">
        <v>528669</v>
      </c>
      <c r="IQ15" s="381">
        <v>224801</v>
      </c>
      <c r="IR15" s="381">
        <v>9662</v>
      </c>
      <c r="IS15" s="380">
        <v>17</v>
      </c>
      <c r="IT15" s="380">
        <v>170</v>
      </c>
      <c r="IU15" s="380">
        <v>21</v>
      </c>
      <c r="IV15" s="381">
        <v>1052</v>
      </c>
      <c r="IW15" s="381">
        <v>1467</v>
      </c>
      <c r="IX15" s="380" t="s">
        <v>548</v>
      </c>
      <c r="IY15" s="381">
        <v>14266</v>
      </c>
      <c r="IZ15" s="380"/>
      <c r="JA15" s="380">
        <v>438</v>
      </c>
      <c r="JB15" s="381">
        <v>4903</v>
      </c>
      <c r="JC15" s="381">
        <v>3582</v>
      </c>
      <c r="JD15" s="381">
        <v>240038</v>
      </c>
      <c r="JE15" s="380" t="s">
        <v>548</v>
      </c>
      <c r="JF15" s="380" t="s">
        <v>548</v>
      </c>
      <c r="JG15" s="381">
        <v>2460</v>
      </c>
      <c r="JH15" s="380"/>
      <c r="JI15" s="380">
        <v>230</v>
      </c>
      <c r="JJ15" s="381">
        <v>2230</v>
      </c>
      <c r="JK15" s="381">
        <v>21469</v>
      </c>
      <c r="JL15" s="381">
        <v>54952</v>
      </c>
      <c r="JM15" s="381">
        <v>472339</v>
      </c>
      <c r="JN15" s="380" t="s">
        <v>548</v>
      </c>
      <c r="JO15" s="380" t="s">
        <v>548</v>
      </c>
      <c r="JP15" s="380">
        <v>133</v>
      </c>
      <c r="JQ15" s="380" t="s">
        <v>548</v>
      </c>
      <c r="JR15" s="380" t="s">
        <v>548</v>
      </c>
      <c r="JS15" s="380" t="s">
        <v>548</v>
      </c>
      <c r="JT15" s="380" t="s">
        <v>548</v>
      </c>
      <c r="JU15" s="380" t="s">
        <v>548</v>
      </c>
      <c r="JV15" s="380" t="s">
        <v>548</v>
      </c>
      <c r="JW15" s="380" t="s">
        <v>548</v>
      </c>
      <c r="JX15" s="380" t="s">
        <v>548</v>
      </c>
      <c r="JY15" s="380" t="s">
        <v>548</v>
      </c>
      <c r="JZ15" s="380" t="s">
        <v>548</v>
      </c>
      <c r="KA15" s="380" t="s">
        <v>548</v>
      </c>
      <c r="KB15" s="380" t="s">
        <v>548</v>
      </c>
      <c r="KC15" s="381">
        <v>56602</v>
      </c>
      <c r="KD15" s="380" t="s">
        <v>548</v>
      </c>
      <c r="KE15" s="380" t="s">
        <v>548</v>
      </c>
    </row>
    <row r="16" spans="1:303" ht="19.5" thickBot="1">
      <c r="B16" s="211" t="s">
        <v>733</v>
      </c>
      <c r="C16" s="368">
        <v>5593974</v>
      </c>
      <c r="D16" s="367"/>
      <c r="E16" s="368">
        <v>2512385</v>
      </c>
      <c r="F16" s="368">
        <v>6659873</v>
      </c>
      <c r="G16" s="367"/>
      <c r="H16" s="368">
        <v>2075705</v>
      </c>
      <c r="I16" s="368">
        <v>1506433</v>
      </c>
      <c r="J16" s="368">
        <v>596136</v>
      </c>
      <c r="K16" s="368">
        <v>695621</v>
      </c>
      <c r="L16" s="368">
        <v>4223587</v>
      </c>
      <c r="M16" s="367"/>
      <c r="N16" s="368">
        <v>392815</v>
      </c>
      <c r="O16" s="368">
        <v>297065</v>
      </c>
      <c r="P16" s="368">
        <v>6276528</v>
      </c>
      <c r="Q16" s="367"/>
      <c r="R16" s="368">
        <v>4161656</v>
      </c>
      <c r="S16" s="368">
        <v>32600344</v>
      </c>
      <c r="T16" s="367"/>
      <c r="U16" s="368">
        <v>982435</v>
      </c>
      <c r="V16" s="368">
        <v>4399415</v>
      </c>
      <c r="W16" s="367"/>
      <c r="X16" s="368">
        <v>408465</v>
      </c>
      <c r="Y16" s="368">
        <v>734894</v>
      </c>
      <c r="Z16" s="367"/>
      <c r="AA16" s="368">
        <v>34204</v>
      </c>
      <c r="AB16" s="368">
        <v>1231856</v>
      </c>
      <c r="AC16" s="368">
        <v>1260927</v>
      </c>
      <c r="AD16" s="368">
        <v>697984</v>
      </c>
      <c r="AE16" s="368">
        <v>26876073</v>
      </c>
      <c r="AF16" s="368">
        <v>3067184</v>
      </c>
      <c r="AG16" s="367"/>
      <c r="AH16" s="368">
        <v>364759</v>
      </c>
      <c r="AI16" s="368">
        <v>100863</v>
      </c>
      <c r="AJ16" s="368">
        <v>143051</v>
      </c>
      <c r="AK16" s="368">
        <v>1605801</v>
      </c>
      <c r="AL16" s="368">
        <v>428394</v>
      </c>
      <c r="AM16" s="368">
        <v>734371</v>
      </c>
      <c r="AN16" s="368">
        <v>3198322</v>
      </c>
      <c r="AO16" s="367"/>
      <c r="AP16" s="368">
        <v>505352</v>
      </c>
      <c r="AQ16" s="368">
        <v>2480085</v>
      </c>
      <c r="AR16" s="368">
        <v>1505671</v>
      </c>
      <c r="AS16" s="368">
        <v>24386</v>
      </c>
      <c r="AT16" s="368">
        <v>339113</v>
      </c>
      <c r="AU16" s="368">
        <v>3336534</v>
      </c>
      <c r="AV16" s="368">
        <v>5739632</v>
      </c>
      <c r="AW16" s="368">
        <v>6712172</v>
      </c>
      <c r="AX16" s="368">
        <v>6814017</v>
      </c>
      <c r="AY16" s="368">
        <v>101852</v>
      </c>
      <c r="AZ16" s="367"/>
      <c r="BA16" s="368">
        <v>75640</v>
      </c>
      <c r="BB16" s="368">
        <v>10386781</v>
      </c>
      <c r="BC16" s="368">
        <v>1866703</v>
      </c>
      <c r="BD16" s="368">
        <v>29656</v>
      </c>
      <c r="BE16" s="368">
        <v>1486743</v>
      </c>
      <c r="BF16" s="368">
        <v>115101</v>
      </c>
      <c r="BG16" s="368">
        <v>603292</v>
      </c>
      <c r="BH16" s="367"/>
      <c r="BI16" s="368">
        <v>155355</v>
      </c>
      <c r="BJ16" s="368">
        <v>233343</v>
      </c>
      <c r="BK16" s="368">
        <v>366727</v>
      </c>
      <c r="BL16" s="368">
        <v>51750774</v>
      </c>
      <c r="BM16" s="368">
        <v>2717382</v>
      </c>
      <c r="BN16" s="368">
        <v>17850881</v>
      </c>
      <c r="BO16" s="368">
        <v>2338167</v>
      </c>
      <c r="BP16" s="368">
        <v>1148447</v>
      </c>
      <c r="BQ16" s="368">
        <v>745969</v>
      </c>
      <c r="BR16" s="368">
        <v>15356314</v>
      </c>
      <c r="BS16" s="367"/>
      <c r="BT16" s="368">
        <v>928245</v>
      </c>
      <c r="BU16" s="368">
        <v>6324769</v>
      </c>
      <c r="BV16" s="368">
        <v>4153676</v>
      </c>
      <c r="BW16" s="368">
        <v>2749215</v>
      </c>
      <c r="BX16" s="368">
        <v>110028571</v>
      </c>
      <c r="BY16" s="368">
        <v>9815107</v>
      </c>
      <c r="BZ16" s="367"/>
      <c r="CA16" s="368">
        <v>5987</v>
      </c>
      <c r="CB16" s="368">
        <v>1316909</v>
      </c>
      <c r="CC16" s="368">
        <v>245565</v>
      </c>
      <c r="CD16" s="368">
        <v>3082256</v>
      </c>
      <c r="CE16" s="368">
        <v>15739339</v>
      </c>
      <c r="CF16" s="367"/>
      <c r="CG16" s="368">
        <v>9964534</v>
      </c>
      <c r="CH16" s="368">
        <v>5774805</v>
      </c>
      <c r="CI16" s="368">
        <v>209382</v>
      </c>
      <c r="CJ16" s="368">
        <v>232769</v>
      </c>
      <c r="CK16" s="368">
        <v>8440846</v>
      </c>
      <c r="CL16" s="368">
        <v>2718642</v>
      </c>
      <c r="CM16" s="368">
        <v>5002177</v>
      </c>
      <c r="CN16" s="368">
        <v>354570</v>
      </c>
      <c r="CO16" s="368">
        <v>237736</v>
      </c>
      <c r="CP16" s="368">
        <v>291549</v>
      </c>
      <c r="CQ16" s="368">
        <v>18150036</v>
      </c>
      <c r="CR16" s="367"/>
      <c r="CS16" s="368">
        <v>309302</v>
      </c>
      <c r="CT16" s="368">
        <v>1035051</v>
      </c>
      <c r="CU16" s="368">
        <v>3960598</v>
      </c>
      <c r="CV16" s="368">
        <v>1586031</v>
      </c>
      <c r="CW16" s="367"/>
      <c r="CX16" s="368">
        <v>1582451</v>
      </c>
      <c r="CY16" s="367"/>
      <c r="CZ16" s="368">
        <v>20553</v>
      </c>
      <c r="DA16" s="368">
        <v>312871</v>
      </c>
      <c r="DB16" s="367">
        <v>17</v>
      </c>
      <c r="DC16" s="368">
        <v>1161984</v>
      </c>
      <c r="DD16" s="368">
        <v>13704</v>
      </c>
      <c r="DE16" s="368">
        <v>240170</v>
      </c>
      <c r="DF16" s="368">
        <v>390766</v>
      </c>
      <c r="DG16" s="368">
        <v>584957</v>
      </c>
      <c r="DH16" s="368">
        <v>521709</v>
      </c>
      <c r="DI16" s="368">
        <v>32841191</v>
      </c>
      <c r="DJ16" s="367"/>
      <c r="DK16" s="368">
        <v>7153048</v>
      </c>
      <c r="DL16" s="368">
        <v>2471307</v>
      </c>
      <c r="DM16" s="368">
        <v>2604369</v>
      </c>
      <c r="DN16" s="368">
        <v>3926089</v>
      </c>
      <c r="DO16" s="367"/>
      <c r="DP16" s="368">
        <v>2374998</v>
      </c>
      <c r="DQ16" s="368">
        <v>713135</v>
      </c>
      <c r="DR16" s="368">
        <v>3926350</v>
      </c>
      <c r="DS16" s="367"/>
      <c r="DT16" s="368">
        <v>207887</v>
      </c>
      <c r="DU16" s="368">
        <v>1194164</v>
      </c>
      <c r="DV16" s="368">
        <v>4589807</v>
      </c>
      <c r="DW16" s="368">
        <v>2220395</v>
      </c>
      <c r="DX16" s="368">
        <v>463273</v>
      </c>
      <c r="DY16" s="368">
        <v>2015905</v>
      </c>
      <c r="DZ16" s="368">
        <v>3993508</v>
      </c>
      <c r="EA16" s="368">
        <v>2919750</v>
      </c>
      <c r="EB16" s="367"/>
      <c r="EC16" s="368">
        <v>113839</v>
      </c>
      <c r="ED16" s="368">
        <v>610240</v>
      </c>
      <c r="EE16" s="368">
        <v>206916</v>
      </c>
      <c r="EF16" s="368">
        <v>1215982</v>
      </c>
      <c r="EG16" s="368">
        <v>11756927</v>
      </c>
      <c r="EH16" s="367"/>
      <c r="EI16" s="368">
        <v>137248</v>
      </c>
      <c r="EJ16" s="368">
        <v>3697832</v>
      </c>
      <c r="EK16" s="368">
        <v>1036330</v>
      </c>
      <c r="EL16" s="367"/>
      <c r="EM16" s="368">
        <v>412362</v>
      </c>
      <c r="EN16" s="368">
        <v>244092</v>
      </c>
      <c r="EO16" s="368">
        <v>25541</v>
      </c>
      <c r="EP16" s="368">
        <v>589935</v>
      </c>
      <c r="EQ16" s="368">
        <v>936118</v>
      </c>
      <c r="ER16" s="368">
        <v>66466</v>
      </c>
      <c r="ES16" s="368">
        <v>16217</v>
      </c>
      <c r="ET16" s="368">
        <v>634978</v>
      </c>
      <c r="EU16" s="368">
        <v>1144971</v>
      </c>
      <c r="EV16" s="368">
        <v>4867571</v>
      </c>
      <c r="EW16" s="368">
        <v>630855</v>
      </c>
      <c r="EX16" s="368">
        <v>5374922</v>
      </c>
      <c r="EY16" s="368">
        <v>8960122</v>
      </c>
      <c r="EZ16" s="367"/>
      <c r="FA16" s="368">
        <v>832953</v>
      </c>
      <c r="FB16" s="368">
        <v>6190979</v>
      </c>
      <c r="FC16" s="368">
        <v>1913886</v>
      </c>
      <c r="FD16" s="368">
        <v>378260</v>
      </c>
      <c r="FE16" s="368">
        <v>10265795</v>
      </c>
      <c r="FF16" s="367"/>
      <c r="FG16" s="368">
        <v>1224303</v>
      </c>
      <c r="FH16" s="368">
        <v>225817</v>
      </c>
      <c r="FI16" s="368">
        <v>7004847</v>
      </c>
      <c r="FJ16" s="368">
        <v>960599</v>
      </c>
      <c r="FK16" s="368">
        <v>2109604</v>
      </c>
      <c r="FL16" s="368">
        <v>21148135</v>
      </c>
      <c r="FM16" s="367"/>
      <c r="FN16" s="368">
        <v>17223020</v>
      </c>
      <c r="FO16" s="368">
        <v>3925115</v>
      </c>
      <c r="FP16" s="368">
        <v>1940145</v>
      </c>
      <c r="FQ16" s="367"/>
      <c r="FR16" s="368">
        <v>269284</v>
      </c>
      <c r="FS16" s="368">
        <v>1670861</v>
      </c>
      <c r="FT16" s="368">
        <v>303865</v>
      </c>
      <c r="FU16" s="368">
        <v>36263</v>
      </c>
      <c r="FV16" s="368">
        <v>2499241</v>
      </c>
      <c r="FW16" s="368">
        <v>1908723</v>
      </c>
      <c r="FX16" s="368">
        <v>2401975</v>
      </c>
      <c r="FY16" s="368">
        <v>701929</v>
      </c>
      <c r="FZ16" s="368">
        <v>40207</v>
      </c>
      <c r="GA16" s="368">
        <v>646687</v>
      </c>
      <c r="GB16" s="368">
        <v>76821</v>
      </c>
      <c r="GC16" s="368">
        <v>187132</v>
      </c>
      <c r="GD16" s="368">
        <v>145750</v>
      </c>
      <c r="GE16" s="368">
        <v>2747882</v>
      </c>
      <c r="GF16" s="367"/>
      <c r="GG16" s="368">
        <v>94749</v>
      </c>
      <c r="GH16" s="368">
        <v>1941627</v>
      </c>
      <c r="GI16" s="368">
        <v>213957</v>
      </c>
      <c r="GJ16" s="368">
        <v>366427</v>
      </c>
      <c r="GK16" s="368">
        <v>5277250</v>
      </c>
      <c r="GL16" s="368">
        <v>2366187</v>
      </c>
      <c r="GM16" s="367"/>
      <c r="GN16" s="368">
        <v>459582</v>
      </c>
      <c r="GO16" s="368">
        <v>273999</v>
      </c>
      <c r="GP16" s="368">
        <v>297931</v>
      </c>
      <c r="GQ16" s="368">
        <v>283767</v>
      </c>
      <c r="GR16" s="368">
        <v>91774</v>
      </c>
      <c r="GS16" s="368">
        <v>5896904</v>
      </c>
      <c r="GT16" s="367"/>
      <c r="GU16" s="368">
        <v>2285016</v>
      </c>
      <c r="GV16" s="368">
        <v>1961736</v>
      </c>
      <c r="GW16" s="368">
        <v>153662</v>
      </c>
      <c r="GX16" s="368">
        <v>1997306</v>
      </c>
      <c r="GY16" s="368">
        <v>817278</v>
      </c>
      <c r="GZ16" s="368">
        <v>4128343</v>
      </c>
      <c r="HA16" s="368">
        <v>18663724</v>
      </c>
      <c r="HB16" s="367"/>
      <c r="HC16" s="368">
        <v>1118004</v>
      </c>
      <c r="HD16" s="368">
        <v>1563753</v>
      </c>
      <c r="HE16" s="368">
        <v>12389569</v>
      </c>
      <c r="HF16" s="368">
        <v>9535058</v>
      </c>
      <c r="HG16" s="368">
        <v>438626</v>
      </c>
      <c r="HH16" s="368">
        <v>4261792</v>
      </c>
      <c r="HI16" s="368">
        <v>4795935</v>
      </c>
      <c r="HJ16" s="368">
        <v>2663346</v>
      </c>
      <c r="HK16" s="368">
        <v>456757</v>
      </c>
      <c r="HL16" s="367"/>
      <c r="HM16" s="368">
        <v>35845</v>
      </c>
      <c r="HN16" s="368">
        <v>7520938</v>
      </c>
      <c r="HO16" s="368">
        <v>2549327</v>
      </c>
      <c r="HP16" s="367"/>
      <c r="HQ16" s="368">
        <v>220073</v>
      </c>
      <c r="HR16" s="368">
        <v>527267</v>
      </c>
      <c r="HS16" s="368">
        <v>8568</v>
      </c>
      <c r="HT16" s="368">
        <v>595061</v>
      </c>
      <c r="HU16" s="368">
        <v>42028</v>
      </c>
      <c r="HV16" s="368">
        <v>3137371</v>
      </c>
      <c r="HW16" s="368">
        <v>33079</v>
      </c>
      <c r="HX16" s="368">
        <v>174643</v>
      </c>
      <c r="HY16" s="368">
        <v>16548</v>
      </c>
      <c r="HZ16" s="368">
        <v>8274457</v>
      </c>
      <c r="IA16" s="368">
        <v>5811872</v>
      </c>
      <c r="IB16" s="368">
        <v>1408227</v>
      </c>
      <c r="IC16" s="368">
        <v>7828948</v>
      </c>
      <c r="ID16" s="368">
        <v>16905684</v>
      </c>
      <c r="IE16" s="367">
        <v>62</v>
      </c>
      <c r="IF16" s="367"/>
      <c r="IG16" s="367" t="s">
        <v>548</v>
      </c>
      <c r="IH16" s="367" t="s">
        <v>548</v>
      </c>
      <c r="II16" s="368">
        <v>13977894</v>
      </c>
      <c r="IJ16" s="368">
        <v>175921590</v>
      </c>
      <c r="IK16" s="368">
        <v>3420382</v>
      </c>
      <c r="IL16" s="367">
        <v>59</v>
      </c>
      <c r="IM16" s="368">
        <v>34218681</v>
      </c>
      <c r="IN16" s="367"/>
      <c r="IO16" s="368">
        <v>11652827</v>
      </c>
      <c r="IP16" s="368">
        <v>17057487</v>
      </c>
      <c r="IQ16" s="368">
        <v>5057439</v>
      </c>
      <c r="IR16" s="368">
        <v>327852</v>
      </c>
      <c r="IS16" s="368">
        <v>4235</v>
      </c>
      <c r="IT16" s="368">
        <v>46050</v>
      </c>
      <c r="IU16" s="368">
        <v>4446</v>
      </c>
      <c r="IV16" s="368">
        <v>27018</v>
      </c>
      <c r="IW16" s="368">
        <v>85989</v>
      </c>
      <c r="IX16" s="368">
        <v>21558831</v>
      </c>
      <c r="IY16" s="368">
        <v>15575657</v>
      </c>
      <c r="IZ16" s="367"/>
      <c r="JA16" s="368">
        <v>15336053</v>
      </c>
      <c r="JB16" s="368">
        <v>1503064</v>
      </c>
      <c r="JC16" s="368">
        <v>605891</v>
      </c>
      <c r="JD16" s="368">
        <v>20418336</v>
      </c>
      <c r="JE16" s="368">
        <v>6563185</v>
      </c>
      <c r="JF16" s="368">
        <v>22212152</v>
      </c>
      <c r="JG16" s="368">
        <v>1484959</v>
      </c>
      <c r="JH16" s="367"/>
      <c r="JI16" s="368">
        <v>905686</v>
      </c>
      <c r="JJ16" s="368">
        <v>579272</v>
      </c>
      <c r="JK16" s="368">
        <v>252362</v>
      </c>
      <c r="JL16" s="368">
        <v>1156632</v>
      </c>
      <c r="JM16" s="368">
        <v>3412193</v>
      </c>
      <c r="JN16" s="368">
        <v>84497500</v>
      </c>
      <c r="JO16" s="368">
        <v>577848560</v>
      </c>
      <c r="JP16" s="368">
        <v>11011265</v>
      </c>
      <c r="JQ16" s="368">
        <v>114628964</v>
      </c>
      <c r="JR16" s="368">
        <v>309578932</v>
      </c>
      <c r="JS16" s="368">
        <v>72588551</v>
      </c>
      <c r="JT16" s="368">
        <v>65882987</v>
      </c>
      <c r="JU16" s="368">
        <v>4157861</v>
      </c>
      <c r="JV16" s="368">
        <v>395008828</v>
      </c>
      <c r="JW16" s="368">
        <v>1190610</v>
      </c>
      <c r="JX16" s="368">
        <v>22287417</v>
      </c>
      <c r="JY16" s="368">
        <v>28442485</v>
      </c>
      <c r="JZ16" s="368">
        <v>76623407</v>
      </c>
      <c r="KA16" s="368">
        <v>207820105</v>
      </c>
      <c r="KB16" s="368">
        <v>31497720</v>
      </c>
      <c r="KC16" s="368">
        <v>2850678</v>
      </c>
      <c r="KD16" s="368">
        <v>23566359</v>
      </c>
      <c r="KE16" s="368">
        <v>730047</v>
      </c>
    </row>
    <row r="17" spans="2:291" ht="19.5" thickBot="1">
      <c r="B17" s="211" t="s">
        <v>734</v>
      </c>
      <c r="C17" s="367">
        <v>11.2</v>
      </c>
      <c r="D17" s="367"/>
      <c r="E17" s="367">
        <v>10.8</v>
      </c>
      <c r="F17" s="367">
        <v>-12.5</v>
      </c>
      <c r="G17" s="367"/>
      <c r="H17" s="367">
        <v>19.899999999999999</v>
      </c>
      <c r="I17" s="367">
        <v>-24.9</v>
      </c>
      <c r="J17" s="367">
        <v>13.1</v>
      </c>
      <c r="K17" s="367">
        <v>-20.9</v>
      </c>
      <c r="L17" s="367">
        <v>13</v>
      </c>
      <c r="M17" s="367"/>
      <c r="N17" s="367">
        <v>17.100000000000001</v>
      </c>
      <c r="O17" s="367">
        <v>47.3</v>
      </c>
      <c r="P17" s="367">
        <v>13.3</v>
      </c>
      <c r="Q17" s="367"/>
      <c r="R17" s="367">
        <v>22.8</v>
      </c>
      <c r="S17" s="367">
        <v>13.9</v>
      </c>
      <c r="T17" s="367"/>
      <c r="U17" s="367">
        <v>5.5</v>
      </c>
      <c r="V17" s="367">
        <v>16.399999999999999</v>
      </c>
      <c r="W17" s="367"/>
      <c r="X17" s="367">
        <v>-10.8</v>
      </c>
      <c r="Y17" s="367">
        <v>29.6</v>
      </c>
      <c r="Z17" s="367"/>
      <c r="AA17" s="367">
        <v>236.4</v>
      </c>
      <c r="AB17" s="367">
        <v>77.099999999999994</v>
      </c>
      <c r="AC17" s="367">
        <v>13</v>
      </c>
      <c r="AD17" s="367">
        <v>-23.9</v>
      </c>
      <c r="AE17" s="367">
        <v>13.8</v>
      </c>
      <c r="AF17" s="367">
        <v>4.4000000000000004</v>
      </c>
      <c r="AG17" s="367"/>
      <c r="AH17" s="367">
        <v>16.600000000000001</v>
      </c>
      <c r="AI17" s="367">
        <v>1.1000000000000001</v>
      </c>
      <c r="AJ17" s="367">
        <v>-6.3</v>
      </c>
      <c r="AK17" s="367">
        <v>9.8000000000000007</v>
      </c>
      <c r="AL17" s="367">
        <v>8.1999999999999993</v>
      </c>
      <c r="AM17" s="367">
        <v>-25.2</v>
      </c>
      <c r="AN17" s="367">
        <v>-30</v>
      </c>
      <c r="AO17" s="367"/>
      <c r="AP17" s="367">
        <v>10.8</v>
      </c>
      <c r="AQ17" s="367">
        <v>17.8</v>
      </c>
      <c r="AR17" s="367">
        <v>51.6</v>
      </c>
      <c r="AS17" s="367">
        <v>238.6</v>
      </c>
      <c r="AT17" s="367">
        <v>-2.4</v>
      </c>
      <c r="AU17" s="367">
        <v>11.7</v>
      </c>
      <c r="AV17" s="367">
        <v>31.9</v>
      </c>
      <c r="AW17" s="367">
        <v>13.7</v>
      </c>
      <c r="AX17" s="367">
        <v>18.7</v>
      </c>
      <c r="AY17" s="367">
        <v>-4.5999999999999996</v>
      </c>
      <c r="AZ17" s="367"/>
      <c r="BA17" s="367">
        <v>-8.4</v>
      </c>
      <c r="BB17" s="367">
        <v>12.6</v>
      </c>
      <c r="BC17" s="367">
        <v>8.5</v>
      </c>
      <c r="BD17" s="367">
        <v>22.3</v>
      </c>
      <c r="BE17" s="367">
        <v>28.7</v>
      </c>
      <c r="BF17" s="367">
        <v>1337.6</v>
      </c>
      <c r="BG17" s="367">
        <v>24.1</v>
      </c>
      <c r="BH17" s="367"/>
      <c r="BI17" s="367">
        <v>29</v>
      </c>
      <c r="BJ17" s="367">
        <v>6.5</v>
      </c>
      <c r="BK17" s="367">
        <v>5.7</v>
      </c>
      <c r="BL17" s="367">
        <v>5</v>
      </c>
      <c r="BM17" s="367">
        <v>24.7</v>
      </c>
      <c r="BN17" s="367">
        <v>2.2999999999999998</v>
      </c>
      <c r="BO17" s="367">
        <v>30.9</v>
      </c>
      <c r="BP17" s="367">
        <v>-9.3000000000000007</v>
      </c>
      <c r="BQ17" s="367">
        <v>-5.3</v>
      </c>
      <c r="BR17" s="367">
        <v>6.1</v>
      </c>
      <c r="BS17" s="367"/>
      <c r="BT17" s="367">
        <v>-49.3</v>
      </c>
      <c r="BU17" s="367">
        <v>17.100000000000001</v>
      </c>
      <c r="BV17" s="367">
        <v>5.6</v>
      </c>
      <c r="BW17" s="367">
        <v>14.6</v>
      </c>
      <c r="BX17" s="367">
        <v>10.1</v>
      </c>
      <c r="BY17" s="367">
        <v>6.4</v>
      </c>
      <c r="BZ17" s="367"/>
      <c r="CA17" s="367">
        <v>-92.1</v>
      </c>
      <c r="CB17" s="367">
        <v>6.3</v>
      </c>
      <c r="CC17" s="367">
        <v>-18.399999999999999</v>
      </c>
      <c r="CD17" s="367">
        <v>15.5</v>
      </c>
      <c r="CE17" s="367">
        <v>26.9</v>
      </c>
      <c r="CF17" s="367"/>
      <c r="CG17" s="367">
        <v>46.3</v>
      </c>
      <c r="CH17" s="367">
        <v>8.8000000000000007</v>
      </c>
      <c r="CI17" s="367">
        <v>35.6</v>
      </c>
      <c r="CJ17" s="367">
        <v>-33.4</v>
      </c>
      <c r="CK17" s="367">
        <v>16.899999999999999</v>
      </c>
      <c r="CL17" s="367">
        <v>-8.1999999999999993</v>
      </c>
      <c r="CM17" s="367">
        <v>15.9</v>
      </c>
      <c r="CN17" s="367">
        <v>0.6</v>
      </c>
      <c r="CO17" s="367">
        <v>8.3000000000000007</v>
      </c>
      <c r="CP17" s="367">
        <v>7.3</v>
      </c>
      <c r="CQ17" s="367">
        <v>11.8</v>
      </c>
      <c r="CR17" s="367"/>
      <c r="CS17" s="367">
        <v>36.799999999999997</v>
      </c>
      <c r="CT17" s="367">
        <v>44.3</v>
      </c>
      <c r="CU17" s="367">
        <v>17.399999999999999</v>
      </c>
      <c r="CV17" s="367">
        <v>10.3</v>
      </c>
      <c r="CW17" s="367"/>
      <c r="CX17" s="367">
        <v>10.3</v>
      </c>
      <c r="CY17" s="367"/>
      <c r="CZ17" s="367">
        <v>74.3</v>
      </c>
      <c r="DA17" s="367">
        <v>-2.2999999999999998</v>
      </c>
      <c r="DB17" s="367">
        <v>-100</v>
      </c>
      <c r="DC17" s="367">
        <v>10.5</v>
      </c>
      <c r="DD17" s="367">
        <v>24</v>
      </c>
      <c r="DE17" s="367">
        <v>23.4</v>
      </c>
      <c r="DF17" s="367">
        <v>7.5</v>
      </c>
      <c r="DG17" s="367">
        <v>9.1</v>
      </c>
      <c r="DH17" s="367" t="s">
        <v>548</v>
      </c>
      <c r="DI17" s="367">
        <v>11.5</v>
      </c>
      <c r="DJ17" s="367"/>
      <c r="DK17" s="367">
        <v>19.600000000000001</v>
      </c>
      <c r="DL17" s="367">
        <v>16</v>
      </c>
      <c r="DM17" s="367">
        <v>5.2</v>
      </c>
      <c r="DN17" s="367">
        <v>7.8</v>
      </c>
      <c r="DO17" s="367"/>
      <c r="DP17" s="367">
        <v>5.9</v>
      </c>
      <c r="DQ17" s="367">
        <v>15.3</v>
      </c>
      <c r="DR17" s="367">
        <v>2.8</v>
      </c>
      <c r="DS17" s="367"/>
      <c r="DT17" s="367">
        <v>13.9</v>
      </c>
      <c r="DU17" s="367">
        <v>-10</v>
      </c>
      <c r="DV17" s="367">
        <v>11.8</v>
      </c>
      <c r="DW17" s="367">
        <v>-20.7</v>
      </c>
      <c r="DX17" s="367">
        <v>-1.5</v>
      </c>
      <c r="DY17" s="367">
        <v>1.7</v>
      </c>
      <c r="DZ17" s="367">
        <v>-9.8000000000000007</v>
      </c>
      <c r="EA17" s="367">
        <v>60</v>
      </c>
      <c r="EB17" s="367"/>
      <c r="EC17" s="367">
        <v>451.4</v>
      </c>
      <c r="ED17" s="367">
        <v>30</v>
      </c>
      <c r="EE17" s="367">
        <v>665.7</v>
      </c>
      <c r="EF17" s="367">
        <v>13.6</v>
      </c>
      <c r="EG17" s="367" t="s">
        <v>548</v>
      </c>
      <c r="EH17" s="367"/>
      <c r="EI17" s="367">
        <v>-9.1999999999999993</v>
      </c>
      <c r="EJ17" s="367">
        <v>0.6</v>
      </c>
      <c r="EK17" s="367">
        <v>4</v>
      </c>
      <c r="EL17" s="367"/>
      <c r="EM17" s="367">
        <v>1.7</v>
      </c>
      <c r="EN17" s="367">
        <v>9.3000000000000007</v>
      </c>
      <c r="EO17" s="367" t="s">
        <v>548</v>
      </c>
      <c r="EP17" s="367" t="s">
        <v>548</v>
      </c>
      <c r="EQ17" s="367">
        <v>1.5</v>
      </c>
      <c r="ER17" s="367">
        <v>-4.5</v>
      </c>
      <c r="ES17" s="367">
        <v>1.2</v>
      </c>
      <c r="ET17" s="367">
        <v>0.3</v>
      </c>
      <c r="EU17" s="367">
        <v>-6.6</v>
      </c>
      <c r="EV17" s="367" t="s">
        <v>548</v>
      </c>
      <c r="EW17" s="367">
        <v>2.4</v>
      </c>
      <c r="EX17" s="367">
        <v>-0.3</v>
      </c>
      <c r="EY17" s="367">
        <v>8.5</v>
      </c>
      <c r="EZ17" s="367"/>
      <c r="FA17" s="367">
        <v>7.5</v>
      </c>
      <c r="FB17" s="367">
        <v>6.2</v>
      </c>
      <c r="FC17" s="367">
        <v>13.3</v>
      </c>
      <c r="FD17" s="367">
        <v>93.2</v>
      </c>
      <c r="FE17" s="367">
        <v>0.6</v>
      </c>
      <c r="FF17" s="367"/>
      <c r="FG17" s="367">
        <v>2</v>
      </c>
      <c r="FH17" s="367">
        <v>16.7</v>
      </c>
      <c r="FI17" s="367">
        <v>-0.2</v>
      </c>
      <c r="FJ17" s="367">
        <v>3.1</v>
      </c>
      <c r="FK17" s="367">
        <v>6.3</v>
      </c>
      <c r="FL17" s="367">
        <v>-5.2</v>
      </c>
      <c r="FM17" s="367"/>
      <c r="FN17" s="367">
        <v>-6.3</v>
      </c>
      <c r="FO17" s="367">
        <v>3.4</v>
      </c>
      <c r="FP17" s="367">
        <v>-9.8000000000000007</v>
      </c>
      <c r="FQ17" s="367"/>
      <c r="FR17" s="367">
        <v>-27.2</v>
      </c>
      <c r="FS17" s="367">
        <v>1.5</v>
      </c>
      <c r="FT17" s="367">
        <v>-34.200000000000003</v>
      </c>
      <c r="FU17" s="367">
        <v>61.3</v>
      </c>
      <c r="FV17" s="367">
        <v>13.7</v>
      </c>
      <c r="FW17" s="367">
        <v>22.4</v>
      </c>
      <c r="FX17" s="367">
        <v>0.4</v>
      </c>
      <c r="FY17" s="367">
        <v>3.5</v>
      </c>
      <c r="FZ17" s="367">
        <v>-29.7</v>
      </c>
      <c r="GA17" s="367">
        <v>14.4</v>
      </c>
      <c r="GB17" s="367">
        <v>-13.3</v>
      </c>
      <c r="GC17" s="367">
        <v>75.099999999999994</v>
      </c>
      <c r="GD17" s="367">
        <v>0</v>
      </c>
      <c r="GE17" s="367" t="s">
        <v>548</v>
      </c>
      <c r="GF17" s="367"/>
      <c r="GG17" s="367">
        <v>18.600000000000001</v>
      </c>
      <c r="GH17" s="367" t="s">
        <v>548</v>
      </c>
      <c r="GI17" s="367" t="s">
        <v>548</v>
      </c>
      <c r="GJ17" s="367" t="s">
        <v>548</v>
      </c>
      <c r="GK17" s="367" t="s">
        <v>548</v>
      </c>
      <c r="GL17" s="367" t="s">
        <v>548</v>
      </c>
      <c r="GM17" s="367"/>
      <c r="GN17" s="367">
        <v>15.1</v>
      </c>
      <c r="GO17" s="367">
        <v>12.4</v>
      </c>
      <c r="GP17" s="367">
        <v>18.3</v>
      </c>
      <c r="GQ17" s="367">
        <v>15</v>
      </c>
      <c r="GR17" s="367">
        <v>37.1</v>
      </c>
      <c r="GS17" s="367">
        <v>27.3</v>
      </c>
      <c r="GT17" s="367"/>
      <c r="GU17" s="367">
        <v>58.9</v>
      </c>
      <c r="GV17" s="367">
        <v>20.9</v>
      </c>
      <c r="GW17" s="367" t="s">
        <v>548</v>
      </c>
      <c r="GX17" s="367" t="s">
        <v>548</v>
      </c>
      <c r="GY17" s="367" t="s">
        <v>548</v>
      </c>
      <c r="GZ17" s="367">
        <v>23.6</v>
      </c>
      <c r="HA17" s="367">
        <v>-9.1</v>
      </c>
      <c r="HB17" s="367"/>
      <c r="HC17" s="367">
        <v>6.9</v>
      </c>
      <c r="HD17" s="367">
        <v>-3.7</v>
      </c>
      <c r="HE17" s="367">
        <v>-10.3</v>
      </c>
      <c r="HF17" s="367">
        <v>-13.7</v>
      </c>
      <c r="HG17" s="367">
        <v>18</v>
      </c>
      <c r="HH17" s="367">
        <v>15.1</v>
      </c>
      <c r="HI17" s="367">
        <v>233.5</v>
      </c>
      <c r="HJ17" s="367">
        <v>-11.8</v>
      </c>
      <c r="HK17" s="367">
        <v>-5.6</v>
      </c>
      <c r="HL17" s="367"/>
      <c r="HM17" s="367">
        <v>1.7</v>
      </c>
      <c r="HN17" s="367" t="s">
        <v>548</v>
      </c>
      <c r="HO17" s="367">
        <v>-1.9</v>
      </c>
      <c r="HP17" s="367"/>
      <c r="HQ17" s="367">
        <v>16.8</v>
      </c>
      <c r="HR17" s="367">
        <v>-60.3</v>
      </c>
      <c r="HS17" s="367">
        <v>-29.9</v>
      </c>
      <c r="HT17" s="367">
        <v>-26.7</v>
      </c>
      <c r="HU17" s="367">
        <v>36.799999999999997</v>
      </c>
      <c r="HV17" s="367">
        <v>-38.1</v>
      </c>
      <c r="HW17" s="367">
        <v>-1.6</v>
      </c>
      <c r="HX17" s="367">
        <v>1.4</v>
      </c>
      <c r="HY17" s="367">
        <v>-46.5</v>
      </c>
      <c r="HZ17" s="367">
        <v>-8.5</v>
      </c>
      <c r="IA17" s="367">
        <v>9</v>
      </c>
      <c r="IB17" s="367">
        <v>6.4</v>
      </c>
      <c r="IC17" s="367">
        <v>13.5</v>
      </c>
      <c r="ID17" s="367" t="s">
        <v>548</v>
      </c>
      <c r="IE17" s="367" t="s">
        <v>548</v>
      </c>
      <c r="IF17" s="367"/>
      <c r="IG17" s="367" t="s">
        <v>548</v>
      </c>
      <c r="IH17" s="367" t="s">
        <v>548</v>
      </c>
      <c r="II17" s="367">
        <v>7</v>
      </c>
      <c r="IJ17" s="367">
        <v>10.1</v>
      </c>
      <c r="IK17" s="367">
        <v>2.2000000000000002</v>
      </c>
      <c r="IL17" s="367">
        <v>-61.5</v>
      </c>
      <c r="IM17" s="367">
        <v>15.7</v>
      </c>
      <c r="IN17" s="367"/>
      <c r="IO17" s="367">
        <v>25.5</v>
      </c>
      <c r="IP17" s="367">
        <v>13.5</v>
      </c>
      <c r="IQ17" s="367">
        <v>9</v>
      </c>
      <c r="IR17" s="367">
        <v>24.8</v>
      </c>
      <c r="IS17" s="367">
        <v>-37</v>
      </c>
      <c r="IT17" s="367">
        <v>-5</v>
      </c>
      <c r="IU17" s="367">
        <v>50</v>
      </c>
      <c r="IV17" s="367">
        <v>45.5</v>
      </c>
      <c r="IW17" s="367">
        <v>-22.3</v>
      </c>
      <c r="IX17" s="367" t="s">
        <v>548</v>
      </c>
      <c r="IY17" s="367">
        <v>93.2</v>
      </c>
      <c r="IZ17" s="367"/>
      <c r="JA17" s="367">
        <v>1.9</v>
      </c>
      <c r="JB17" s="367">
        <v>3.1</v>
      </c>
      <c r="JC17" s="367">
        <v>-2.7</v>
      </c>
      <c r="JD17" s="367">
        <v>-0.2</v>
      </c>
      <c r="JE17" s="367" t="s">
        <v>548</v>
      </c>
      <c r="JF17" s="367" t="s">
        <v>548</v>
      </c>
      <c r="JG17" s="367">
        <v>82.5</v>
      </c>
      <c r="JH17" s="367"/>
      <c r="JI17" s="367">
        <v>12</v>
      </c>
      <c r="JJ17" s="367">
        <v>95.1</v>
      </c>
      <c r="JK17" s="367">
        <v>8.1</v>
      </c>
      <c r="JL17" s="367">
        <v>-10.1</v>
      </c>
      <c r="JM17" s="367">
        <v>6.6</v>
      </c>
      <c r="JN17" s="367" t="s">
        <v>548</v>
      </c>
      <c r="JO17" s="367" t="s">
        <v>548</v>
      </c>
      <c r="JP17" s="367">
        <v>1.1000000000000001</v>
      </c>
      <c r="JQ17" s="367" t="s">
        <v>548</v>
      </c>
      <c r="JR17" s="367" t="s">
        <v>548</v>
      </c>
      <c r="JS17" s="367" t="s">
        <v>548</v>
      </c>
      <c r="JT17" s="367" t="s">
        <v>548</v>
      </c>
      <c r="JU17" s="367" t="s">
        <v>548</v>
      </c>
      <c r="JV17" s="367" t="s">
        <v>548</v>
      </c>
      <c r="JW17" s="367" t="s">
        <v>548</v>
      </c>
      <c r="JX17" s="367" t="s">
        <v>548</v>
      </c>
      <c r="JY17" s="367" t="s">
        <v>548</v>
      </c>
      <c r="JZ17" s="367" t="s">
        <v>548</v>
      </c>
      <c r="KA17" s="367" t="s">
        <v>548</v>
      </c>
      <c r="KB17" s="367" t="s">
        <v>548</v>
      </c>
      <c r="KC17" s="367">
        <v>-12.6</v>
      </c>
      <c r="KD17" s="367" t="s">
        <v>548</v>
      </c>
      <c r="KE17" s="367" t="s">
        <v>548</v>
      </c>
    </row>
    <row r="18" spans="2:291" ht="19.5" thickBot="1">
      <c r="B18" s="211" t="s">
        <v>735</v>
      </c>
      <c r="C18" s="367">
        <v>19.600000000000001</v>
      </c>
      <c r="D18" s="367"/>
      <c r="E18" s="367">
        <v>17.399999999999999</v>
      </c>
      <c r="F18" s="367">
        <v>-4.8</v>
      </c>
      <c r="G18" s="367"/>
      <c r="H18" s="367">
        <v>25.1</v>
      </c>
      <c r="I18" s="367">
        <v>-28.4</v>
      </c>
      <c r="J18" s="367">
        <v>57.9</v>
      </c>
      <c r="K18" s="367">
        <v>-14.3</v>
      </c>
      <c r="L18" s="367">
        <v>12.1</v>
      </c>
      <c r="M18" s="367"/>
      <c r="N18" s="367">
        <v>1.9</v>
      </c>
      <c r="O18" s="367">
        <v>62.6</v>
      </c>
      <c r="P18" s="367">
        <v>39.5</v>
      </c>
      <c r="Q18" s="367"/>
      <c r="R18" s="367">
        <v>40.4</v>
      </c>
      <c r="S18" s="367">
        <v>18.899999999999999</v>
      </c>
      <c r="T18" s="367"/>
      <c r="U18" s="367">
        <v>6.9</v>
      </c>
      <c r="V18" s="367">
        <v>17.2</v>
      </c>
      <c r="W18" s="367"/>
      <c r="X18" s="367">
        <v>-2.1</v>
      </c>
      <c r="Y18" s="367">
        <v>36.9</v>
      </c>
      <c r="Z18" s="367"/>
      <c r="AA18" s="367">
        <v>249.1</v>
      </c>
      <c r="AB18" s="367">
        <v>63.6</v>
      </c>
      <c r="AC18" s="367">
        <v>18.399999999999999</v>
      </c>
      <c r="AD18" s="367">
        <v>-25.5</v>
      </c>
      <c r="AE18" s="367">
        <v>19.600000000000001</v>
      </c>
      <c r="AF18" s="367">
        <v>11.3</v>
      </c>
      <c r="AG18" s="367"/>
      <c r="AH18" s="367">
        <v>21.8</v>
      </c>
      <c r="AI18" s="367">
        <v>1.8</v>
      </c>
      <c r="AJ18" s="367">
        <v>10</v>
      </c>
      <c r="AK18" s="367">
        <v>20.399999999999999</v>
      </c>
      <c r="AL18" s="367">
        <v>24.1</v>
      </c>
      <c r="AM18" s="367">
        <v>-5</v>
      </c>
      <c r="AN18" s="367">
        <v>11.4</v>
      </c>
      <c r="AO18" s="367"/>
      <c r="AP18" s="367">
        <v>14.8</v>
      </c>
      <c r="AQ18" s="367">
        <v>24.4</v>
      </c>
      <c r="AR18" s="367">
        <v>41.8</v>
      </c>
      <c r="AS18" s="367">
        <v>173.9</v>
      </c>
      <c r="AT18" s="367">
        <v>-8.6999999999999993</v>
      </c>
      <c r="AU18" s="367">
        <v>50</v>
      </c>
      <c r="AV18" s="367">
        <v>62.1</v>
      </c>
      <c r="AW18" s="367">
        <v>25.8</v>
      </c>
      <c r="AX18" s="367">
        <v>26.7</v>
      </c>
      <c r="AY18" s="367">
        <v>11.2</v>
      </c>
      <c r="AZ18" s="367"/>
      <c r="BA18" s="367">
        <v>8.5</v>
      </c>
      <c r="BB18" s="367">
        <v>28.5</v>
      </c>
      <c r="BC18" s="367">
        <v>20.5</v>
      </c>
      <c r="BD18" s="367">
        <v>18.600000000000001</v>
      </c>
      <c r="BE18" s="367">
        <v>43.1</v>
      </c>
      <c r="BF18" s="367">
        <v>1088.3</v>
      </c>
      <c r="BG18" s="367">
        <v>27.7</v>
      </c>
      <c r="BH18" s="367"/>
      <c r="BI18" s="367">
        <v>39</v>
      </c>
      <c r="BJ18" s="367">
        <v>18</v>
      </c>
      <c r="BK18" s="367">
        <v>19.399999999999999</v>
      </c>
      <c r="BL18" s="367">
        <v>35</v>
      </c>
      <c r="BM18" s="367">
        <v>97.6</v>
      </c>
      <c r="BN18" s="367">
        <v>29.4</v>
      </c>
      <c r="BO18" s="367">
        <v>117.6</v>
      </c>
      <c r="BP18" s="367">
        <v>16.899999999999999</v>
      </c>
      <c r="BQ18" s="367">
        <v>29.5</v>
      </c>
      <c r="BR18" s="367">
        <v>63.7</v>
      </c>
      <c r="BS18" s="367"/>
      <c r="BT18" s="367">
        <v>-6</v>
      </c>
      <c r="BU18" s="367">
        <v>102.7</v>
      </c>
      <c r="BV18" s="367">
        <v>52.3</v>
      </c>
      <c r="BW18" s="367">
        <v>57</v>
      </c>
      <c r="BX18" s="367">
        <v>42.7</v>
      </c>
      <c r="BY18" s="367">
        <v>33.299999999999997</v>
      </c>
      <c r="BZ18" s="367"/>
      <c r="CA18" s="367">
        <v>-89.8</v>
      </c>
      <c r="CB18" s="367">
        <v>33.299999999999997</v>
      </c>
      <c r="CC18" s="367">
        <v>2.2000000000000002</v>
      </c>
      <c r="CD18" s="367">
        <v>73.2</v>
      </c>
      <c r="CE18" s="367">
        <v>44.5</v>
      </c>
      <c r="CF18" s="367"/>
      <c r="CG18" s="367">
        <v>68.5</v>
      </c>
      <c r="CH18" s="367">
        <v>16</v>
      </c>
      <c r="CI18" s="367">
        <v>-1.1000000000000001</v>
      </c>
      <c r="CJ18" s="367">
        <v>-25.4</v>
      </c>
      <c r="CK18" s="367">
        <v>28.8</v>
      </c>
      <c r="CL18" s="367">
        <v>12.9</v>
      </c>
      <c r="CM18" s="367">
        <v>56</v>
      </c>
      <c r="CN18" s="367">
        <v>31.4</v>
      </c>
      <c r="CO18" s="367">
        <v>19.2</v>
      </c>
      <c r="CP18" s="367">
        <v>59.1</v>
      </c>
      <c r="CQ18" s="367">
        <v>24.1</v>
      </c>
      <c r="CR18" s="367"/>
      <c r="CS18" s="367">
        <v>5.8</v>
      </c>
      <c r="CT18" s="367">
        <v>37.700000000000003</v>
      </c>
      <c r="CU18" s="367">
        <v>49.7</v>
      </c>
      <c r="CV18" s="367">
        <v>0.1</v>
      </c>
      <c r="CW18" s="367"/>
      <c r="CX18" s="367">
        <v>0</v>
      </c>
      <c r="CY18" s="367"/>
      <c r="CZ18" s="367">
        <v>98.3</v>
      </c>
      <c r="DA18" s="367">
        <v>-14.2</v>
      </c>
      <c r="DB18" s="367">
        <v>-99.8</v>
      </c>
      <c r="DC18" s="367">
        <v>2.2999999999999998</v>
      </c>
      <c r="DD18" s="367">
        <v>22.2</v>
      </c>
      <c r="DE18" s="367">
        <v>9.1999999999999993</v>
      </c>
      <c r="DF18" s="367">
        <v>19.399999999999999</v>
      </c>
      <c r="DG18" s="367">
        <v>7.8</v>
      </c>
      <c r="DH18" s="367">
        <v>-0.6</v>
      </c>
      <c r="DI18" s="367">
        <v>20.100000000000001</v>
      </c>
      <c r="DJ18" s="367"/>
      <c r="DK18" s="367">
        <v>27.2</v>
      </c>
      <c r="DL18" s="367">
        <v>18.899999999999999</v>
      </c>
      <c r="DM18" s="367">
        <v>11.8</v>
      </c>
      <c r="DN18" s="367">
        <v>28.1</v>
      </c>
      <c r="DO18" s="367"/>
      <c r="DP18" s="367">
        <v>30.4</v>
      </c>
      <c r="DQ18" s="367">
        <v>24.9</v>
      </c>
      <c r="DR18" s="367">
        <v>16.100000000000001</v>
      </c>
      <c r="DS18" s="367"/>
      <c r="DT18" s="367">
        <v>15.7</v>
      </c>
      <c r="DU18" s="367">
        <v>8</v>
      </c>
      <c r="DV18" s="367">
        <v>9.6999999999999993</v>
      </c>
      <c r="DW18" s="367">
        <v>-9.1</v>
      </c>
      <c r="DX18" s="367">
        <v>4.4000000000000004</v>
      </c>
      <c r="DY18" s="367">
        <v>0.3</v>
      </c>
      <c r="DZ18" s="367">
        <v>21.3</v>
      </c>
      <c r="EA18" s="367">
        <v>34.700000000000003</v>
      </c>
      <c r="EB18" s="367"/>
      <c r="EC18" s="367">
        <v>475.9</v>
      </c>
      <c r="ED18" s="367">
        <v>31.1</v>
      </c>
      <c r="EE18" s="367">
        <v>756.1</v>
      </c>
      <c r="EF18" s="367">
        <v>10.9</v>
      </c>
      <c r="EG18" s="367">
        <v>6.2</v>
      </c>
      <c r="EH18" s="367"/>
      <c r="EI18" s="367">
        <v>15.6</v>
      </c>
      <c r="EJ18" s="367">
        <v>9.1</v>
      </c>
      <c r="EK18" s="367">
        <v>3.7</v>
      </c>
      <c r="EL18" s="367"/>
      <c r="EM18" s="367">
        <v>7.5</v>
      </c>
      <c r="EN18" s="367">
        <v>15.4</v>
      </c>
      <c r="EO18" s="367">
        <v>-12</v>
      </c>
      <c r="EP18" s="367">
        <v>-6.7</v>
      </c>
      <c r="EQ18" s="367">
        <v>1.8</v>
      </c>
      <c r="ER18" s="367">
        <v>-5.6</v>
      </c>
      <c r="ES18" s="367">
        <v>28.2</v>
      </c>
      <c r="ET18" s="367">
        <v>5.8</v>
      </c>
      <c r="EU18" s="367">
        <v>1.7</v>
      </c>
      <c r="EV18" s="367">
        <v>13.8</v>
      </c>
      <c r="EW18" s="367">
        <v>16.2</v>
      </c>
      <c r="EX18" s="367">
        <v>6.1</v>
      </c>
      <c r="EY18" s="367">
        <v>45.4</v>
      </c>
      <c r="EZ18" s="367"/>
      <c r="FA18" s="367">
        <v>35.200000000000003</v>
      </c>
      <c r="FB18" s="367">
        <v>51.7</v>
      </c>
      <c r="FC18" s="367">
        <v>31.5</v>
      </c>
      <c r="FD18" s="367">
        <v>236.7</v>
      </c>
      <c r="FE18" s="367">
        <v>18.2</v>
      </c>
      <c r="FF18" s="367"/>
      <c r="FG18" s="367">
        <v>30</v>
      </c>
      <c r="FH18" s="367">
        <v>27.4</v>
      </c>
      <c r="FI18" s="367">
        <v>19.399999999999999</v>
      </c>
      <c r="FJ18" s="367">
        <v>-0.5</v>
      </c>
      <c r="FK18" s="367">
        <v>8.6</v>
      </c>
      <c r="FL18" s="367">
        <v>21.3</v>
      </c>
      <c r="FM18" s="367"/>
      <c r="FN18" s="367">
        <v>20.9</v>
      </c>
      <c r="FO18" s="367">
        <v>23.3</v>
      </c>
      <c r="FP18" s="367">
        <v>0.8</v>
      </c>
      <c r="FQ18" s="367"/>
      <c r="FR18" s="367">
        <v>-17.600000000000001</v>
      </c>
      <c r="FS18" s="367">
        <v>4.5</v>
      </c>
      <c r="FT18" s="367">
        <v>-23.8</v>
      </c>
      <c r="FU18" s="367">
        <v>30.7</v>
      </c>
      <c r="FV18" s="367">
        <v>15.7</v>
      </c>
      <c r="FW18" s="367">
        <v>14.3</v>
      </c>
      <c r="FX18" s="367">
        <v>10.5</v>
      </c>
      <c r="FY18" s="367">
        <v>15.5</v>
      </c>
      <c r="FZ18" s="367">
        <v>-42.3</v>
      </c>
      <c r="GA18" s="367">
        <v>16.7</v>
      </c>
      <c r="GB18" s="367">
        <v>8.1</v>
      </c>
      <c r="GC18" s="367">
        <v>8.1</v>
      </c>
      <c r="GD18" s="367">
        <v>9.1</v>
      </c>
      <c r="GE18" s="367">
        <v>9.6</v>
      </c>
      <c r="GF18" s="367"/>
      <c r="GG18" s="367">
        <v>-1.7</v>
      </c>
      <c r="GH18" s="367">
        <v>36.6</v>
      </c>
      <c r="GI18" s="367">
        <v>-1.4</v>
      </c>
      <c r="GJ18" s="367">
        <v>8.1</v>
      </c>
      <c r="GK18" s="367">
        <v>9.6</v>
      </c>
      <c r="GL18" s="367">
        <v>39.4</v>
      </c>
      <c r="GM18" s="367"/>
      <c r="GN18" s="367">
        <v>48.9</v>
      </c>
      <c r="GO18" s="367">
        <v>21.1</v>
      </c>
      <c r="GP18" s="367">
        <v>25.5</v>
      </c>
      <c r="GQ18" s="367">
        <v>28.6</v>
      </c>
      <c r="GR18" s="367">
        <v>29.4</v>
      </c>
      <c r="GS18" s="367">
        <v>19</v>
      </c>
      <c r="GT18" s="367"/>
      <c r="GU18" s="367">
        <v>26</v>
      </c>
      <c r="GV18" s="367">
        <v>13.8</v>
      </c>
      <c r="GW18" s="367">
        <v>-33.9</v>
      </c>
      <c r="GX18" s="367">
        <v>31.7</v>
      </c>
      <c r="GY18" s="367">
        <v>3.7</v>
      </c>
      <c r="GZ18" s="367">
        <v>15.9</v>
      </c>
      <c r="HA18" s="367">
        <v>3.9</v>
      </c>
      <c r="HB18" s="367"/>
      <c r="HC18" s="367">
        <v>6.1</v>
      </c>
      <c r="HD18" s="367">
        <v>-6.1</v>
      </c>
      <c r="HE18" s="367">
        <v>3.3</v>
      </c>
      <c r="HF18" s="367">
        <v>13.3</v>
      </c>
      <c r="HG18" s="367">
        <v>3.6</v>
      </c>
      <c r="HH18" s="367">
        <v>23.5</v>
      </c>
      <c r="HI18" s="367">
        <v>70.099999999999994</v>
      </c>
      <c r="HJ18" s="367">
        <v>6.5</v>
      </c>
      <c r="HK18" s="367">
        <v>-8.1</v>
      </c>
      <c r="HL18" s="367"/>
      <c r="HM18" s="367">
        <v>2964</v>
      </c>
      <c r="HN18" s="367">
        <v>5.3</v>
      </c>
      <c r="HO18" s="367">
        <v>7.3</v>
      </c>
      <c r="HP18" s="367"/>
      <c r="HQ18" s="367">
        <v>7.6</v>
      </c>
      <c r="HR18" s="367">
        <v>-68.599999999999994</v>
      </c>
      <c r="HS18" s="367">
        <v>-36</v>
      </c>
      <c r="HT18" s="367">
        <v>0.1</v>
      </c>
      <c r="HU18" s="367">
        <v>-17.100000000000001</v>
      </c>
      <c r="HV18" s="367">
        <v>-17.100000000000001</v>
      </c>
      <c r="HW18" s="367">
        <v>30.3</v>
      </c>
      <c r="HX18" s="367">
        <v>4.8</v>
      </c>
      <c r="HY18" s="367">
        <v>-42.2</v>
      </c>
      <c r="HZ18" s="367">
        <v>33</v>
      </c>
      <c r="IA18" s="367">
        <v>10.5</v>
      </c>
      <c r="IB18" s="367">
        <v>-3.5</v>
      </c>
      <c r="IC18" s="367">
        <v>15</v>
      </c>
      <c r="ID18" s="367">
        <v>11.8</v>
      </c>
      <c r="IE18" s="367" t="s">
        <v>548</v>
      </c>
      <c r="IF18" s="367"/>
      <c r="IG18" s="367" t="s">
        <v>548</v>
      </c>
      <c r="IH18" s="367" t="s">
        <v>548</v>
      </c>
      <c r="II18" s="367">
        <v>5.5</v>
      </c>
      <c r="IJ18" s="367">
        <v>17.3</v>
      </c>
      <c r="IK18" s="367">
        <v>7.7</v>
      </c>
      <c r="IL18" s="367">
        <v>-90.9</v>
      </c>
      <c r="IM18" s="367">
        <v>16.3</v>
      </c>
      <c r="IN18" s="367"/>
      <c r="IO18" s="367">
        <v>30.5</v>
      </c>
      <c r="IP18" s="367">
        <v>13.8</v>
      </c>
      <c r="IQ18" s="367">
        <v>10.9</v>
      </c>
      <c r="IR18" s="367">
        <v>31.3</v>
      </c>
      <c r="IS18" s="367">
        <v>-16.2</v>
      </c>
      <c r="IT18" s="367">
        <v>-6.9</v>
      </c>
      <c r="IU18" s="367">
        <v>54.7</v>
      </c>
      <c r="IV18" s="367">
        <v>37.4</v>
      </c>
      <c r="IW18" s="367">
        <v>-29</v>
      </c>
      <c r="IX18" s="367">
        <v>8.9</v>
      </c>
      <c r="IY18" s="367">
        <v>15.2</v>
      </c>
      <c r="IZ18" s="367"/>
      <c r="JA18" s="367">
        <v>15.1</v>
      </c>
      <c r="JB18" s="367">
        <v>3.8</v>
      </c>
      <c r="JC18" s="367">
        <v>-2.2999999999999998</v>
      </c>
      <c r="JD18" s="367">
        <v>-2.7</v>
      </c>
      <c r="JE18" s="367">
        <v>10.5</v>
      </c>
      <c r="JF18" s="367">
        <v>11.6</v>
      </c>
      <c r="JG18" s="367">
        <v>21.4</v>
      </c>
      <c r="JH18" s="367"/>
      <c r="JI18" s="367">
        <v>12.6</v>
      </c>
      <c r="JJ18" s="367">
        <v>38.200000000000003</v>
      </c>
      <c r="JK18" s="367">
        <v>-4.4000000000000004</v>
      </c>
      <c r="JL18" s="367">
        <v>6.5</v>
      </c>
      <c r="JM18" s="367">
        <v>9.8000000000000007</v>
      </c>
      <c r="JN18" s="367">
        <v>15.6</v>
      </c>
      <c r="JO18" s="367">
        <v>13.3</v>
      </c>
      <c r="JP18" s="367">
        <v>10.199999999999999</v>
      </c>
      <c r="JQ18" s="367">
        <v>17.5</v>
      </c>
      <c r="JR18" s="367">
        <v>13.4</v>
      </c>
      <c r="JS18" s="367">
        <v>12.8</v>
      </c>
      <c r="JT18" s="367">
        <v>7.5</v>
      </c>
      <c r="JU18" s="367">
        <v>10.1</v>
      </c>
      <c r="JV18" s="367">
        <v>14.1</v>
      </c>
      <c r="JW18" s="367">
        <v>39.799999999999997</v>
      </c>
      <c r="JX18" s="367">
        <v>19</v>
      </c>
      <c r="JY18" s="367">
        <v>2.5</v>
      </c>
      <c r="JZ18" s="367">
        <v>7.9</v>
      </c>
      <c r="KA18" s="367">
        <v>15.5</v>
      </c>
      <c r="KB18" s="367">
        <v>31.5</v>
      </c>
      <c r="KC18" s="367">
        <v>7</v>
      </c>
      <c r="KD18" s="367">
        <v>14.4</v>
      </c>
      <c r="KE18" s="367">
        <v>22.2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8"/>
  <sheetViews>
    <sheetView zoomScale="80" zoomScaleNormal="80" workbookViewId="0">
      <selection activeCell="G5" sqref="G5"/>
    </sheetView>
  </sheetViews>
  <sheetFormatPr defaultRowHeight="13.5"/>
  <cols>
    <col min="1" max="1" width="5.625" style="364" bestFit="1" customWidth="1"/>
    <col min="2" max="2" width="9.375" style="364" bestFit="1" customWidth="1"/>
    <col min="3" max="3" width="15.25" style="364" bestFit="1" customWidth="1"/>
    <col min="4" max="4" width="8.125" style="364" bestFit="1" customWidth="1"/>
    <col min="5" max="5" width="13.625" style="364" bestFit="1" customWidth="1"/>
    <col min="6" max="6" width="9.625" style="364" bestFit="1" customWidth="1"/>
    <col min="7" max="7" width="8.125" style="364" bestFit="1" customWidth="1"/>
    <col min="8" max="8" width="10.75" style="364" bestFit="1" customWidth="1"/>
    <col min="9" max="9" width="9.375" style="364" bestFit="1" customWidth="1"/>
    <col min="10" max="10" width="10.75" style="364" bestFit="1" customWidth="1"/>
    <col min="11" max="11" width="15" style="364" bestFit="1" customWidth="1"/>
    <col min="12" max="12" width="9.625" style="364" bestFit="1" customWidth="1"/>
    <col min="13" max="13" width="10.75" style="364" bestFit="1" customWidth="1"/>
    <col min="14" max="14" width="15.25" style="364" bestFit="1" customWidth="1"/>
    <col min="15" max="16" width="12.5" style="364" bestFit="1" customWidth="1"/>
    <col min="17" max="17" width="9.375" style="364" bestFit="1" customWidth="1"/>
    <col min="18" max="18" width="13.625" style="364" bestFit="1" customWidth="1"/>
    <col min="19" max="19" width="9.625" style="364" bestFit="1" customWidth="1"/>
    <col min="20" max="20" width="8.125" style="364" bestFit="1" customWidth="1"/>
    <col min="21" max="21" width="12.5" style="364" bestFit="1" customWidth="1"/>
    <col min="22" max="22" width="9.625" style="364" bestFit="1" customWidth="1"/>
    <col min="23" max="23" width="13.625" style="364" bestFit="1" customWidth="1"/>
    <col min="24" max="24" width="9.375" style="364" bestFit="1" customWidth="1"/>
    <col min="25" max="25" width="11.25" style="364" bestFit="1" customWidth="1"/>
    <col min="26" max="26" width="18.25" style="364" bestFit="1" customWidth="1"/>
    <col min="27" max="27" width="10.75" style="364" bestFit="1" customWidth="1"/>
    <col min="28" max="28" width="13.625" style="364" bestFit="1" customWidth="1"/>
    <col min="29" max="29" width="9.625" style="364" bestFit="1" customWidth="1"/>
    <col min="30" max="30" width="13.625" style="364" bestFit="1" customWidth="1"/>
    <col min="31" max="31" width="18.25" style="364" bestFit="1" customWidth="1"/>
    <col min="32" max="32" width="15.25" style="364" bestFit="1" customWidth="1"/>
    <col min="33" max="33" width="7.125" style="364" bestFit="1" customWidth="1"/>
    <col min="34" max="34" width="10.75" style="364" bestFit="1" customWidth="1"/>
    <col min="35" max="35" width="13.625" style="364" bestFit="1" customWidth="1"/>
    <col min="36" max="38" width="10.75" style="364" bestFit="1" customWidth="1"/>
    <col min="39" max="39" width="12.5" style="364" bestFit="1" customWidth="1"/>
    <col min="40" max="40" width="9.625" style="364" bestFit="1" customWidth="1"/>
    <col min="41" max="41" width="8.125" style="364" bestFit="1" customWidth="1"/>
    <col min="42" max="42" width="10.75" style="364" bestFit="1" customWidth="1"/>
    <col min="43" max="43" width="12.5" style="364" bestFit="1" customWidth="1"/>
    <col min="44" max="44" width="9.625" style="364" bestFit="1" customWidth="1"/>
    <col min="45" max="45" width="9.375" style="364" bestFit="1" customWidth="1"/>
    <col min="46" max="46" width="12.5" style="364" bestFit="1" customWidth="1"/>
    <col min="47" max="47" width="18.625" style="364" bestFit="1" customWidth="1"/>
    <col min="48" max="48" width="9.625" style="364" bestFit="1" customWidth="1"/>
    <col min="49" max="49" width="10.75" style="364" bestFit="1" customWidth="1"/>
    <col min="50" max="50" width="15.25" style="364" bestFit="1" customWidth="1"/>
    <col min="51" max="51" width="9.625" style="364" bestFit="1" customWidth="1"/>
    <col min="52" max="53" width="10.75" style="364" bestFit="1" customWidth="1"/>
    <col min="54" max="54" width="12.5" style="364" bestFit="1" customWidth="1"/>
    <col min="55" max="55" width="13.625" style="364" bestFit="1" customWidth="1"/>
    <col min="56" max="56" width="9.625" style="364" bestFit="1" customWidth="1"/>
    <col min="57" max="57" width="12.5" style="364" bestFit="1" customWidth="1"/>
    <col min="58" max="58" width="15.25" style="364" bestFit="1" customWidth="1"/>
    <col min="59" max="62" width="10.75" style="364" bestFit="1" customWidth="1"/>
    <col min="63" max="63" width="15.25" style="364" bestFit="1" customWidth="1"/>
    <col min="64" max="64" width="18.25" style="364" bestFit="1" customWidth="1"/>
    <col min="65" max="65" width="9.625" style="364" bestFit="1" customWidth="1"/>
    <col min="66" max="68" width="15.25" style="364" bestFit="1" customWidth="1"/>
    <col min="69" max="70" width="10.75" style="364" bestFit="1" customWidth="1"/>
    <col min="71" max="71" width="13.625" style="364" bestFit="1" customWidth="1"/>
    <col min="72" max="72" width="9.625" style="364" bestFit="1" customWidth="1"/>
    <col min="73" max="73" width="15.25" style="364" bestFit="1" customWidth="1"/>
    <col min="74" max="74" width="9.625" style="364" bestFit="1" customWidth="1"/>
    <col min="75" max="75" width="10.75" style="364" bestFit="1" customWidth="1"/>
    <col min="76" max="76" width="18.25" style="364" bestFit="1" customWidth="1"/>
    <col min="77" max="77" width="15.25" style="364" bestFit="1" customWidth="1"/>
    <col min="78" max="78" width="10.75" style="364" bestFit="1" customWidth="1"/>
    <col min="79" max="79" width="9.625" style="364" bestFit="1" customWidth="1"/>
    <col min="80" max="80" width="12.5" style="364" bestFit="1" customWidth="1"/>
    <col min="81" max="81" width="15.25" style="364" bestFit="1" customWidth="1"/>
    <col min="82" max="82" width="13.625" style="364" bestFit="1" customWidth="1"/>
    <col min="83" max="84" width="10.75" style="364" bestFit="1" customWidth="1"/>
    <col min="85" max="85" width="9.375" style="364" bestFit="1" customWidth="1"/>
    <col min="86" max="86" width="8.125" style="364" bestFit="1" customWidth="1"/>
    <col min="87" max="87" width="15.25" style="364" bestFit="1" customWidth="1"/>
    <col min="88" max="88" width="9.625" style="364" bestFit="1" customWidth="1"/>
    <col min="89" max="89" width="15.25" style="364" bestFit="1" customWidth="1"/>
    <col min="90" max="90" width="14" style="364" bestFit="1" customWidth="1"/>
    <col min="91" max="91" width="12.5" style="364" bestFit="1" customWidth="1"/>
    <col min="92" max="92" width="15.25" style="364" bestFit="1" customWidth="1"/>
    <col min="93" max="93" width="10.75" style="364" bestFit="1" customWidth="1"/>
    <col min="94" max="95" width="12.5" style="364" bestFit="1" customWidth="1"/>
    <col min="96" max="96" width="7.125" style="364" bestFit="1" customWidth="1"/>
    <col min="97" max="98" width="10.75" style="364" bestFit="1" customWidth="1"/>
    <col min="99" max="99" width="12.5" style="364" bestFit="1" customWidth="1"/>
    <col min="100" max="100" width="8.125" style="364" bestFit="1" customWidth="1"/>
    <col min="101" max="102" width="13.625" style="364" bestFit="1" customWidth="1"/>
    <col min="103" max="103" width="15" style="364" bestFit="1" customWidth="1"/>
    <col min="104" max="104" width="9.625" style="364" bestFit="1" customWidth="1"/>
    <col min="105" max="108" width="13.625" style="364" bestFit="1" customWidth="1"/>
    <col min="109" max="109" width="9.625" style="364" bestFit="1" customWidth="1"/>
    <col min="110" max="110" width="10.75" style="364" bestFit="1" customWidth="1"/>
    <col min="111" max="111" width="9.625" style="364" bestFit="1" customWidth="1"/>
    <col min="112" max="113" width="15.25" style="364" bestFit="1" customWidth="1"/>
    <col min="114" max="114" width="10.75" style="364" bestFit="1" customWidth="1"/>
    <col min="115" max="115" width="13.625" style="364" bestFit="1" customWidth="1"/>
    <col min="116" max="116" width="15.25" style="364" bestFit="1" customWidth="1"/>
    <col min="117" max="117" width="9.625" style="364" bestFit="1" customWidth="1"/>
    <col min="118" max="118" width="10.75" style="364" bestFit="1" customWidth="1"/>
    <col min="119" max="119" width="9.375" style="364" bestFit="1" customWidth="1"/>
    <col min="120" max="120" width="10.75" style="364" bestFit="1" customWidth="1"/>
    <col min="121" max="121" width="9.625" style="364" bestFit="1" customWidth="1"/>
    <col min="122" max="122" width="14" style="364" bestFit="1" customWidth="1"/>
    <col min="123" max="123" width="9.625" style="364" bestFit="1" customWidth="1"/>
    <col min="124" max="124" width="12.5" style="364" bestFit="1" customWidth="1"/>
    <col min="125" max="126" width="15.25" style="364" bestFit="1" customWidth="1"/>
    <col min="127" max="127" width="10.75" style="364" bestFit="1" customWidth="1"/>
    <col min="128" max="128" width="12.5" style="364" bestFit="1" customWidth="1"/>
    <col min="129" max="129" width="15.25" style="364" bestFit="1" customWidth="1"/>
    <col min="130" max="130" width="15" style="364" bestFit="1" customWidth="1"/>
    <col min="131" max="131" width="9.625" style="364" bestFit="1" customWidth="1"/>
    <col min="132" max="132" width="10.75" style="364" bestFit="1" customWidth="1"/>
    <col min="133" max="133" width="15.625" style="364" bestFit="1" customWidth="1"/>
    <col min="134" max="135" width="12.5" style="364" bestFit="1" customWidth="1"/>
    <col min="136" max="136" width="15.25" style="364" bestFit="1" customWidth="1"/>
    <col min="137" max="137" width="18.25" style="364" bestFit="1" customWidth="1"/>
    <col min="138" max="138" width="10.75" style="364" bestFit="1" customWidth="1"/>
    <col min="139" max="139" width="12.5" style="364" bestFit="1" customWidth="1"/>
    <col min="140" max="140" width="15.25" style="364" bestFit="1" customWidth="1"/>
    <col min="141" max="141" width="18.25" style="364" bestFit="1" customWidth="1"/>
    <col min="142" max="142" width="15.25" style="364" bestFit="1" customWidth="1"/>
    <col min="143" max="143" width="13.625" style="364" bestFit="1" customWidth="1"/>
    <col min="144" max="144" width="15.25" style="364" bestFit="1" customWidth="1"/>
    <col min="145" max="145" width="18.25" style="364" bestFit="1" customWidth="1"/>
    <col min="146" max="146" width="9.625" style="364" bestFit="1" customWidth="1"/>
    <col min="147" max="147" width="12.5" style="364" bestFit="1" customWidth="1"/>
    <col min="148" max="148" width="10.75" style="364" bestFit="1" customWidth="1"/>
    <col min="149" max="149" width="15.25" style="364" bestFit="1" customWidth="1"/>
    <col min="150" max="150" width="9.625" style="364" bestFit="1" customWidth="1"/>
    <col min="151" max="151" width="13.625" style="364" bestFit="1" customWidth="1"/>
    <col min="152" max="153" width="12.5" style="364" bestFit="1" customWidth="1"/>
    <col min="154" max="154" width="13.625" style="364" bestFit="1" customWidth="1"/>
    <col min="155" max="155" width="15.25" style="364" bestFit="1" customWidth="1"/>
    <col min="156" max="156" width="18.25" style="364" bestFit="1" customWidth="1"/>
    <col min="157" max="157" width="13.625" style="364" bestFit="1" customWidth="1"/>
    <col min="158" max="158" width="21.125" style="364" bestFit="1" customWidth="1"/>
    <col min="159" max="160" width="15.25" style="364" bestFit="1" customWidth="1"/>
    <col min="161" max="161" width="12.5" style="364" bestFit="1" customWidth="1"/>
    <col min="162" max="162" width="13.625" style="364" bestFit="1" customWidth="1"/>
    <col min="163" max="163" width="9.625" style="364" bestFit="1" customWidth="1"/>
    <col min="164" max="164" width="13.625" style="364" bestFit="1" customWidth="1"/>
    <col min="165" max="165" width="15" style="364" bestFit="1" customWidth="1"/>
    <col min="166" max="166" width="9.625" style="364" bestFit="1" customWidth="1"/>
    <col min="167" max="168" width="15.25" style="364" bestFit="1" customWidth="1"/>
    <col min="169" max="169" width="10.75" style="364" bestFit="1" customWidth="1"/>
    <col min="170" max="170" width="18.25" style="364" bestFit="1" customWidth="1"/>
    <col min="171" max="171" width="15.25" style="364" bestFit="1" customWidth="1"/>
    <col min="172" max="172" width="10.75" style="364" bestFit="1" customWidth="1"/>
    <col min="173" max="173" width="9.625" style="364" bestFit="1" customWidth="1"/>
    <col min="174" max="174" width="15" style="364" bestFit="1" customWidth="1"/>
    <col min="175" max="175" width="9.625" style="364" bestFit="1" customWidth="1"/>
    <col min="176" max="177" width="13.625" style="364" bestFit="1" customWidth="1"/>
    <col min="178" max="178" width="15.25" style="364" bestFit="1" customWidth="1"/>
    <col min="179" max="179" width="13.625" style="364" bestFit="1" customWidth="1"/>
    <col min="180" max="180" width="15.25" style="364" bestFit="1" customWidth="1"/>
    <col min="181" max="182" width="13.625" style="364" bestFit="1" customWidth="1"/>
    <col min="183" max="183" width="9.625" style="364" bestFit="1" customWidth="1"/>
    <col min="184" max="184" width="16.875" style="364" bestFit="1" customWidth="1"/>
    <col min="185" max="186" width="13.625" style="364" bestFit="1" customWidth="1"/>
    <col min="187" max="187" width="9.625" style="364" bestFit="1" customWidth="1"/>
    <col min="188" max="188" width="16.875" style="364" bestFit="1" customWidth="1"/>
    <col min="189" max="189" width="13.625" style="364" bestFit="1" customWidth="1"/>
    <col min="190" max="190" width="15.25" style="364" bestFit="1" customWidth="1"/>
    <col min="191" max="191" width="12.5" style="364" bestFit="1" customWidth="1"/>
    <col min="192" max="192" width="18.25" style="364" bestFit="1" customWidth="1"/>
    <col min="193" max="193" width="21.125" style="364" bestFit="1" customWidth="1"/>
    <col min="194" max="194" width="12.5" style="364" bestFit="1" customWidth="1"/>
    <col min="195" max="195" width="15.25" style="364" bestFit="1" customWidth="1"/>
    <col min="196" max="197" width="21.125" style="364" bestFit="1" customWidth="1"/>
    <col min="198" max="203" width="13.625" style="364" bestFit="1" customWidth="1"/>
    <col min="204" max="204" width="15.25" style="364" bestFit="1" customWidth="1"/>
    <col min="205" max="205" width="13.625" style="364" bestFit="1" customWidth="1"/>
    <col min="206" max="206" width="15.25" style="364" bestFit="1" customWidth="1"/>
    <col min="207" max="207" width="12.5" style="364" bestFit="1" customWidth="1"/>
    <col min="208" max="208" width="15.25" style="364" bestFit="1" customWidth="1"/>
    <col min="209" max="209" width="9.625" style="364" bestFit="1" customWidth="1"/>
    <col min="210" max="210" width="10.75" style="364" bestFit="1" customWidth="1"/>
    <col min="211" max="211" width="9.625" style="364" bestFit="1" customWidth="1"/>
    <col min="212" max="212" width="37" style="364" bestFit="1" customWidth="1"/>
    <col min="213" max="213" width="21.125" style="364" bestFit="1" customWidth="1"/>
    <col min="214" max="214" width="9.625" style="364" bestFit="1" customWidth="1"/>
    <col min="215" max="215" width="15" style="364" bestFit="1" customWidth="1"/>
    <col min="216" max="216" width="9.625" style="364" bestFit="1" customWidth="1"/>
    <col min="217" max="217" width="15" style="364" bestFit="1" customWidth="1"/>
    <col min="218" max="218" width="21.125" style="364" bestFit="1" customWidth="1"/>
    <col min="219" max="219" width="13.625" style="364" bestFit="1" customWidth="1"/>
    <col min="220" max="220" width="15" style="364" bestFit="1" customWidth="1"/>
    <col min="221" max="221" width="13.625" style="364" bestFit="1" customWidth="1"/>
    <col min="222" max="222" width="9.625" style="364" bestFit="1" customWidth="1"/>
    <col min="223" max="223" width="15.25" style="364" bestFit="1" customWidth="1"/>
    <col min="224" max="224" width="15" style="364" bestFit="1" customWidth="1"/>
    <col min="225" max="225" width="13.625" style="364" bestFit="1" customWidth="1"/>
    <col min="226" max="226" width="18.25" style="364" bestFit="1" customWidth="1"/>
    <col min="227" max="227" width="21.125" style="364" bestFit="1" customWidth="1"/>
    <col min="228" max="228" width="15" style="364" bestFit="1" customWidth="1"/>
    <col min="229" max="229" width="13.625" style="364" bestFit="1" customWidth="1"/>
    <col min="230" max="230" width="15.25" style="364" bestFit="1" customWidth="1"/>
    <col min="231" max="231" width="12.5" style="364" bestFit="1" customWidth="1"/>
    <col min="232" max="232" width="13.625" style="364" bestFit="1" customWidth="1"/>
    <col min="233" max="233" width="15" style="364" bestFit="1" customWidth="1"/>
    <col min="234" max="235" width="13.625" style="364" bestFit="1" customWidth="1"/>
    <col min="236" max="236" width="9.625" style="364" bestFit="1" customWidth="1"/>
    <col min="237" max="238" width="15.25" style="364" bestFit="1" customWidth="1"/>
    <col min="239" max="239" width="15" style="364" bestFit="1" customWidth="1"/>
    <col min="240" max="240" width="7.125" style="364" bestFit="1" customWidth="1"/>
    <col min="241" max="241" width="15.25" style="364" bestFit="1" customWidth="1"/>
    <col min="242" max="242" width="13.625" style="364" bestFit="1" customWidth="1"/>
    <col min="243" max="243" width="12.5" style="364" bestFit="1" customWidth="1"/>
    <col min="244" max="244" width="15.25" style="364" bestFit="1" customWidth="1"/>
    <col min="245" max="245" width="9.625" style="364" bestFit="1" customWidth="1"/>
    <col min="246" max="246" width="13.625" style="364" bestFit="1" customWidth="1"/>
    <col min="247" max="247" width="18.25" style="364" bestFit="1" customWidth="1"/>
    <col min="248" max="248" width="28.375" style="364" bestFit="1" customWidth="1"/>
    <col min="249" max="249" width="15.25" style="364" bestFit="1" customWidth="1"/>
    <col min="250" max="250" width="9.625" style="364" bestFit="1" customWidth="1"/>
    <col min="251" max="251" width="15.25" style="364" bestFit="1" customWidth="1"/>
    <col min="252" max="252" width="23.875" style="364" bestFit="1" customWidth="1"/>
    <col min="253" max="253" width="26.875" style="364" bestFit="1" customWidth="1"/>
    <col min="254" max="255" width="13.625" style="364" bestFit="1" customWidth="1"/>
    <col min="256" max="257" width="18.25" style="364" bestFit="1" customWidth="1"/>
    <col min="258" max="258" width="15" style="364" bestFit="1" customWidth="1"/>
    <col min="259" max="259" width="9.625" style="364" bestFit="1" customWidth="1"/>
    <col min="260" max="261" width="15" style="364" bestFit="1" customWidth="1"/>
    <col min="262" max="262" width="10.75" style="364" bestFit="1" customWidth="1"/>
    <col min="263" max="263" width="15" style="364" bestFit="1" customWidth="1"/>
    <col min="264" max="265" width="13.625" style="364" bestFit="1" customWidth="1"/>
    <col min="266" max="266" width="9.625" style="364" bestFit="1" customWidth="1"/>
    <col min="267" max="267" width="13.625" style="364" bestFit="1" customWidth="1"/>
    <col min="268" max="268" width="15.25" style="364" bestFit="1" customWidth="1"/>
    <col min="269" max="269" width="15.625" style="364" bestFit="1" customWidth="1"/>
    <col min="270" max="270" width="13.625" style="364" bestFit="1" customWidth="1"/>
    <col min="271" max="272" width="15.25" style="364" bestFit="1" customWidth="1"/>
    <col min="273" max="274" width="13.625" style="364" bestFit="1" customWidth="1"/>
    <col min="275" max="275" width="18.25" style="364" bestFit="1" customWidth="1"/>
    <col min="276" max="276" width="15" style="364" bestFit="1" customWidth="1"/>
    <col min="277" max="277" width="9.625" style="364" bestFit="1" customWidth="1"/>
    <col min="278" max="278" width="38.25" style="364" bestFit="1" customWidth="1"/>
    <col min="279" max="279" width="9.625" style="364" bestFit="1" customWidth="1"/>
    <col min="280" max="280" width="13.625" style="364" bestFit="1" customWidth="1"/>
    <col min="281" max="281" width="10.75" style="364" bestFit="1" customWidth="1"/>
    <col min="282" max="283" width="13.625" style="364" bestFit="1" customWidth="1"/>
    <col min="284" max="284" width="9.625" style="364" bestFit="1" customWidth="1"/>
    <col min="285" max="285" width="15.25" style="364" bestFit="1" customWidth="1"/>
    <col min="286" max="287" width="18.25" style="364" bestFit="1" customWidth="1"/>
    <col min="288" max="288" width="13.625" style="364" bestFit="1" customWidth="1"/>
    <col min="289" max="289" width="9.625" style="364" bestFit="1" customWidth="1"/>
    <col min="290" max="290" width="12.5" style="364" bestFit="1" customWidth="1"/>
    <col min="291" max="291" width="13.625" style="364" bestFit="1" customWidth="1"/>
    <col min="292" max="292" width="10.75" style="364" bestFit="1" customWidth="1"/>
    <col min="293" max="293" width="15" style="364" bestFit="1" customWidth="1"/>
    <col min="294" max="295" width="15.25" style="364" bestFit="1" customWidth="1"/>
    <col min="296" max="296" width="15" style="364" bestFit="1" customWidth="1"/>
    <col min="297" max="297" width="13.625" style="364" bestFit="1" customWidth="1"/>
    <col min="298" max="298" width="16.375" style="364" bestFit="1" customWidth="1"/>
    <col min="299" max="299" width="9.625" style="364" bestFit="1" customWidth="1"/>
    <col min="300" max="300" width="15" style="364" bestFit="1" customWidth="1"/>
    <col min="301" max="301" width="9.625" style="364" bestFit="1" customWidth="1"/>
    <col min="302" max="302" width="15.25" style="364" bestFit="1" customWidth="1"/>
    <col min="303" max="303" width="15" style="364" bestFit="1" customWidth="1"/>
    <col min="304" max="304" width="10.75" style="364" bestFit="1" customWidth="1"/>
    <col min="305" max="306" width="13.625" style="364" bestFit="1" customWidth="1"/>
    <col min="307" max="307" width="10.75" style="364" bestFit="1" customWidth="1"/>
    <col min="308" max="310" width="13.625" style="364" bestFit="1" customWidth="1"/>
    <col min="311" max="311" width="15" style="364" bestFit="1" customWidth="1"/>
    <col min="312" max="312" width="9.625" style="364" bestFit="1" customWidth="1"/>
    <col min="313" max="313" width="15" style="364" bestFit="1" customWidth="1"/>
    <col min="314" max="314" width="9.625" style="364" bestFit="1" customWidth="1"/>
    <col min="315" max="315" width="23.875" style="364" bestFit="1" customWidth="1"/>
    <col min="316" max="316" width="13.625" style="364" bestFit="1" customWidth="1"/>
    <col min="317" max="317" width="21.125" style="364" bestFit="1" customWidth="1"/>
    <col min="318" max="318" width="18.25" style="364" bestFit="1" customWidth="1"/>
    <col min="319" max="320" width="15" style="364" bestFit="1" customWidth="1"/>
    <col min="321" max="322" width="13.625" style="364" bestFit="1" customWidth="1"/>
    <col min="323" max="323" width="12.5" style="364" bestFit="1" customWidth="1"/>
    <col min="324" max="324" width="10.75" style="364" bestFit="1" customWidth="1"/>
    <col min="325" max="325" width="15.25" style="364" bestFit="1" customWidth="1"/>
    <col min="326" max="326" width="18.25" style="364" bestFit="1" customWidth="1"/>
    <col min="327" max="327" width="13.625" style="364" bestFit="1" customWidth="1"/>
    <col min="328" max="328" width="10.75" style="364" bestFit="1" customWidth="1"/>
    <col min="329" max="330" width="9.625" style="364" bestFit="1" customWidth="1"/>
    <col min="331" max="331" width="10.75" style="364" bestFit="1" customWidth="1"/>
    <col min="332" max="332" width="15" style="364" bestFit="1" customWidth="1"/>
    <col min="333" max="333" width="16.375" style="364" bestFit="1" customWidth="1"/>
    <col min="334" max="334" width="15" style="364" bestFit="1" customWidth="1"/>
    <col min="335" max="336" width="16.375" style="364" bestFit="1" customWidth="1"/>
    <col min="337" max="339" width="15" style="364" bestFit="1" customWidth="1"/>
    <col min="340" max="340" width="16.375" style="364" bestFit="1" customWidth="1"/>
    <col min="341" max="341" width="10.75" style="364" bestFit="1" customWidth="1"/>
    <col min="342" max="343" width="15" style="364" bestFit="1" customWidth="1"/>
    <col min="344" max="344" width="16.375" style="364" bestFit="1" customWidth="1"/>
    <col min="345" max="345" width="15" style="364" bestFit="1" customWidth="1"/>
    <col min="346" max="346" width="15.25" style="364" bestFit="1" customWidth="1"/>
    <col min="347" max="348" width="13.625" style="364" bestFit="1" customWidth="1"/>
    <col min="349" max="349" width="10.75" style="364" bestFit="1" customWidth="1"/>
    <col min="350" max="16384" width="9" style="364"/>
  </cols>
  <sheetData>
    <row r="1" spans="1:356" ht="54" customHeight="1" thickBot="1">
      <c r="A1" s="364" t="s">
        <v>736</v>
      </c>
      <c r="B1" s="364" t="s">
        <v>730</v>
      </c>
      <c r="C1" s="366" t="s">
        <v>737</v>
      </c>
      <c r="D1" s="366" t="s">
        <v>739</v>
      </c>
      <c r="E1" s="366" t="s">
        <v>456</v>
      </c>
      <c r="F1" s="366" t="s">
        <v>464</v>
      </c>
      <c r="G1" s="366" t="s">
        <v>459</v>
      </c>
      <c r="H1" s="366" t="s">
        <v>740</v>
      </c>
      <c r="I1" s="366" t="s">
        <v>741</v>
      </c>
      <c r="J1" s="366" t="s">
        <v>742</v>
      </c>
      <c r="K1" s="366" t="s">
        <v>743</v>
      </c>
      <c r="L1" s="366" t="s">
        <v>464</v>
      </c>
      <c r="M1" s="366" t="s">
        <v>744</v>
      </c>
      <c r="N1" s="366" t="s">
        <v>745</v>
      </c>
      <c r="O1" s="366" t="s">
        <v>746</v>
      </c>
      <c r="P1" s="366" t="s">
        <v>747</v>
      </c>
      <c r="Q1" s="366" t="s">
        <v>748</v>
      </c>
      <c r="R1" s="366" t="s">
        <v>469</v>
      </c>
      <c r="S1" s="366" t="s">
        <v>464</v>
      </c>
      <c r="T1" s="366" t="s">
        <v>470</v>
      </c>
      <c r="U1" s="366" t="s">
        <v>471</v>
      </c>
      <c r="V1" s="366" t="s">
        <v>464</v>
      </c>
      <c r="W1" s="366" t="s">
        <v>476</v>
      </c>
      <c r="X1" s="366" t="s">
        <v>472</v>
      </c>
      <c r="Y1" s="366" t="s">
        <v>477</v>
      </c>
      <c r="Z1" s="366" t="s">
        <v>749</v>
      </c>
      <c r="AA1" s="366" t="s">
        <v>750</v>
      </c>
      <c r="AB1" s="366" t="s">
        <v>751</v>
      </c>
      <c r="AC1" s="366" t="s">
        <v>464</v>
      </c>
      <c r="AD1" s="366" t="s">
        <v>752</v>
      </c>
      <c r="AE1" s="366" t="s">
        <v>753</v>
      </c>
      <c r="AF1" s="366" t="s">
        <v>463</v>
      </c>
      <c r="AG1" s="366" t="s">
        <v>464</v>
      </c>
      <c r="AH1" s="366" t="s">
        <v>754</v>
      </c>
      <c r="AI1" s="366" t="s">
        <v>755</v>
      </c>
      <c r="AJ1" s="366" t="s">
        <v>756</v>
      </c>
      <c r="AK1" s="366" t="s">
        <v>757</v>
      </c>
      <c r="AL1" s="366" t="s">
        <v>467</v>
      </c>
      <c r="AM1" s="366" t="s">
        <v>758</v>
      </c>
      <c r="AN1" s="366" t="s">
        <v>464</v>
      </c>
      <c r="AO1" s="366" t="s">
        <v>759</v>
      </c>
      <c r="AP1" s="366" t="s">
        <v>760</v>
      </c>
      <c r="AQ1" s="366" t="s">
        <v>761</v>
      </c>
      <c r="AR1" s="366" t="s">
        <v>464</v>
      </c>
      <c r="AS1" s="366" t="s">
        <v>478</v>
      </c>
      <c r="AT1" s="366" t="s">
        <v>762</v>
      </c>
      <c r="AU1" s="366" t="s">
        <v>763</v>
      </c>
      <c r="AV1" s="366" t="s">
        <v>464</v>
      </c>
      <c r="AW1" s="366" t="s">
        <v>764</v>
      </c>
      <c r="AX1" s="366" t="s">
        <v>765</v>
      </c>
      <c r="AY1" s="366" t="s">
        <v>481</v>
      </c>
      <c r="AZ1" s="366" t="s">
        <v>766</v>
      </c>
      <c r="BA1" s="366" t="s">
        <v>485</v>
      </c>
      <c r="BB1" s="366" t="s">
        <v>767</v>
      </c>
      <c r="BC1" s="366" t="s">
        <v>768</v>
      </c>
      <c r="BD1" s="366" t="s">
        <v>769</v>
      </c>
      <c r="BE1" s="366" t="s">
        <v>770</v>
      </c>
      <c r="BF1" s="366" t="s">
        <v>771</v>
      </c>
      <c r="BG1" s="366" t="s">
        <v>772</v>
      </c>
      <c r="BH1" s="366" t="s">
        <v>773</v>
      </c>
      <c r="BI1" s="366" t="s">
        <v>774</v>
      </c>
      <c r="BJ1" s="366" t="s">
        <v>776</v>
      </c>
      <c r="BK1" s="366" t="s">
        <v>777</v>
      </c>
      <c r="BL1" s="366" t="s">
        <v>778</v>
      </c>
      <c r="BM1" s="366" t="s">
        <v>464</v>
      </c>
      <c r="BN1" s="366" t="s">
        <v>779</v>
      </c>
      <c r="BO1" s="366" t="s">
        <v>780</v>
      </c>
      <c r="BP1" s="366" t="s">
        <v>781</v>
      </c>
      <c r="BQ1" s="366" t="s">
        <v>782</v>
      </c>
      <c r="BR1" s="366" t="s">
        <v>783</v>
      </c>
      <c r="BS1" s="366" t="s">
        <v>543</v>
      </c>
      <c r="BT1" s="366" t="s">
        <v>464</v>
      </c>
      <c r="BU1" s="366" t="s">
        <v>784</v>
      </c>
      <c r="BV1" s="366" t="s">
        <v>464</v>
      </c>
      <c r="BW1" s="366" t="s">
        <v>545</v>
      </c>
      <c r="BX1" s="366" t="s">
        <v>785</v>
      </c>
      <c r="BY1" s="366" t="s">
        <v>786</v>
      </c>
      <c r="BZ1" s="366" t="s">
        <v>549</v>
      </c>
      <c r="CA1" s="366" t="s">
        <v>550</v>
      </c>
      <c r="CB1" s="366" t="s">
        <v>498</v>
      </c>
      <c r="CC1" s="366" t="s">
        <v>499</v>
      </c>
      <c r="CD1" s="366" t="s">
        <v>710</v>
      </c>
      <c r="CE1" s="366" t="s">
        <v>787</v>
      </c>
      <c r="CF1" s="366" t="s">
        <v>788</v>
      </c>
      <c r="CG1" s="366" t="s">
        <v>504</v>
      </c>
      <c r="CH1" s="366" t="s">
        <v>789</v>
      </c>
      <c r="CI1" s="366" t="s">
        <v>790</v>
      </c>
      <c r="CJ1" s="366" t="s">
        <v>464</v>
      </c>
      <c r="CK1" s="366" t="s">
        <v>791</v>
      </c>
      <c r="CL1" s="366" t="s">
        <v>792</v>
      </c>
      <c r="CM1" s="366" t="s">
        <v>793</v>
      </c>
      <c r="CN1" s="366" t="s">
        <v>794</v>
      </c>
      <c r="CO1" s="366" t="s">
        <v>795</v>
      </c>
      <c r="CP1" s="366" t="s">
        <v>796</v>
      </c>
      <c r="CQ1" s="366" t="s">
        <v>516</v>
      </c>
      <c r="CR1" s="366" t="s">
        <v>464</v>
      </c>
      <c r="CS1" s="366" t="s">
        <v>517</v>
      </c>
      <c r="CT1" s="366" t="s">
        <v>797</v>
      </c>
      <c r="CU1" s="366" t="s">
        <v>519</v>
      </c>
      <c r="CV1" s="366" t="s">
        <v>520</v>
      </c>
      <c r="CW1" s="366" t="s">
        <v>798</v>
      </c>
      <c r="CX1" s="366" t="s">
        <v>799</v>
      </c>
      <c r="CY1" s="366" t="s">
        <v>800</v>
      </c>
      <c r="CZ1" s="366" t="s">
        <v>464</v>
      </c>
      <c r="DA1" s="366" t="s">
        <v>523</v>
      </c>
      <c r="DB1" s="366" t="s">
        <v>524</v>
      </c>
      <c r="DC1" s="366" t="s">
        <v>525</v>
      </c>
      <c r="DD1" s="366" t="s">
        <v>801</v>
      </c>
      <c r="DE1" s="366" t="s">
        <v>802</v>
      </c>
      <c r="DF1" s="366" t="s">
        <v>527</v>
      </c>
      <c r="DG1" s="366" t="s">
        <v>464</v>
      </c>
      <c r="DH1" s="366" t="s">
        <v>803</v>
      </c>
      <c r="DI1" s="366" t="s">
        <v>804</v>
      </c>
      <c r="DJ1" s="366" t="s">
        <v>805</v>
      </c>
      <c r="DK1" s="366" t="s">
        <v>530</v>
      </c>
      <c r="DL1" s="366" t="s">
        <v>806</v>
      </c>
      <c r="DM1" s="366" t="s">
        <v>464</v>
      </c>
      <c r="DN1" s="366" t="s">
        <v>807</v>
      </c>
      <c r="DO1" s="366" t="s">
        <v>515</v>
      </c>
      <c r="DP1" s="366" t="s">
        <v>808</v>
      </c>
      <c r="DQ1" s="366" t="s">
        <v>464</v>
      </c>
      <c r="DR1" s="366" t="s">
        <v>809</v>
      </c>
      <c r="DS1" s="366" t="s">
        <v>810</v>
      </c>
      <c r="DT1" s="366" t="s">
        <v>811</v>
      </c>
      <c r="DU1" s="366" t="s">
        <v>812</v>
      </c>
      <c r="DV1" s="366" t="s">
        <v>813</v>
      </c>
      <c r="DW1" s="366" t="s">
        <v>814</v>
      </c>
      <c r="DX1" s="366" t="s">
        <v>551</v>
      </c>
      <c r="DY1" s="366" t="s">
        <v>815</v>
      </c>
      <c r="DZ1" s="366" t="s">
        <v>816</v>
      </c>
      <c r="EA1" s="366" t="s">
        <v>464</v>
      </c>
      <c r="EB1" s="366" t="s">
        <v>817</v>
      </c>
      <c r="EC1" s="366" t="s">
        <v>818</v>
      </c>
      <c r="ED1" s="366" t="s">
        <v>819</v>
      </c>
      <c r="EE1" s="366" t="s">
        <v>820</v>
      </c>
      <c r="EF1" s="366" t="s">
        <v>542</v>
      </c>
      <c r="EG1" s="366" t="s">
        <v>821</v>
      </c>
      <c r="EH1" s="366" t="s">
        <v>822</v>
      </c>
      <c r="EI1" s="366" t="s">
        <v>823</v>
      </c>
      <c r="EJ1" s="366" t="s">
        <v>824</v>
      </c>
      <c r="EK1" s="366" t="s">
        <v>568</v>
      </c>
      <c r="EL1" s="366" t="s">
        <v>562</v>
      </c>
      <c r="EM1" s="366" t="s">
        <v>825</v>
      </c>
      <c r="EN1" s="366" t="s">
        <v>826</v>
      </c>
      <c r="EO1" s="366" t="s">
        <v>571</v>
      </c>
      <c r="EP1" s="366" t="s">
        <v>464</v>
      </c>
      <c r="EQ1" s="366" t="s">
        <v>827</v>
      </c>
      <c r="ER1" s="366" t="s">
        <v>828</v>
      </c>
      <c r="ES1" s="366" t="s">
        <v>576</v>
      </c>
      <c r="ET1" s="366" t="s">
        <v>464</v>
      </c>
      <c r="EU1" s="366" t="s">
        <v>829</v>
      </c>
      <c r="EV1" s="366" t="s">
        <v>830</v>
      </c>
      <c r="EW1" s="366" t="s">
        <v>831</v>
      </c>
      <c r="EX1" s="366" t="s">
        <v>832</v>
      </c>
      <c r="EY1" s="366" t="s">
        <v>833</v>
      </c>
      <c r="EZ1" s="366" t="s">
        <v>586</v>
      </c>
      <c r="FA1" s="366" t="s">
        <v>834</v>
      </c>
      <c r="FB1" s="366" t="s">
        <v>836</v>
      </c>
      <c r="FC1" s="366" t="s">
        <v>837</v>
      </c>
      <c r="FD1" s="366" t="s">
        <v>838</v>
      </c>
      <c r="FE1" s="366" t="s">
        <v>839</v>
      </c>
      <c r="FF1" s="366" t="s">
        <v>840</v>
      </c>
      <c r="FG1" s="366" t="s">
        <v>464</v>
      </c>
      <c r="FH1" s="366" t="s">
        <v>841</v>
      </c>
      <c r="FI1" s="366" t="s">
        <v>842</v>
      </c>
      <c r="FJ1" s="366" t="s">
        <v>464</v>
      </c>
      <c r="FK1" s="366" t="s">
        <v>843</v>
      </c>
      <c r="FL1" s="366" t="s">
        <v>844</v>
      </c>
      <c r="FM1" s="366" t="s">
        <v>845</v>
      </c>
      <c r="FN1" s="366" t="s">
        <v>846</v>
      </c>
      <c r="FO1" s="366" t="s">
        <v>847</v>
      </c>
      <c r="FP1" s="366" t="s">
        <v>848</v>
      </c>
      <c r="FQ1" s="366" t="s">
        <v>598</v>
      </c>
      <c r="FR1" s="366" t="s">
        <v>599</v>
      </c>
      <c r="FS1" s="366" t="s">
        <v>464</v>
      </c>
      <c r="FT1" s="366" t="s">
        <v>600</v>
      </c>
      <c r="FU1" s="366" t="s">
        <v>849</v>
      </c>
      <c r="FV1" s="366" t="s">
        <v>850</v>
      </c>
      <c r="FW1" s="366" t="s">
        <v>851</v>
      </c>
      <c r="FX1" s="366" t="s">
        <v>852</v>
      </c>
      <c r="FY1" s="366" t="s">
        <v>853</v>
      </c>
      <c r="FZ1" s="366" t="s">
        <v>854</v>
      </c>
      <c r="GA1" s="366" t="s">
        <v>464</v>
      </c>
      <c r="GB1" s="366" t="s">
        <v>855</v>
      </c>
      <c r="GC1" s="366" t="s">
        <v>607</v>
      </c>
      <c r="GD1" s="366" t="s">
        <v>856</v>
      </c>
      <c r="GE1" s="366" t="s">
        <v>464</v>
      </c>
      <c r="GF1" s="366" t="s">
        <v>857</v>
      </c>
      <c r="GG1" s="366" t="s">
        <v>858</v>
      </c>
      <c r="GH1" s="366" t="s">
        <v>859</v>
      </c>
      <c r="GI1" s="366" t="s">
        <v>860</v>
      </c>
      <c r="GJ1" s="366" t="s">
        <v>861</v>
      </c>
      <c r="GK1" s="366" t="s">
        <v>862</v>
      </c>
      <c r="GL1" s="366" t="s">
        <v>863</v>
      </c>
      <c r="GM1" s="366" t="s">
        <v>864</v>
      </c>
      <c r="GN1" s="366" t="s">
        <v>865</v>
      </c>
      <c r="GO1" s="366" t="s">
        <v>866</v>
      </c>
      <c r="GP1" s="366" t="s">
        <v>867</v>
      </c>
      <c r="GQ1" s="366" t="s">
        <v>868</v>
      </c>
      <c r="GR1" s="366" t="s">
        <v>869</v>
      </c>
      <c r="GS1" s="366" t="s">
        <v>870</v>
      </c>
      <c r="GT1" s="366" t="s">
        <v>871</v>
      </c>
      <c r="GU1" s="366" t="s">
        <v>872</v>
      </c>
      <c r="GV1" s="366" t="s">
        <v>621</v>
      </c>
      <c r="GW1" s="366" t="s">
        <v>873</v>
      </c>
      <c r="GX1" s="366" t="s">
        <v>874</v>
      </c>
      <c r="GY1" s="366" t="s">
        <v>875</v>
      </c>
      <c r="GZ1" s="366" t="s">
        <v>637</v>
      </c>
      <c r="HA1" s="366" t="s">
        <v>464</v>
      </c>
      <c r="HB1" s="366" t="s">
        <v>876</v>
      </c>
      <c r="HC1" s="366" t="s">
        <v>877</v>
      </c>
      <c r="HD1" s="366" t="s">
        <v>878</v>
      </c>
      <c r="HE1" s="366" t="s">
        <v>879</v>
      </c>
      <c r="HF1" s="366" t="s">
        <v>464</v>
      </c>
      <c r="HG1" s="366" t="s">
        <v>646</v>
      </c>
      <c r="HH1" s="366" t="s">
        <v>464</v>
      </c>
      <c r="HI1" s="366" t="s">
        <v>880</v>
      </c>
      <c r="HJ1" s="366" t="s">
        <v>881</v>
      </c>
      <c r="HK1" s="366" t="s">
        <v>882</v>
      </c>
      <c r="HL1" s="366" t="s">
        <v>883</v>
      </c>
      <c r="HM1" s="366" t="s">
        <v>884</v>
      </c>
      <c r="HN1" s="366" t="s">
        <v>464</v>
      </c>
      <c r="HO1" s="366" t="s">
        <v>885</v>
      </c>
      <c r="HP1" s="366" t="s">
        <v>648</v>
      </c>
      <c r="HQ1" s="366" t="s">
        <v>886</v>
      </c>
      <c r="HR1" s="366" t="s">
        <v>649</v>
      </c>
      <c r="HS1" s="366" t="s">
        <v>887</v>
      </c>
      <c r="HT1" s="366" t="s">
        <v>702</v>
      </c>
      <c r="HU1" s="366" t="s">
        <v>888</v>
      </c>
      <c r="HV1" s="366" t="s">
        <v>889</v>
      </c>
      <c r="HW1" s="366" t="s">
        <v>890</v>
      </c>
      <c r="HX1" s="366" t="s">
        <v>891</v>
      </c>
      <c r="HY1" s="366" t="s">
        <v>892</v>
      </c>
      <c r="HZ1" s="366" t="s">
        <v>893</v>
      </c>
      <c r="IA1" s="366" t="s">
        <v>657</v>
      </c>
      <c r="IB1" s="366" t="s">
        <v>464</v>
      </c>
      <c r="IC1" s="366" t="s">
        <v>659</v>
      </c>
      <c r="ID1" s="366" t="s">
        <v>894</v>
      </c>
      <c r="IE1" s="366" t="s">
        <v>660</v>
      </c>
      <c r="IF1" s="366" t="s">
        <v>464</v>
      </c>
      <c r="IG1" s="366" t="s">
        <v>895</v>
      </c>
      <c r="IH1" s="366" t="s">
        <v>896</v>
      </c>
      <c r="II1" s="366" t="s">
        <v>897</v>
      </c>
      <c r="IJ1" s="366" t="s">
        <v>898</v>
      </c>
      <c r="IK1" s="366" t="s">
        <v>464</v>
      </c>
      <c r="IL1" s="366" t="s">
        <v>899</v>
      </c>
      <c r="IM1" s="366" t="s">
        <v>665</v>
      </c>
      <c r="IN1" s="366" t="s">
        <v>666</v>
      </c>
      <c r="IO1" s="366" t="s">
        <v>667</v>
      </c>
      <c r="IP1" s="366" t="s">
        <v>464</v>
      </c>
      <c r="IQ1" s="366" t="s">
        <v>900</v>
      </c>
      <c r="IR1" s="366" t="s">
        <v>901</v>
      </c>
      <c r="IS1" s="366" t="s">
        <v>902</v>
      </c>
      <c r="IT1" s="366" t="s">
        <v>669</v>
      </c>
      <c r="IU1" s="366" t="s">
        <v>903</v>
      </c>
      <c r="IV1" s="366" t="s">
        <v>673</v>
      </c>
      <c r="IW1" s="366" t="s">
        <v>678</v>
      </c>
      <c r="IX1" s="366" t="s">
        <v>680</v>
      </c>
      <c r="IY1" s="366" t="s">
        <v>464</v>
      </c>
      <c r="IZ1" s="366" t="s">
        <v>905</v>
      </c>
      <c r="JA1" s="366" t="s">
        <v>906</v>
      </c>
      <c r="JB1" s="366" t="s">
        <v>907</v>
      </c>
      <c r="JC1" s="366" t="s">
        <v>681</v>
      </c>
      <c r="JD1" s="366" t="s">
        <v>908</v>
      </c>
      <c r="JE1" s="366" t="s">
        <v>684</v>
      </c>
      <c r="JF1" s="366" t="s">
        <v>464</v>
      </c>
      <c r="JG1" s="366" t="s">
        <v>686</v>
      </c>
      <c r="JH1" s="366" t="s">
        <v>687</v>
      </c>
      <c r="JI1" s="366" t="s">
        <v>688</v>
      </c>
      <c r="JJ1" s="366" t="s">
        <v>909</v>
      </c>
      <c r="JK1" s="366" t="s">
        <v>910</v>
      </c>
      <c r="JL1" s="366" t="s">
        <v>695</v>
      </c>
      <c r="JM1" s="366" t="s">
        <v>911</v>
      </c>
      <c r="JN1" s="366" t="s">
        <v>912</v>
      </c>
      <c r="JO1" s="366" t="s">
        <v>913</v>
      </c>
      <c r="JP1" s="366" t="s">
        <v>700</v>
      </c>
      <c r="JQ1" s="366" t="s">
        <v>464</v>
      </c>
      <c r="JR1" s="366" t="s">
        <v>914</v>
      </c>
      <c r="JS1" s="366" t="s">
        <v>915</v>
      </c>
      <c r="JT1" s="366" t="s">
        <v>916</v>
      </c>
      <c r="JU1" s="366" t="s">
        <v>917</v>
      </c>
      <c r="JV1" s="366" t="s">
        <v>918</v>
      </c>
      <c r="JW1" s="366" t="s">
        <v>919</v>
      </c>
      <c r="JX1" s="366" t="s">
        <v>464</v>
      </c>
      <c r="JY1" s="366" t="s">
        <v>921</v>
      </c>
      <c r="JZ1" s="366" t="s">
        <v>922</v>
      </c>
      <c r="KA1" s="366" t="s">
        <v>923</v>
      </c>
      <c r="KB1" s="366" t="s">
        <v>924</v>
      </c>
      <c r="KC1" s="366" t="s">
        <v>464</v>
      </c>
      <c r="KD1" s="366" t="s">
        <v>707</v>
      </c>
      <c r="KE1" s="366" t="s">
        <v>708</v>
      </c>
      <c r="KF1" s="366" t="s">
        <v>925</v>
      </c>
      <c r="KG1" s="366" t="s">
        <v>926</v>
      </c>
      <c r="KH1" s="366" t="s">
        <v>927</v>
      </c>
      <c r="KI1" s="366" t="s">
        <v>928</v>
      </c>
      <c r="KJ1" s="366" t="s">
        <v>929</v>
      </c>
      <c r="KK1" s="366" t="s">
        <v>930</v>
      </c>
      <c r="KL1" s="366" t="s">
        <v>590</v>
      </c>
      <c r="KM1" s="366" t="s">
        <v>464</v>
      </c>
      <c r="KN1" s="366" t="s">
        <v>931</v>
      </c>
      <c r="KO1" s="366" t="s">
        <v>464</v>
      </c>
      <c r="KP1" s="366" t="s">
        <v>932</v>
      </c>
      <c r="KQ1" s="366" t="s">
        <v>933</v>
      </c>
      <c r="KR1" s="366" t="s">
        <v>934</v>
      </c>
      <c r="KS1" s="366" t="s">
        <v>936</v>
      </c>
      <c r="KT1" s="366" t="s">
        <v>936</v>
      </c>
      <c r="KU1" s="366" t="s">
        <v>937</v>
      </c>
      <c r="KV1" s="366" t="s">
        <v>939</v>
      </c>
      <c r="KW1" s="366" t="s">
        <v>940</v>
      </c>
      <c r="KX1" s="366" t="s">
        <v>942</v>
      </c>
      <c r="KY1" s="366" t="s">
        <v>943</v>
      </c>
      <c r="KZ1" s="366" t="s">
        <v>464</v>
      </c>
      <c r="LA1" s="366" t="s">
        <v>944</v>
      </c>
      <c r="LB1" s="366" t="s">
        <v>464</v>
      </c>
      <c r="LC1" s="366" t="s">
        <v>945</v>
      </c>
      <c r="LD1" s="366" t="s">
        <v>946</v>
      </c>
      <c r="LE1" s="366" t="s">
        <v>947</v>
      </c>
      <c r="LF1" s="366" t="s">
        <v>948</v>
      </c>
      <c r="LG1" s="366" t="s">
        <v>949</v>
      </c>
      <c r="LH1" s="366" t="s">
        <v>950</v>
      </c>
      <c r="LI1" s="366" t="s">
        <v>951</v>
      </c>
      <c r="LJ1" s="366" t="s">
        <v>952</v>
      </c>
      <c r="LK1" s="366" t="s">
        <v>953</v>
      </c>
      <c r="LL1" s="366" t="s">
        <v>954</v>
      </c>
      <c r="LM1" s="366" t="s">
        <v>955</v>
      </c>
      <c r="LN1" s="366" t="s">
        <v>956</v>
      </c>
      <c r="LO1" s="366" t="s">
        <v>957</v>
      </c>
      <c r="LP1" s="366" t="s">
        <v>959</v>
      </c>
      <c r="LQ1" s="366" t="s">
        <v>960</v>
      </c>
      <c r="LR1" s="366" t="s">
        <v>961</v>
      </c>
      <c r="LS1" s="366" t="s">
        <v>962</v>
      </c>
      <c r="LT1" s="366" t="s">
        <v>712</v>
      </c>
      <c r="LU1" s="366" t="s">
        <v>713</v>
      </c>
      <c r="LV1" s="366" t="s">
        <v>963</v>
      </c>
      <c r="LW1" s="366" t="s">
        <v>715</v>
      </c>
      <c r="LX1" s="366" t="s">
        <v>716</v>
      </c>
      <c r="LY1" s="366" t="s">
        <v>717</v>
      </c>
      <c r="LZ1" s="366" t="s">
        <v>718</v>
      </c>
      <c r="MA1" s="366" t="s">
        <v>719</v>
      </c>
      <c r="MB1" s="366" t="s">
        <v>964</v>
      </c>
      <c r="MC1" s="366" t="s">
        <v>721</v>
      </c>
      <c r="MD1" s="366" t="s">
        <v>722</v>
      </c>
      <c r="ME1" s="366" t="s">
        <v>723</v>
      </c>
      <c r="MF1" s="366" t="s">
        <v>724</v>
      </c>
      <c r="MG1" s="366" t="s">
        <v>965</v>
      </c>
      <c r="MH1" s="366" t="s">
        <v>726</v>
      </c>
      <c r="MI1" s="366" t="s">
        <v>966</v>
      </c>
      <c r="MJ1" s="366" t="s">
        <v>728</v>
      </c>
      <c r="MK1" s="366" t="s">
        <v>729</v>
      </c>
    </row>
    <row r="2" spans="1:356" ht="19.5" thickBot="1">
      <c r="B2" s="364" t="s">
        <v>731</v>
      </c>
      <c r="C2" s="365" t="s">
        <v>738</v>
      </c>
      <c r="D2" s="365" t="s">
        <v>706</v>
      </c>
      <c r="E2" s="365" t="s">
        <v>457</v>
      </c>
      <c r="F2" s="365"/>
      <c r="G2" s="365" t="s">
        <v>457</v>
      </c>
      <c r="H2" s="365" t="s">
        <v>457</v>
      </c>
      <c r="I2" s="365" t="s">
        <v>457</v>
      </c>
      <c r="J2" s="365" t="s">
        <v>457</v>
      </c>
      <c r="K2" s="365" t="s">
        <v>453</v>
      </c>
      <c r="L2" s="365"/>
      <c r="M2" s="365" t="s">
        <v>457</v>
      </c>
      <c r="N2" s="365" t="s">
        <v>453</v>
      </c>
      <c r="O2" s="365" t="s">
        <v>457</v>
      </c>
      <c r="P2" s="365" t="s">
        <v>457</v>
      </c>
      <c r="Q2" s="365" t="s">
        <v>679</v>
      </c>
      <c r="R2" s="365" t="s">
        <v>453</v>
      </c>
      <c r="S2" s="365"/>
      <c r="T2" s="365" t="s">
        <v>453</v>
      </c>
      <c r="U2" s="365" t="s">
        <v>453</v>
      </c>
      <c r="V2" s="365"/>
      <c r="W2" s="365" t="s">
        <v>457</v>
      </c>
      <c r="X2" s="365" t="s">
        <v>457</v>
      </c>
      <c r="Y2" s="365" t="s">
        <v>457</v>
      </c>
      <c r="Z2" s="365" t="s">
        <v>453</v>
      </c>
      <c r="AA2" s="365" t="s">
        <v>453</v>
      </c>
      <c r="AB2" s="365" t="s">
        <v>453</v>
      </c>
      <c r="AC2" s="365"/>
      <c r="AD2" s="365" t="s">
        <v>453</v>
      </c>
      <c r="AE2" s="365" t="s">
        <v>457</v>
      </c>
      <c r="AF2" s="365" t="s">
        <v>453</v>
      </c>
      <c r="AG2" s="365"/>
      <c r="AH2" s="365" t="s">
        <v>457</v>
      </c>
      <c r="AI2" s="365" t="s">
        <v>457</v>
      </c>
      <c r="AJ2" s="365" t="s">
        <v>457</v>
      </c>
      <c r="AK2" s="365" t="s">
        <v>457</v>
      </c>
      <c r="AL2" s="365" t="s">
        <v>457</v>
      </c>
      <c r="AM2" s="365" t="s">
        <v>453</v>
      </c>
      <c r="AN2" s="365"/>
      <c r="AO2" s="365" t="s">
        <v>457</v>
      </c>
      <c r="AP2" s="365" t="s">
        <v>453</v>
      </c>
      <c r="AQ2" s="365" t="s">
        <v>453</v>
      </c>
      <c r="AR2" s="365"/>
      <c r="AS2" s="365" t="s">
        <v>453</v>
      </c>
      <c r="AT2" s="365" t="s">
        <v>453</v>
      </c>
      <c r="AU2" s="365" t="s">
        <v>457</v>
      </c>
      <c r="AV2" s="365"/>
      <c r="AW2" s="365" t="s">
        <v>457</v>
      </c>
      <c r="AX2" s="365" t="s">
        <v>457</v>
      </c>
      <c r="AY2" s="365" t="s">
        <v>457</v>
      </c>
      <c r="AZ2" s="365" t="s">
        <v>457</v>
      </c>
      <c r="BA2" s="365" t="s">
        <v>457</v>
      </c>
      <c r="BB2" s="365" t="s">
        <v>457</v>
      </c>
      <c r="BC2" s="365" t="s">
        <v>457</v>
      </c>
      <c r="BD2" s="365" t="s">
        <v>457</v>
      </c>
      <c r="BE2" s="365" t="s">
        <v>457</v>
      </c>
      <c r="BF2" s="365" t="s">
        <v>457</v>
      </c>
      <c r="BG2" s="365" t="s">
        <v>453</v>
      </c>
      <c r="BH2" s="365" t="s">
        <v>457</v>
      </c>
      <c r="BI2" s="365" t="s">
        <v>775</v>
      </c>
      <c r="BJ2" s="365" t="s">
        <v>457</v>
      </c>
      <c r="BK2" s="365" t="s">
        <v>457</v>
      </c>
      <c r="BL2" s="365" t="s">
        <v>457</v>
      </c>
      <c r="BM2" s="365"/>
      <c r="BN2" s="365" t="s">
        <v>457</v>
      </c>
      <c r="BO2" s="365" t="s">
        <v>457</v>
      </c>
      <c r="BP2" s="365" t="s">
        <v>457</v>
      </c>
      <c r="BQ2" s="365" t="s">
        <v>457</v>
      </c>
      <c r="BR2" s="365" t="s">
        <v>493</v>
      </c>
      <c r="BS2" s="365" t="s">
        <v>453</v>
      </c>
      <c r="BT2" s="365"/>
      <c r="BU2" s="365" t="s">
        <v>453</v>
      </c>
      <c r="BV2" s="365"/>
      <c r="BW2" s="365" t="s">
        <v>453</v>
      </c>
      <c r="BX2" s="365" t="s">
        <v>457</v>
      </c>
      <c r="BY2" s="365" t="s">
        <v>453</v>
      </c>
      <c r="BZ2" s="365" t="s">
        <v>457</v>
      </c>
      <c r="CA2" s="365" t="s">
        <v>457</v>
      </c>
      <c r="CB2" s="365" t="s">
        <v>497</v>
      </c>
      <c r="CC2" s="365" t="s">
        <v>497</v>
      </c>
      <c r="CD2" s="365" t="s">
        <v>457</v>
      </c>
      <c r="CE2" s="365" t="s">
        <v>457</v>
      </c>
      <c r="CF2" s="365" t="s">
        <v>457</v>
      </c>
      <c r="CG2" s="365" t="s">
        <v>457</v>
      </c>
      <c r="CH2" s="365" t="s">
        <v>457</v>
      </c>
      <c r="CI2" s="365" t="s">
        <v>453</v>
      </c>
      <c r="CJ2" s="365"/>
      <c r="CK2" s="365" t="s">
        <v>453</v>
      </c>
      <c r="CL2" s="365" t="s">
        <v>453</v>
      </c>
      <c r="CM2" s="365" t="s">
        <v>453</v>
      </c>
      <c r="CN2" s="365" t="s">
        <v>453</v>
      </c>
      <c r="CO2" s="365" t="s">
        <v>453</v>
      </c>
      <c r="CP2" s="365" t="s">
        <v>457</v>
      </c>
      <c r="CQ2" s="365" t="s">
        <v>453</v>
      </c>
      <c r="CR2" s="365"/>
      <c r="CS2" s="365" t="s">
        <v>453</v>
      </c>
      <c r="CT2" s="365" t="s">
        <v>453</v>
      </c>
      <c r="CU2" s="365" t="s">
        <v>453</v>
      </c>
      <c r="CV2" s="365" t="s">
        <v>457</v>
      </c>
      <c r="CW2" s="365" t="s">
        <v>453</v>
      </c>
      <c r="CX2" s="365" t="s">
        <v>453</v>
      </c>
      <c r="CY2" s="365" t="s">
        <v>453</v>
      </c>
      <c r="CZ2" s="365"/>
      <c r="DA2" s="365" t="s">
        <v>453</v>
      </c>
      <c r="DB2" s="365" t="s">
        <v>453</v>
      </c>
      <c r="DC2" s="365" t="s">
        <v>453</v>
      </c>
      <c r="DD2" s="365" t="s">
        <v>453</v>
      </c>
      <c r="DE2" s="365" t="s">
        <v>453</v>
      </c>
      <c r="DF2" s="365" t="s">
        <v>453</v>
      </c>
      <c r="DG2" s="365"/>
      <c r="DH2" s="365" t="s">
        <v>453</v>
      </c>
      <c r="DI2" s="365" t="s">
        <v>453</v>
      </c>
      <c r="DJ2" s="365" t="s">
        <v>453</v>
      </c>
      <c r="DK2" s="365" t="s">
        <v>531</v>
      </c>
      <c r="DL2" s="365" t="s">
        <v>457</v>
      </c>
      <c r="DM2" s="365"/>
      <c r="DN2" s="365" t="s">
        <v>457</v>
      </c>
      <c r="DO2" s="365" t="s">
        <v>457</v>
      </c>
      <c r="DP2" s="365" t="s">
        <v>457</v>
      </c>
      <c r="DQ2" s="365"/>
      <c r="DR2" s="365" t="s">
        <v>457</v>
      </c>
      <c r="DS2" s="365" t="s">
        <v>457</v>
      </c>
      <c r="DT2" s="365" t="s">
        <v>457</v>
      </c>
      <c r="DU2" s="365" t="s">
        <v>457</v>
      </c>
      <c r="DV2" s="365" t="s">
        <v>453</v>
      </c>
      <c r="DW2" s="365" t="s">
        <v>453</v>
      </c>
      <c r="DX2" s="365" t="s">
        <v>457</v>
      </c>
      <c r="DY2" s="365" t="s">
        <v>457</v>
      </c>
      <c r="DZ2" s="365" t="s">
        <v>457</v>
      </c>
      <c r="EA2" s="365"/>
      <c r="EB2" s="365" t="s">
        <v>457</v>
      </c>
      <c r="EC2" s="365" t="s">
        <v>457</v>
      </c>
      <c r="ED2" s="365" t="s">
        <v>457</v>
      </c>
      <c r="EE2" s="365" t="s">
        <v>457</v>
      </c>
      <c r="EF2" s="365" t="s">
        <v>457</v>
      </c>
      <c r="EG2" s="365" t="s">
        <v>457</v>
      </c>
      <c r="EH2" s="365" t="s">
        <v>457</v>
      </c>
      <c r="EI2" s="365" t="s">
        <v>457</v>
      </c>
      <c r="EJ2" s="365" t="s">
        <v>457</v>
      </c>
      <c r="EK2" s="365" t="s">
        <v>453</v>
      </c>
      <c r="EL2" s="365" t="s">
        <v>453</v>
      </c>
      <c r="EM2" s="365" t="s">
        <v>493</v>
      </c>
      <c r="EN2" s="365" t="s">
        <v>453</v>
      </c>
      <c r="EO2" s="365" t="s">
        <v>453</v>
      </c>
      <c r="EP2" s="365"/>
      <c r="EQ2" s="365" t="s">
        <v>457</v>
      </c>
      <c r="ER2" s="365" t="s">
        <v>457</v>
      </c>
      <c r="ES2" s="365" t="s">
        <v>555</v>
      </c>
      <c r="ET2" s="365"/>
      <c r="EU2" s="365" t="s">
        <v>457</v>
      </c>
      <c r="EV2" s="365" t="s">
        <v>555</v>
      </c>
      <c r="EW2" s="365" t="s">
        <v>555</v>
      </c>
      <c r="EX2" s="365" t="s">
        <v>555</v>
      </c>
      <c r="EY2" s="365" t="s">
        <v>585</v>
      </c>
      <c r="EZ2" s="365" t="s">
        <v>585</v>
      </c>
      <c r="FA2" s="365" t="s">
        <v>835</v>
      </c>
      <c r="FB2" s="365" t="s">
        <v>493</v>
      </c>
      <c r="FC2" s="365" t="s">
        <v>453</v>
      </c>
      <c r="FD2" s="365" t="s">
        <v>453</v>
      </c>
      <c r="FE2" s="365" t="s">
        <v>835</v>
      </c>
      <c r="FF2" s="365" t="s">
        <v>453</v>
      </c>
      <c r="FG2" s="365"/>
      <c r="FH2" s="365" t="s">
        <v>453</v>
      </c>
      <c r="FI2" s="365" t="s">
        <v>453</v>
      </c>
      <c r="FJ2" s="365"/>
      <c r="FK2" s="365" t="s">
        <v>453</v>
      </c>
      <c r="FL2" s="365" t="s">
        <v>453</v>
      </c>
      <c r="FM2" s="365" t="s">
        <v>453</v>
      </c>
      <c r="FN2" s="365" t="s">
        <v>555</v>
      </c>
      <c r="FO2" s="365" t="s">
        <v>453</v>
      </c>
      <c r="FP2" s="365" t="s">
        <v>453</v>
      </c>
      <c r="FQ2" s="365" t="s">
        <v>453</v>
      </c>
      <c r="FR2" s="365" t="s">
        <v>453</v>
      </c>
      <c r="FS2" s="365"/>
      <c r="FT2" s="365" t="s">
        <v>453</v>
      </c>
      <c r="FU2" s="365" t="s">
        <v>453</v>
      </c>
      <c r="FV2" s="365" t="s">
        <v>453</v>
      </c>
      <c r="FW2" s="365" t="s">
        <v>453</v>
      </c>
      <c r="FX2" s="365" t="s">
        <v>453</v>
      </c>
      <c r="FY2" s="365" t="s">
        <v>457</v>
      </c>
      <c r="FZ2" s="365" t="s">
        <v>457</v>
      </c>
      <c r="GA2" s="365"/>
      <c r="GB2" s="365" t="s">
        <v>457</v>
      </c>
      <c r="GC2" s="365" t="s">
        <v>457</v>
      </c>
      <c r="GD2" s="365" t="s">
        <v>453</v>
      </c>
      <c r="GE2" s="365"/>
      <c r="GF2" s="365" t="s">
        <v>457</v>
      </c>
      <c r="GG2" s="365" t="s">
        <v>453</v>
      </c>
      <c r="GH2" s="365" t="s">
        <v>457</v>
      </c>
      <c r="GI2" s="365" t="s">
        <v>457</v>
      </c>
      <c r="GJ2" s="365" t="s">
        <v>457</v>
      </c>
      <c r="GK2" s="365" t="s">
        <v>457</v>
      </c>
      <c r="GL2" s="365" t="s">
        <v>457</v>
      </c>
      <c r="GM2" s="365" t="s">
        <v>453</v>
      </c>
      <c r="GN2" s="365" t="s">
        <v>457</v>
      </c>
      <c r="GO2" s="365" t="s">
        <v>457</v>
      </c>
      <c r="GP2" s="365" t="s">
        <v>453</v>
      </c>
      <c r="GQ2" s="365" t="s">
        <v>617</v>
      </c>
      <c r="GR2" s="365" t="s">
        <v>617</v>
      </c>
      <c r="GS2" s="365" t="s">
        <v>617</v>
      </c>
      <c r="GT2" s="365" t="s">
        <v>617</v>
      </c>
      <c r="GU2" s="365" t="s">
        <v>658</v>
      </c>
      <c r="GV2" s="365" t="s">
        <v>658</v>
      </c>
      <c r="GW2" s="365" t="s">
        <v>555</v>
      </c>
      <c r="GX2" s="365" t="s">
        <v>617</v>
      </c>
      <c r="GY2" s="365" t="s">
        <v>617</v>
      </c>
      <c r="GZ2" s="365" t="s">
        <v>617</v>
      </c>
      <c r="HA2" s="365"/>
      <c r="HB2" s="365" t="s">
        <v>613</v>
      </c>
      <c r="HC2" s="365" t="s">
        <v>613</v>
      </c>
      <c r="HD2" s="365" t="s">
        <v>617</v>
      </c>
      <c r="HE2" s="365" t="s">
        <v>617</v>
      </c>
      <c r="HF2" s="365"/>
      <c r="HG2" s="365" t="s">
        <v>617</v>
      </c>
      <c r="HH2" s="365"/>
      <c r="HI2" s="365" t="s">
        <v>617</v>
      </c>
      <c r="HJ2" s="365" t="s">
        <v>617</v>
      </c>
      <c r="HK2" s="365" t="s">
        <v>617</v>
      </c>
      <c r="HL2" s="365" t="s">
        <v>617</v>
      </c>
      <c r="HM2" s="365" t="s">
        <v>617</v>
      </c>
      <c r="HN2" s="365"/>
      <c r="HO2" s="365" t="s">
        <v>617</v>
      </c>
      <c r="HP2" s="365" t="s">
        <v>617</v>
      </c>
      <c r="HQ2" s="365" t="s">
        <v>658</v>
      </c>
      <c r="HR2" s="365" t="s">
        <v>453</v>
      </c>
      <c r="HS2" s="365" t="s">
        <v>617</v>
      </c>
      <c r="HT2" s="365" t="s">
        <v>658</v>
      </c>
      <c r="HU2" s="365" t="s">
        <v>644</v>
      </c>
      <c r="HV2" s="365" t="s">
        <v>617</v>
      </c>
      <c r="HW2" s="365" t="s">
        <v>613</v>
      </c>
      <c r="HX2" s="365" t="s">
        <v>658</v>
      </c>
      <c r="HY2" s="365" t="s">
        <v>658</v>
      </c>
      <c r="HZ2" s="365" t="s">
        <v>679</v>
      </c>
      <c r="IA2" s="365" t="s">
        <v>658</v>
      </c>
      <c r="IB2" s="365"/>
      <c r="IC2" s="365" t="s">
        <v>658</v>
      </c>
      <c r="ID2" s="365" t="s">
        <v>658</v>
      </c>
      <c r="IE2" s="365" t="s">
        <v>617</v>
      </c>
      <c r="IF2" s="365"/>
      <c r="IG2" s="365" t="s">
        <v>617</v>
      </c>
      <c r="IH2" s="365" t="s">
        <v>658</v>
      </c>
      <c r="II2" s="365" t="s">
        <v>617</v>
      </c>
      <c r="IJ2" s="365" t="s">
        <v>617</v>
      </c>
      <c r="IK2" s="365"/>
      <c r="IL2" s="365" t="s">
        <v>617</v>
      </c>
      <c r="IM2" s="365" t="s">
        <v>617</v>
      </c>
      <c r="IN2" s="365" t="s">
        <v>617</v>
      </c>
      <c r="IO2" s="365" t="s">
        <v>617</v>
      </c>
      <c r="IP2" s="365"/>
      <c r="IQ2" s="365" t="s">
        <v>617</v>
      </c>
      <c r="IR2" s="365" t="s">
        <v>555</v>
      </c>
      <c r="IS2" s="365" t="s">
        <v>457</v>
      </c>
      <c r="IT2" s="365" t="s">
        <v>555</v>
      </c>
      <c r="IU2" s="365" t="s">
        <v>904</v>
      </c>
      <c r="IV2" s="365" t="s">
        <v>457</v>
      </c>
      <c r="IW2" s="365" t="s">
        <v>679</v>
      </c>
      <c r="IX2" s="365" t="s">
        <v>679</v>
      </c>
      <c r="IY2" s="365"/>
      <c r="IZ2" s="365" t="s">
        <v>679</v>
      </c>
      <c r="JA2" s="365" t="s">
        <v>679</v>
      </c>
      <c r="JB2" s="365" t="s">
        <v>679</v>
      </c>
      <c r="JC2" s="365" t="s">
        <v>453</v>
      </c>
      <c r="JD2" s="365" t="s">
        <v>658</v>
      </c>
      <c r="JE2" s="365" t="s">
        <v>685</v>
      </c>
      <c r="JF2" s="365"/>
      <c r="JG2" s="365" t="s">
        <v>683</v>
      </c>
      <c r="JH2" s="365" t="s">
        <v>683</v>
      </c>
      <c r="JI2" s="365" t="s">
        <v>683</v>
      </c>
      <c r="JJ2" s="365" t="s">
        <v>683</v>
      </c>
      <c r="JK2" s="365" t="s">
        <v>613</v>
      </c>
      <c r="JL2" s="365" t="s">
        <v>555</v>
      </c>
      <c r="JM2" s="365" t="s">
        <v>685</v>
      </c>
      <c r="JN2" s="365" t="s">
        <v>685</v>
      </c>
      <c r="JO2" s="365" t="s">
        <v>555</v>
      </c>
      <c r="JP2" s="365" t="s">
        <v>701</v>
      </c>
      <c r="JQ2" s="365"/>
      <c r="JR2" s="365" t="s">
        <v>701</v>
      </c>
      <c r="JS2" s="365" t="s">
        <v>701</v>
      </c>
      <c r="JT2" s="365" t="s">
        <v>701</v>
      </c>
      <c r="JU2" s="365" t="s">
        <v>701</v>
      </c>
      <c r="JV2" s="365" t="s">
        <v>701</v>
      </c>
      <c r="JW2" s="365" t="s">
        <v>920</v>
      </c>
      <c r="JX2" s="365"/>
      <c r="JY2" s="365" t="s">
        <v>617</v>
      </c>
      <c r="JZ2" s="365" t="s">
        <v>555</v>
      </c>
      <c r="KA2" s="365" t="s">
        <v>555</v>
      </c>
      <c r="KB2" s="365" t="s">
        <v>706</v>
      </c>
      <c r="KC2" s="365"/>
      <c r="KD2" s="365" t="s">
        <v>706</v>
      </c>
      <c r="KE2" s="365" t="s">
        <v>706</v>
      </c>
      <c r="KF2" s="365" t="s">
        <v>706</v>
      </c>
      <c r="KG2" s="365" t="s">
        <v>555</v>
      </c>
      <c r="KH2" s="365" t="s">
        <v>555</v>
      </c>
      <c r="KI2" s="365" t="s">
        <v>555</v>
      </c>
      <c r="KJ2" s="365" t="s">
        <v>453</v>
      </c>
      <c r="KK2" s="365" t="s">
        <v>555</v>
      </c>
      <c r="KL2" s="365" t="s">
        <v>555</v>
      </c>
      <c r="KM2" s="365"/>
      <c r="KN2" s="365" t="s">
        <v>555</v>
      </c>
      <c r="KO2" s="365"/>
      <c r="KP2" s="365" t="s">
        <v>555</v>
      </c>
      <c r="KQ2" s="365" t="s">
        <v>555</v>
      </c>
      <c r="KR2" s="365" t="s">
        <v>935</v>
      </c>
      <c r="KS2" s="365" t="s">
        <v>457</v>
      </c>
      <c r="KT2" s="365" t="s">
        <v>935</v>
      </c>
      <c r="KU2" s="365" t="s">
        <v>938</v>
      </c>
      <c r="KV2" s="365" t="s">
        <v>938</v>
      </c>
      <c r="KW2" s="365" t="s">
        <v>941</v>
      </c>
      <c r="KX2" s="365" t="s">
        <v>658</v>
      </c>
      <c r="KY2" s="365" t="s">
        <v>453</v>
      </c>
      <c r="KZ2" s="365"/>
      <c r="LA2" s="365" t="s">
        <v>938</v>
      </c>
      <c r="LB2" s="365"/>
      <c r="LC2" s="365" t="s">
        <v>938</v>
      </c>
      <c r="LD2" s="365" t="s">
        <v>938</v>
      </c>
      <c r="LE2" s="365" t="s">
        <v>938</v>
      </c>
      <c r="LF2" s="365" t="s">
        <v>457</v>
      </c>
      <c r="LG2" s="365" t="s">
        <v>453</v>
      </c>
      <c r="LH2" s="365" t="s">
        <v>555</v>
      </c>
      <c r="LI2" s="365" t="s">
        <v>457</v>
      </c>
      <c r="LJ2" s="365" t="s">
        <v>457</v>
      </c>
      <c r="LK2" s="365" t="s">
        <v>658</v>
      </c>
      <c r="LL2" s="365" t="s">
        <v>679</v>
      </c>
      <c r="LM2" s="365" t="s">
        <v>555</v>
      </c>
      <c r="LN2" s="365" t="s">
        <v>593</v>
      </c>
      <c r="LO2" s="365" t="s">
        <v>958</v>
      </c>
      <c r="LP2" s="365" t="s">
        <v>457</v>
      </c>
      <c r="LQ2" s="365" t="s">
        <v>457</v>
      </c>
      <c r="LR2" s="365" t="s">
        <v>457</v>
      </c>
      <c r="LS2" s="365" t="s">
        <v>457</v>
      </c>
      <c r="LT2" s="365" t="s">
        <v>555</v>
      </c>
      <c r="LU2" s="365" t="s">
        <v>555</v>
      </c>
      <c r="LV2" s="365" t="s">
        <v>453</v>
      </c>
      <c r="LW2" s="365" t="s">
        <v>555</v>
      </c>
      <c r="LX2" s="365" t="s">
        <v>555</v>
      </c>
      <c r="LY2" s="365" t="s">
        <v>555</v>
      </c>
      <c r="LZ2" s="365" t="s">
        <v>555</v>
      </c>
      <c r="MA2" s="365" t="s">
        <v>555</v>
      </c>
      <c r="MB2" s="365" t="s">
        <v>555</v>
      </c>
      <c r="MC2" s="365" t="s">
        <v>555</v>
      </c>
      <c r="MD2" s="365" t="s">
        <v>555</v>
      </c>
      <c r="ME2" s="365" t="s">
        <v>555</v>
      </c>
      <c r="MF2" s="365" t="s">
        <v>555</v>
      </c>
      <c r="MG2" s="365" t="s">
        <v>555</v>
      </c>
      <c r="MH2" s="365" t="s">
        <v>555</v>
      </c>
      <c r="MI2" s="365" t="s">
        <v>457</v>
      </c>
      <c r="MJ2" s="365" t="s">
        <v>555</v>
      </c>
      <c r="MK2" s="365" t="s">
        <v>555</v>
      </c>
    </row>
    <row r="3" spans="1:356" s="377" customFormat="1" ht="18.75">
      <c r="A3" s="377">
        <v>2014</v>
      </c>
      <c r="B3" s="377" t="s">
        <v>732</v>
      </c>
      <c r="C3" s="389">
        <v>173</v>
      </c>
      <c r="D3" s="389">
        <v>493</v>
      </c>
      <c r="E3" s="390">
        <v>438282</v>
      </c>
      <c r="G3" s="390">
        <v>6494</v>
      </c>
      <c r="H3" s="390">
        <v>91516</v>
      </c>
      <c r="I3" s="390"/>
      <c r="J3" s="390">
        <v>117087</v>
      </c>
      <c r="K3" s="389">
        <v>403</v>
      </c>
      <c r="M3" s="390">
        <v>91111</v>
      </c>
      <c r="N3" s="389">
        <v>201</v>
      </c>
      <c r="O3" s="390">
        <v>17057</v>
      </c>
      <c r="P3" s="390">
        <v>103386</v>
      </c>
      <c r="Q3" s="390">
        <v>1141</v>
      </c>
      <c r="R3" s="389">
        <v>211</v>
      </c>
      <c r="U3" s="389">
        <v>71</v>
      </c>
      <c r="W3" s="390">
        <v>419205</v>
      </c>
      <c r="X3" s="390">
        <v>20036</v>
      </c>
      <c r="Y3" s="390"/>
      <c r="Z3" s="389">
        <v>65</v>
      </c>
      <c r="AA3" s="389">
        <v>75</v>
      </c>
      <c r="AB3" s="389">
        <v>803</v>
      </c>
      <c r="AD3" s="389">
        <v>555</v>
      </c>
      <c r="AE3" s="390">
        <v>105716</v>
      </c>
      <c r="AF3" s="389">
        <v>272</v>
      </c>
      <c r="AH3" s="390">
        <v>836705</v>
      </c>
      <c r="AI3" s="390">
        <v>865048</v>
      </c>
      <c r="AJ3" s="390">
        <v>297260</v>
      </c>
      <c r="AK3" s="390">
        <v>11428</v>
      </c>
      <c r="AL3" s="390">
        <v>100578</v>
      </c>
      <c r="AM3" s="389">
        <v>54</v>
      </c>
      <c r="AO3" s="390">
        <v>4597</v>
      </c>
      <c r="AP3" s="389">
        <v>46</v>
      </c>
      <c r="AQ3" s="389">
        <v>56</v>
      </c>
      <c r="AS3" s="389">
        <v>21</v>
      </c>
      <c r="AT3" s="389">
        <v>14</v>
      </c>
      <c r="AU3" s="390">
        <v>133858</v>
      </c>
      <c r="AW3" s="390">
        <v>99535</v>
      </c>
      <c r="AX3" s="390">
        <v>6608</v>
      </c>
      <c r="AY3" s="390">
        <v>9996</v>
      </c>
      <c r="AZ3" s="390">
        <v>203462</v>
      </c>
      <c r="BA3" s="390">
        <v>46218</v>
      </c>
      <c r="BB3" s="390">
        <v>129824</v>
      </c>
      <c r="BC3" s="390">
        <v>301484</v>
      </c>
      <c r="BD3" s="390">
        <v>38392</v>
      </c>
      <c r="BE3" s="390">
        <v>50088</v>
      </c>
      <c r="BF3" s="390">
        <v>29183</v>
      </c>
      <c r="BG3" s="389">
        <v>91</v>
      </c>
      <c r="BH3" s="390">
        <v>265364</v>
      </c>
      <c r="BI3" s="390">
        <v>25789</v>
      </c>
      <c r="BJ3" s="390">
        <v>90534</v>
      </c>
      <c r="BK3" s="390">
        <v>41407</v>
      </c>
      <c r="BL3" s="390">
        <v>203227</v>
      </c>
      <c r="BN3" s="389">
        <v>187</v>
      </c>
      <c r="BO3" s="390">
        <v>189694</v>
      </c>
      <c r="BP3" s="389">
        <v>357</v>
      </c>
      <c r="BQ3" s="390">
        <v>88043</v>
      </c>
      <c r="BR3" s="390">
        <v>12586</v>
      </c>
      <c r="BS3" s="390">
        <v>2968</v>
      </c>
      <c r="BU3" s="390">
        <v>2904</v>
      </c>
      <c r="BW3" s="390">
        <v>1363</v>
      </c>
      <c r="BX3" s="390">
        <v>93929</v>
      </c>
      <c r="BY3" s="389">
        <v>488</v>
      </c>
      <c r="BZ3" s="390">
        <v>310836</v>
      </c>
      <c r="CA3" s="390">
        <v>62684</v>
      </c>
      <c r="CB3" s="389">
        <v>40</v>
      </c>
      <c r="CC3" s="390">
        <v>1321</v>
      </c>
      <c r="CD3" s="390">
        <v>1069670</v>
      </c>
      <c r="CE3" s="390">
        <v>6359</v>
      </c>
      <c r="CF3" s="390">
        <v>2374</v>
      </c>
      <c r="CG3" s="390">
        <v>13470</v>
      </c>
      <c r="CH3" s="390">
        <v>2674</v>
      </c>
      <c r="CI3" s="389">
        <v>659</v>
      </c>
      <c r="CK3" s="389">
        <v>28</v>
      </c>
      <c r="CL3" s="389">
        <v>228</v>
      </c>
      <c r="CM3" s="389">
        <v>41</v>
      </c>
      <c r="CN3" s="389">
        <v>267</v>
      </c>
      <c r="CO3" s="389">
        <v>67</v>
      </c>
      <c r="CP3" s="390">
        <v>11145</v>
      </c>
      <c r="CQ3" s="389">
        <v>574</v>
      </c>
      <c r="CS3" s="389">
        <v>234</v>
      </c>
      <c r="CT3" s="389">
        <v>80</v>
      </c>
      <c r="CU3" s="389">
        <v>245</v>
      </c>
      <c r="CV3" s="390">
        <v>10019</v>
      </c>
      <c r="CW3" s="389">
        <v>851</v>
      </c>
      <c r="CX3" s="389">
        <v>60</v>
      </c>
      <c r="CY3" s="390">
        <v>2967</v>
      </c>
      <c r="DA3" s="389">
        <v>508</v>
      </c>
      <c r="DB3" s="390">
        <v>1064</v>
      </c>
      <c r="DC3" s="389">
        <v>410</v>
      </c>
      <c r="DD3" s="389">
        <v>947</v>
      </c>
      <c r="DE3" s="389">
        <v>13</v>
      </c>
      <c r="DF3" s="389"/>
      <c r="DG3" s="389"/>
      <c r="DH3" s="389">
        <v>144</v>
      </c>
      <c r="DI3" s="389"/>
      <c r="DJ3" s="389">
        <v>48</v>
      </c>
      <c r="DK3" s="390">
        <v>1815763</v>
      </c>
      <c r="DL3" s="390">
        <v>57692</v>
      </c>
      <c r="DN3" s="390">
        <v>27769</v>
      </c>
      <c r="DO3" s="390">
        <v>118028</v>
      </c>
      <c r="DP3" s="390">
        <v>20267</v>
      </c>
      <c r="DR3" s="389">
        <v>192</v>
      </c>
      <c r="DS3" s="390">
        <v>3023</v>
      </c>
      <c r="DT3" s="390">
        <v>3403</v>
      </c>
      <c r="DU3" s="390">
        <v>12444</v>
      </c>
      <c r="DV3" s="389">
        <v>179</v>
      </c>
      <c r="DW3" s="389">
        <v>80</v>
      </c>
      <c r="DX3" s="390">
        <v>271370</v>
      </c>
      <c r="DY3" s="390">
        <v>23570</v>
      </c>
      <c r="DZ3" s="390">
        <v>874729</v>
      </c>
      <c r="EB3" s="390">
        <v>121984</v>
      </c>
      <c r="EC3" s="390">
        <v>89891</v>
      </c>
      <c r="ED3" s="390">
        <v>12989</v>
      </c>
      <c r="EE3" s="390">
        <v>183452</v>
      </c>
      <c r="EF3" s="390">
        <v>142531</v>
      </c>
      <c r="EG3" s="390">
        <v>154014</v>
      </c>
      <c r="EH3" s="390">
        <v>454007</v>
      </c>
      <c r="EI3" s="390">
        <v>334406</v>
      </c>
      <c r="EJ3" s="390">
        <v>122473</v>
      </c>
      <c r="EK3" s="389">
        <v>116</v>
      </c>
      <c r="EL3" s="389">
        <v>119</v>
      </c>
      <c r="EM3" s="390">
        <v>47584</v>
      </c>
      <c r="EN3" s="389">
        <v>56</v>
      </c>
      <c r="EO3" s="389">
        <v>630</v>
      </c>
      <c r="EQ3" s="390">
        <v>86470</v>
      </c>
      <c r="ER3" s="390">
        <v>237124</v>
      </c>
      <c r="ES3" s="389" t="s">
        <v>548</v>
      </c>
      <c r="EU3" s="390">
        <v>431449</v>
      </c>
      <c r="EV3" s="389" t="s">
        <v>548</v>
      </c>
      <c r="EW3" s="389" t="s">
        <v>548</v>
      </c>
      <c r="EX3" s="389" t="s">
        <v>548</v>
      </c>
      <c r="EY3" s="390">
        <v>29932</v>
      </c>
      <c r="EZ3" s="390">
        <v>225069</v>
      </c>
      <c r="FA3" s="390">
        <v>48648</v>
      </c>
      <c r="FB3" s="390">
        <v>641014</v>
      </c>
      <c r="FC3" s="390">
        <v>1391</v>
      </c>
      <c r="FD3" s="389">
        <v>746</v>
      </c>
      <c r="FE3" s="390">
        <v>21902</v>
      </c>
      <c r="FF3" s="389">
        <v>350</v>
      </c>
      <c r="FH3" s="389">
        <v>148</v>
      </c>
      <c r="FI3" s="390">
        <v>2598</v>
      </c>
      <c r="FK3" s="389">
        <v>316</v>
      </c>
      <c r="FL3" s="390">
        <v>2088</v>
      </c>
      <c r="FM3" s="389">
        <v>40</v>
      </c>
      <c r="FN3" s="389" t="s">
        <v>548</v>
      </c>
      <c r="FO3" s="389">
        <v>24</v>
      </c>
      <c r="FP3" s="389">
        <v>54</v>
      </c>
      <c r="FQ3" s="389">
        <v>1</v>
      </c>
      <c r="FR3" s="390">
        <v>9378</v>
      </c>
      <c r="FT3" s="390">
        <v>3087</v>
      </c>
      <c r="FU3" s="389">
        <v>475</v>
      </c>
      <c r="FV3" s="390">
        <v>4367</v>
      </c>
      <c r="FW3" s="389">
        <v>216</v>
      </c>
      <c r="FX3" s="389">
        <v>168</v>
      </c>
      <c r="FY3" s="389">
        <v>957</v>
      </c>
      <c r="FZ3" s="390">
        <v>776559</v>
      </c>
      <c r="GB3" s="390">
        <v>268719</v>
      </c>
      <c r="GC3" s="390">
        <v>507840</v>
      </c>
      <c r="GD3" s="389">
        <v>434</v>
      </c>
      <c r="GF3" s="390">
        <v>666772</v>
      </c>
      <c r="GG3" s="389">
        <v>367</v>
      </c>
      <c r="GH3" s="390">
        <v>132719</v>
      </c>
      <c r="GI3" s="389">
        <v>941</v>
      </c>
      <c r="GJ3" s="390">
        <v>1444</v>
      </c>
      <c r="GK3" s="390">
        <v>434996</v>
      </c>
      <c r="GL3" s="390">
        <v>308697</v>
      </c>
      <c r="GM3" s="389">
        <v>279</v>
      </c>
      <c r="GN3" s="390">
        <v>414877</v>
      </c>
      <c r="GO3" s="390">
        <v>118057</v>
      </c>
      <c r="GP3" s="389">
        <v>158</v>
      </c>
      <c r="GQ3" s="390">
        <v>57925</v>
      </c>
      <c r="GR3" s="390">
        <v>4356</v>
      </c>
      <c r="GS3" s="390">
        <v>3887</v>
      </c>
      <c r="GT3" s="390">
        <v>2224</v>
      </c>
      <c r="GU3" s="390">
        <v>5764</v>
      </c>
      <c r="GV3" s="390"/>
      <c r="GW3" s="389" t="s">
        <v>548</v>
      </c>
      <c r="GX3" s="389">
        <v>988</v>
      </c>
      <c r="GY3" s="389">
        <v>353</v>
      </c>
      <c r="GZ3" s="389">
        <v>830</v>
      </c>
      <c r="HB3" s="390">
        <v>67514</v>
      </c>
      <c r="HC3" s="390">
        <v>33965</v>
      </c>
      <c r="HD3" s="390">
        <v>29164</v>
      </c>
      <c r="HE3" s="390">
        <v>191836</v>
      </c>
      <c r="HG3" s="390">
        <v>34987</v>
      </c>
      <c r="HJ3" s="390">
        <v>33407</v>
      </c>
      <c r="HK3" s="389">
        <v>967</v>
      </c>
      <c r="HL3" s="390">
        <v>5771</v>
      </c>
      <c r="HM3" s="390">
        <v>4319</v>
      </c>
      <c r="HO3" s="390">
        <v>4315</v>
      </c>
      <c r="HP3" s="390">
        <v>38699</v>
      </c>
      <c r="HQ3" s="390">
        <v>55264</v>
      </c>
      <c r="HR3" s="389">
        <v>68</v>
      </c>
      <c r="HS3" s="390">
        <v>6074</v>
      </c>
      <c r="HT3" s="390">
        <v>245080</v>
      </c>
      <c r="HU3" s="390">
        <v>537006</v>
      </c>
      <c r="HV3" s="390">
        <v>297005</v>
      </c>
      <c r="HW3" s="390">
        <v>14619</v>
      </c>
      <c r="HX3" s="390">
        <v>264294</v>
      </c>
      <c r="HY3" s="390">
        <v>532833</v>
      </c>
      <c r="HZ3" s="390">
        <v>27647</v>
      </c>
      <c r="IA3" s="390">
        <v>219822</v>
      </c>
      <c r="IC3" s="390">
        <v>20084</v>
      </c>
      <c r="ID3" s="390">
        <v>69079</v>
      </c>
      <c r="IE3" s="390">
        <v>142123</v>
      </c>
      <c r="IG3" s="390">
        <v>131199</v>
      </c>
      <c r="IH3" s="390">
        <v>188552</v>
      </c>
      <c r="II3" s="389">
        <v>643</v>
      </c>
      <c r="IJ3" s="390">
        <v>11199</v>
      </c>
      <c r="IL3" s="390">
        <v>8238</v>
      </c>
      <c r="IM3" s="390">
        <v>6670</v>
      </c>
      <c r="IN3" s="390">
        <v>23165</v>
      </c>
      <c r="IO3" s="390">
        <v>7405</v>
      </c>
      <c r="IP3" s="389"/>
      <c r="IQ3" s="389"/>
      <c r="IR3" s="389" t="s">
        <v>548</v>
      </c>
      <c r="IS3" s="390">
        <v>600665</v>
      </c>
      <c r="IT3" s="389" t="s">
        <v>548</v>
      </c>
      <c r="IU3" s="390">
        <v>31617</v>
      </c>
      <c r="IV3" s="390">
        <v>25451645</v>
      </c>
      <c r="IW3" s="390">
        <v>567256</v>
      </c>
      <c r="IX3" s="390">
        <v>153519</v>
      </c>
      <c r="IZ3" s="390">
        <v>57677</v>
      </c>
      <c r="JA3" s="390">
        <v>14945</v>
      </c>
      <c r="JB3" s="390">
        <v>3926</v>
      </c>
      <c r="JC3" s="389">
        <v>217</v>
      </c>
      <c r="JD3" s="389">
        <v>302</v>
      </c>
      <c r="JE3" s="389">
        <v>90</v>
      </c>
      <c r="JG3" s="390">
        <v>370943</v>
      </c>
      <c r="JH3" s="390">
        <v>5231</v>
      </c>
      <c r="JI3" s="390">
        <v>99446</v>
      </c>
      <c r="JJ3" s="390">
        <v>296460</v>
      </c>
      <c r="JK3" s="390">
        <v>5032</v>
      </c>
      <c r="JL3" s="389" t="s">
        <v>548</v>
      </c>
      <c r="JM3" s="390">
        <v>1139</v>
      </c>
      <c r="JN3" s="390">
        <v>6265</v>
      </c>
      <c r="JO3" s="389" t="s">
        <v>548</v>
      </c>
      <c r="JP3" s="389">
        <v>331</v>
      </c>
      <c r="JR3" s="389">
        <v>129</v>
      </c>
      <c r="JS3" s="389">
        <v>2</v>
      </c>
      <c r="JT3" s="389">
        <v>97</v>
      </c>
      <c r="JU3" s="389">
        <v>1</v>
      </c>
      <c r="JV3" s="389">
        <v>335</v>
      </c>
      <c r="JW3" s="390">
        <v>5676</v>
      </c>
      <c r="JY3" s="390">
        <v>4173</v>
      </c>
      <c r="JZ3" s="389" t="s">
        <v>548</v>
      </c>
      <c r="KA3" s="389" t="s">
        <v>548</v>
      </c>
      <c r="KB3" s="390">
        <v>66793</v>
      </c>
      <c r="KD3" s="389">
        <v>882</v>
      </c>
      <c r="KE3" s="390">
        <v>65911</v>
      </c>
      <c r="KF3" s="390">
        <v>32699</v>
      </c>
      <c r="KG3" s="389" t="s">
        <v>548</v>
      </c>
      <c r="KH3" s="389" t="s">
        <v>548</v>
      </c>
      <c r="KI3" s="389" t="s">
        <v>548</v>
      </c>
      <c r="KJ3" s="389">
        <v>300</v>
      </c>
      <c r="KK3" s="389" t="s">
        <v>548</v>
      </c>
      <c r="KL3" s="389" t="s">
        <v>548</v>
      </c>
      <c r="KN3" s="389" t="s">
        <v>548</v>
      </c>
      <c r="KP3" s="389" t="s">
        <v>548</v>
      </c>
      <c r="KQ3" s="389" t="s">
        <v>548</v>
      </c>
      <c r="KR3" s="389">
        <v>983</v>
      </c>
      <c r="KS3" s="390">
        <v>4671</v>
      </c>
      <c r="KT3" s="389">
        <v>382</v>
      </c>
      <c r="KU3" s="390">
        <v>48309</v>
      </c>
      <c r="KV3" s="390">
        <v>575403</v>
      </c>
      <c r="KW3" s="390">
        <v>13460</v>
      </c>
      <c r="KX3" s="390">
        <v>1012663</v>
      </c>
      <c r="KY3" s="389">
        <v>488</v>
      </c>
      <c r="LA3" s="390">
        <v>1073921</v>
      </c>
      <c r="LC3" s="390">
        <v>679818</v>
      </c>
      <c r="LD3" s="390">
        <v>96497</v>
      </c>
      <c r="LE3" s="390">
        <v>258098</v>
      </c>
      <c r="LF3" s="390">
        <v>272346</v>
      </c>
      <c r="LG3" s="389">
        <v>951</v>
      </c>
      <c r="LH3" s="389" t="s">
        <v>548</v>
      </c>
      <c r="LI3" s="390">
        <v>138563</v>
      </c>
      <c r="LJ3" s="390">
        <v>417525</v>
      </c>
      <c r="LK3" s="390">
        <v>24950</v>
      </c>
      <c r="LL3" s="390">
        <v>4871</v>
      </c>
      <c r="LM3" s="389" t="s">
        <v>548</v>
      </c>
      <c r="LN3" s="390">
        <v>963577</v>
      </c>
      <c r="LO3" s="390">
        <v>47866</v>
      </c>
      <c r="LP3" s="390">
        <v>24167</v>
      </c>
      <c r="LQ3" s="390">
        <v>10060</v>
      </c>
      <c r="LR3" s="390">
        <v>17968</v>
      </c>
      <c r="LS3" s="390">
        <v>53418</v>
      </c>
      <c r="LT3" s="389" t="s">
        <v>548</v>
      </c>
      <c r="LU3" s="389" t="s">
        <v>548</v>
      </c>
      <c r="LV3" s="390">
        <v>2951</v>
      </c>
      <c r="LW3" s="389" t="s">
        <v>548</v>
      </c>
      <c r="LX3" s="389" t="s">
        <v>548</v>
      </c>
      <c r="LY3" s="389" t="s">
        <v>548</v>
      </c>
      <c r="LZ3" s="389" t="s">
        <v>548</v>
      </c>
      <c r="MA3" s="389" t="s">
        <v>548</v>
      </c>
      <c r="MB3" s="389" t="s">
        <v>548</v>
      </c>
      <c r="MC3" s="389" t="s">
        <v>548</v>
      </c>
      <c r="MD3" s="389" t="s">
        <v>548</v>
      </c>
      <c r="ME3" s="389" t="s">
        <v>548</v>
      </c>
      <c r="MF3" s="389" t="s">
        <v>548</v>
      </c>
      <c r="MG3" s="389" t="s">
        <v>548</v>
      </c>
      <c r="MH3" s="389" t="s">
        <v>548</v>
      </c>
      <c r="MI3" s="390">
        <v>179473</v>
      </c>
      <c r="MJ3" s="389" t="s">
        <v>548</v>
      </c>
      <c r="MK3" s="389" t="s">
        <v>548</v>
      </c>
      <c r="ML3" s="387"/>
      <c r="MM3" s="387"/>
      <c r="MN3" s="387"/>
      <c r="MO3" s="387"/>
      <c r="MP3" s="387"/>
      <c r="MQ3" s="387"/>
    </row>
    <row r="4" spans="1:356" ht="18.75">
      <c r="B4" s="211" t="s">
        <v>733</v>
      </c>
      <c r="C4" s="374">
        <v>280218</v>
      </c>
      <c r="D4" s="374">
        <v>11368</v>
      </c>
      <c r="E4" s="374">
        <v>1361824</v>
      </c>
      <c r="G4" s="374">
        <v>36408</v>
      </c>
      <c r="H4" s="374">
        <v>259622</v>
      </c>
      <c r="I4" s="374"/>
      <c r="J4" s="374">
        <v>173198</v>
      </c>
      <c r="K4" s="374">
        <v>12818638</v>
      </c>
      <c r="M4" s="374">
        <v>367515</v>
      </c>
      <c r="N4" s="374">
        <v>4286447</v>
      </c>
      <c r="O4" s="374">
        <v>129368</v>
      </c>
      <c r="P4" s="374">
        <v>714268</v>
      </c>
      <c r="Q4" s="374">
        <v>75283</v>
      </c>
      <c r="R4" s="374">
        <v>1228510</v>
      </c>
      <c r="U4" s="374">
        <v>341372</v>
      </c>
      <c r="W4" s="374">
        <v>232543</v>
      </c>
      <c r="X4" s="374">
        <v>4721</v>
      </c>
      <c r="Y4" s="374"/>
      <c r="Z4" s="374">
        <v>288799</v>
      </c>
      <c r="AA4" s="374">
        <v>598340</v>
      </c>
      <c r="AB4" s="374">
        <v>6019096</v>
      </c>
      <c r="AD4" s="374">
        <v>2355210</v>
      </c>
      <c r="AE4" s="374">
        <v>1143559</v>
      </c>
      <c r="AF4" s="374">
        <v>2464698</v>
      </c>
      <c r="AH4" s="374">
        <v>630183</v>
      </c>
      <c r="AI4" s="374">
        <v>630621</v>
      </c>
      <c r="AJ4" s="374">
        <v>215318</v>
      </c>
      <c r="AK4" s="374">
        <v>143737</v>
      </c>
      <c r="AL4" s="374">
        <v>104575</v>
      </c>
      <c r="AM4" s="374">
        <v>476349</v>
      </c>
      <c r="AO4" s="374">
        <v>5615</v>
      </c>
      <c r="AP4" s="374">
        <v>392072</v>
      </c>
      <c r="AQ4" s="374">
        <v>488838</v>
      </c>
      <c r="AS4" s="374">
        <v>122236</v>
      </c>
      <c r="AT4" s="374">
        <v>123203</v>
      </c>
      <c r="AU4" s="374">
        <v>123029</v>
      </c>
      <c r="AW4" s="374">
        <v>80638</v>
      </c>
      <c r="AX4" s="374">
        <v>5804</v>
      </c>
      <c r="AY4" s="374">
        <v>14102</v>
      </c>
      <c r="AZ4" s="374">
        <v>236498</v>
      </c>
      <c r="BA4" s="374">
        <v>23248</v>
      </c>
      <c r="BB4" s="374">
        <v>159893</v>
      </c>
      <c r="BC4" s="374">
        <v>781788</v>
      </c>
      <c r="BD4" s="374">
        <v>60203</v>
      </c>
      <c r="BE4" s="374">
        <v>94270</v>
      </c>
      <c r="BF4" s="374">
        <v>483320</v>
      </c>
      <c r="BG4" s="374">
        <v>617766</v>
      </c>
      <c r="BH4" s="374">
        <v>322922</v>
      </c>
      <c r="BI4" s="374">
        <v>108793</v>
      </c>
      <c r="BJ4" s="374">
        <v>634691</v>
      </c>
      <c r="BK4" s="374">
        <v>611553</v>
      </c>
      <c r="BL4" s="374">
        <v>938256</v>
      </c>
      <c r="BN4" s="374">
        <v>12871</v>
      </c>
      <c r="BO4" s="374">
        <v>771330</v>
      </c>
      <c r="BP4" s="373">
        <v>814</v>
      </c>
      <c r="BQ4" s="374">
        <v>258289</v>
      </c>
      <c r="BR4" s="374">
        <v>315753</v>
      </c>
      <c r="BS4" s="374">
        <v>5524726</v>
      </c>
      <c r="BU4" s="374">
        <v>5477037</v>
      </c>
      <c r="BW4" s="374">
        <v>2463883</v>
      </c>
      <c r="BX4" s="374">
        <v>30821</v>
      </c>
      <c r="BY4" s="374">
        <v>1315930</v>
      </c>
      <c r="BZ4" s="374">
        <v>63532</v>
      </c>
      <c r="CA4" s="374">
        <v>26402</v>
      </c>
      <c r="CB4" s="374">
        <v>181326</v>
      </c>
      <c r="CC4" s="374">
        <v>3571265</v>
      </c>
      <c r="CD4" s="374">
        <v>2360878</v>
      </c>
      <c r="CE4" s="374">
        <v>208895</v>
      </c>
      <c r="CF4" s="374">
        <v>141374</v>
      </c>
      <c r="CG4" s="374">
        <v>18492</v>
      </c>
      <c r="CH4" s="373">
        <v>557</v>
      </c>
      <c r="CI4" s="374">
        <v>875121</v>
      </c>
      <c r="CK4" s="374">
        <v>183023</v>
      </c>
      <c r="CL4" s="374">
        <v>379812</v>
      </c>
      <c r="CM4" s="374">
        <v>73807</v>
      </c>
      <c r="CN4" s="374">
        <v>213792</v>
      </c>
      <c r="CO4" s="374">
        <v>102907</v>
      </c>
      <c r="CP4" s="374">
        <v>93672</v>
      </c>
      <c r="CQ4" s="374">
        <v>426579</v>
      </c>
      <c r="CS4" s="374">
        <v>186158</v>
      </c>
      <c r="CT4" s="374">
        <v>61969</v>
      </c>
      <c r="CU4" s="374">
        <v>156768</v>
      </c>
      <c r="CV4" s="373">
        <v>491</v>
      </c>
      <c r="CW4" s="374">
        <v>1049536</v>
      </c>
      <c r="CX4" s="374">
        <v>301403</v>
      </c>
      <c r="CY4" s="374">
        <v>15831241</v>
      </c>
      <c r="DA4" s="374">
        <v>3096996</v>
      </c>
      <c r="DB4" s="374">
        <v>6391907</v>
      </c>
      <c r="DC4" s="374">
        <v>2460522</v>
      </c>
      <c r="DD4" s="374">
        <v>3562112</v>
      </c>
      <c r="DE4" s="374">
        <v>78059</v>
      </c>
      <c r="DF4" s="374"/>
      <c r="DG4" s="374"/>
      <c r="DH4" s="374">
        <v>806970</v>
      </c>
      <c r="DI4" s="374"/>
      <c r="DJ4" s="374">
        <v>380278</v>
      </c>
      <c r="DK4" s="374">
        <v>821802</v>
      </c>
      <c r="DL4" s="374">
        <v>1223818</v>
      </c>
      <c r="DN4" s="374">
        <v>230027</v>
      </c>
      <c r="DO4" s="374">
        <v>66603</v>
      </c>
      <c r="DP4" s="374">
        <v>510221</v>
      </c>
      <c r="DR4" s="374">
        <v>1855</v>
      </c>
      <c r="DS4" s="374">
        <v>58406</v>
      </c>
      <c r="DT4" s="374">
        <v>138450</v>
      </c>
      <c r="DU4" s="374">
        <v>13751</v>
      </c>
      <c r="DV4" s="374">
        <v>239132</v>
      </c>
      <c r="DW4" s="374">
        <v>432691</v>
      </c>
      <c r="DX4" s="374">
        <v>1113308</v>
      </c>
      <c r="DY4" s="374">
        <v>11684</v>
      </c>
      <c r="DZ4" s="374">
        <v>8217695</v>
      </c>
      <c r="EB4" s="374">
        <v>283260</v>
      </c>
      <c r="EC4" s="374">
        <v>1953822</v>
      </c>
      <c r="ED4" s="374">
        <v>153240</v>
      </c>
      <c r="EE4" s="374">
        <v>856990</v>
      </c>
      <c r="EF4" s="374">
        <v>877423</v>
      </c>
      <c r="EG4" s="374">
        <v>221136</v>
      </c>
      <c r="EH4" s="374">
        <v>229920</v>
      </c>
      <c r="EI4" s="374">
        <v>522582</v>
      </c>
      <c r="EJ4" s="374">
        <v>182136</v>
      </c>
      <c r="EK4" s="374">
        <v>2545919</v>
      </c>
      <c r="EL4" s="374">
        <v>715555</v>
      </c>
      <c r="EM4" s="374">
        <v>10102716</v>
      </c>
      <c r="EN4" s="374">
        <v>1102240</v>
      </c>
      <c r="EO4" s="374">
        <v>4658803</v>
      </c>
      <c r="EQ4" s="374">
        <v>36702</v>
      </c>
      <c r="ER4" s="374">
        <v>159380</v>
      </c>
      <c r="ES4" s="374">
        <v>68879707</v>
      </c>
      <c r="EU4" s="374">
        <v>1266426</v>
      </c>
      <c r="EV4" s="374">
        <v>556969</v>
      </c>
      <c r="EW4" s="374">
        <v>381505</v>
      </c>
      <c r="EX4" s="374">
        <v>8978320</v>
      </c>
      <c r="EY4" s="374">
        <v>679648</v>
      </c>
      <c r="EZ4" s="374">
        <v>2047666</v>
      </c>
      <c r="FA4" s="374">
        <v>1646856</v>
      </c>
      <c r="FB4" s="374">
        <v>628009</v>
      </c>
      <c r="FC4" s="374">
        <v>474421</v>
      </c>
      <c r="FD4" s="374">
        <v>2434556</v>
      </c>
      <c r="FE4" s="374">
        <v>885827</v>
      </c>
      <c r="FF4" s="374">
        <v>4279155</v>
      </c>
      <c r="FH4" s="374">
        <v>2191290</v>
      </c>
      <c r="FI4" s="374">
        <v>13561389</v>
      </c>
      <c r="FK4" s="374">
        <v>5005692</v>
      </c>
      <c r="FL4" s="374">
        <v>6287260</v>
      </c>
      <c r="FM4" s="374">
        <v>1203275</v>
      </c>
      <c r="FN4" s="374">
        <v>2301898</v>
      </c>
      <c r="FO4" s="374">
        <v>59940</v>
      </c>
      <c r="FP4" s="374">
        <v>753298</v>
      </c>
      <c r="FQ4" s="374">
        <v>3784</v>
      </c>
      <c r="FR4" s="374">
        <v>43503611</v>
      </c>
      <c r="FT4" s="374">
        <v>9988483</v>
      </c>
      <c r="FU4" s="374">
        <v>1783037</v>
      </c>
      <c r="FV4" s="374">
        <v>20141656</v>
      </c>
      <c r="FW4" s="374">
        <v>1430311</v>
      </c>
      <c r="FX4" s="374">
        <v>2816534</v>
      </c>
      <c r="FY4" s="373">
        <v>773</v>
      </c>
      <c r="FZ4" s="374">
        <v>3762145</v>
      </c>
      <c r="GB4" s="374">
        <v>1163611</v>
      </c>
      <c r="GC4" s="374">
        <v>2598535</v>
      </c>
      <c r="GD4" s="374">
        <v>8218998</v>
      </c>
      <c r="GF4" s="374">
        <v>880025</v>
      </c>
      <c r="GG4" s="374">
        <v>7338973</v>
      </c>
      <c r="GH4" s="374">
        <v>180346</v>
      </c>
      <c r="GI4" s="374">
        <v>13252</v>
      </c>
      <c r="GJ4" s="374">
        <v>7914</v>
      </c>
      <c r="GK4" s="374">
        <v>719652</v>
      </c>
      <c r="GL4" s="374">
        <v>398749</v>
      </c>
      <c r="GM4" s="374">
        <v>3191424</v>
      </c>
      <c r="GN4" s="374">
        <v>1649818</v>
      </c>
      <c r="GO4" s="374">
        <v>215309</v>
      </c>
      <c r="GP4" s="374">
        <v>6072144</v>
      </c>
      <c r="GQ4" s="374">
        <v>2715954</v>
      </c>
      <c r="GR4" s="374">
        <v>6115290</v>
      </c>
      <c r="GS4" s="374">
        <v>3436783</v>
      </c>
      <c r="GT4" s="374">
        <v>2322903</v>
      </c>
      <c r="GU4" s="374">
        <v>1729656</v>
      </c>
      <c r="GV4" s="374"/>
      <c r="GW4" s="374">
        <v>1932857</v>
      </c>
      <c r="GX4" s="374">
        <v>235197</v>
      </c>
      <c r="GY4" s="374">
        <v>657396</v>
      </c>
      <c r="GZ4" s="374">
        <v>2086896</v>
      </c>
      <c r="HB4" s="374">
        <v>310488</v>
      </c>
      <c r="HC4" s="374">
        <v>60461</v>
      </c>
      <c r="HD4" s="374">
        <v>391683</v>
      </c>
      <c r="HE4" s="374">
        <v>111588868</v>
      </c>
      <c r="HG4" s="374">
        <v>71863329</v>
      </c>
      <c r="HJ4" s="374">
        <v>66722759</v>
      </c>
      <c r="HK4" s="374">
        <v>3764288</v>
      </c>
      <c r="HL4" s="374">
        <v>10797324</v>
      </c>
      <c r="HM4" s="374">
        <v>2514911</v>
      </c>
      <c r="HO4" s="374">
        <v>2507030</v>
      </c>
      <c r="HP4" s="374">
        <v>10216864</v>
      </c>
      <c r="HQ4" s="374">
        <v>1922845</v>
      </c>
      <c r="HR4" s="374">
        <v>18702291</v>
      </c>
      <c r="HS4" s="374">
        <v>8703139</v>
      </c>
      <c r="HT4" s="374">
        <v>19520964</v>
      </c>
      <c r="HU4" s="374">
        <v>2314484</v>
      </c>
      <c r="HV4" s="374">
        <v>6592910</v>
      </c>
      <c r="HW4" s="374">
        <v>185044</v>
      </c>
      <c r="HX4" s="374">
        <v>1958540</v>
      </c>
      <c r="HY4" s="374">
        <v>11208221</v>
      </c>
      <c r="HZ4" s="374">
        <v>1277163</v>
      </c>
      <c r="IA4" s="374">
        <v>5463750</v>
      </c>
      <c r="IC4" s="374">
        <v>1594091</v>
      </c>
      <c r="ID4" s="374">
        <v>7575745</v>
      </c>
      <c r="IE4" s="374">
        <v>72019208</v>
      </c>
      <c r="IG4" s="374">
        <v>70848839</v>
      </c>
      <c r="IH4" s="374">
        <v>4095743</v>
      </c>
      <c r="II4" s="374">
        <v>118523</v>
      </c>
      <c r="IJ4" s="374">
        <v>2989562</v>
      </c>
      <c r="IL4" s="374">
        <v>1810044</v>
      </c>
      <c r="IM4" s="374">
        <v>744304</v>
      </c>
      <c r="IN4" s="374">
        <v>2840676</v>
      </c>
      <c r="IO4" s="374">
        <v>8325203</v>
      </c>
      <c r="IP4" s="373"/>
      <c r="IQ4" s="373"/>
      <c r="IR4" s="374">
        <v>1056033</v>
      </c>
      <c r="IS4" s="374">
        <v>8166136</v>
      </c>
      <c r="IT4" s="374">
        <v>4636345</v>
      </c>
      <c r="IU4" s="374">
        <v>8500219</v>
      </c>
      <c r="IV4" s="374">
        <v>15103935</v>
      </c>
      <c r="IW4" s="374">
        <v>17420202</v>
      </c>
      <c r="IX4" s="374">
        <v>37385707</v>
      </c>
      <c r="IZ4" s="374">
        <v>16536408</v>
      </c>
      <c r="JA4" s="374">
        <v>10788178</v>
      </c>
      <c r="JB4" s="374">
        <v>1455790</v>
      </c>
      <c r="JC4" s="374">
        <v>12884790</v>
      </c>
      <c r="JD4" s="374">
        <v>5529401</v>
      </c>
      <c r="JE4" s="374">
        <v>7698035</v>
      </c>
      <c r="JG4" s="374">
        <v>1802577</v>
      </c>
      <c r="JH4" s="374">
        <v>51000</v>
      </c>
      <c r="JI4" s="374">
        <v>511145</v>
      </c>
      <c r="JJ4" s="374">
        <v>2393499</v>
      </c>
      <c r="JK4" s="374">
        <v>55369</v>
      </c>
      <c r="JL4" s="374">
        <v>30217408</v>
      </c>
      <c r="JM4" s="374">
        <v>3518736</v>
      </c>
      <c r="JN4" s="374">
        <v>2173485</v>
      </c>
      <c r="JO4" s="374">
        <v>4424014</v>
      </c>
      <c r="JP4" s="374">
        <v>14135031</v>
      </c>
      <c r="JR4" s="374">
        <v>1655903</v>
      </c>
      <c r="JS4" s="374">
        <v>5312</v>
      </c>
      <c r="JT4" s="374">
        <v>3138248</v>
      </c>
      <c r="JU4" s="374">
        <v>1416</v>
      </c>
      <c r="JV4" s="374">
        <v>4980523</v>
      </c>
      <c r="JW4" s="374">
        <v>2310016</v>
      </c>
      <c r="JY4" s="374">
        <v>2188749</v>
      </c>
      <c r="JZ4" s="374">
        <v>3029556</v>
      </c>
      <c r="KA4" s="374">
        <v>5440389</v>
      </c>
      <c r="KB4" s="374">
        <v>1572646</v>
      </c>
      <c r="KD4" s="374">
        <v>136061</v>
      </c>
      <c r="KE4" s="374">
        <v>1436585</v>
      </c>
      <c r="KF4" s="374">
        <v>616925</v>
      </c>
      <c r="KG4" s="374">
        <v>31952400</v>
      </c>
      <c r="KH4" s="374">
        <v>4859623</v>
      </c>
      <c r="KI4" s="374">
        <v>19108399</v>
      </c>
      <c r="KJ4" s="374">
        <v>16662719</v>
      </c>
      <c r="KK4" s="374">
        <v>6670487</v>
      </c>
      <c r="KL4" s="374">
        <v>114454022</v>
      </c>
      <c r="KN4" s="374">
        <v>95325721</v>
      </c>
      <c r="KP4" s="374">
        <v>45115979</v>
      </c>
      <c r="KQ4" s="374">
        <v>50209742</v>
      </c>
      <c r="KR4" s="374">
        <v>345154</v>
      </c>
      <c r="KS4" s="374">
        <v>1709985</v>
      </c>
      <c r="KT4" s="374">
        <v>1709985</v>
      </c>
      <c r="KU4" s="374">
        <v>671382</v>
      </c>
      <c r="KV4" s="374">
        <v>1788782</v>
      </c>
      <c r="KW4" s="374">
        <v>3785771</v>
      </c>
      <c r="KX4" s="374">
        <v>2718019</v>
      </c>
      <c r="KY4" s="374">
        <v>34552041</v>
      </c>
      <c r="LA4" s="374">
        <v>33070252</v>
      </c>
      <c r="LC4" s="374">
        <v>16739413</v>
      </c>
      <c r="LD4" s="374">
        <v>8448417</v>
      </c>
      <c r="LE4" s="374">
        <v>7300489</v>
      </c>
      <c r="LF4" s="374">
        <v>1481790</v>
      </c>
      <c r="LG4" s="374">
        <v>22781541</v>
      </c>
      <c r="LH4" s="374">
        <v>8686725</v>
      </c>
      <c r="LI4" s="374">
        <v>4090535</v>
      </c>
      <c r="LJ4" s="374">
        <v>2105796</v>
      </c>
      <c r="LK4" s="374">
        <v>342048</v>
      </c>
      <c r="LL4" s="374">
        <v>300371</v>
      </c>
      <c r="LM4" s="374">
        <v>414671</v>
      </c>
      <c r="LN4" s="374">
        <v>29805901</v>
      </c>
      <c r="LO4" s="374">
        <v>1778183</v>
      </c>
      <c r="LP4" s="374">
        <v>94942</v>
      </c>
      <c r="LQ4" s="374">
        <v>52962</v>
      </c>
      <c r="LR4" s="374">
        <v>77934</v>
      </c>
      <c r="LS4" s="374">
        <v>268531</v>
      </c>
      <c r="LT4" s="374">
        <v>43822328</v>
      </c>
      <c r="LU4" s="374">
        <v>805274375</v>
      </c>
      <c r="LV4" s="374">
        <v>56876852</v>
      </c>
      <c r="LW4" s="374">
        <v>246226318</v>
      </c>
      <c r="LX4" s="374">
        <v>350744893</v>
      </c>
      <c r="LY4" s="374">
        <v>64375637</v>
      </c>
      <c r="LZ4" s="374">
        <v>45458887</v>
      </c>
      <c r="MA4" s="374">
        <v>41591789</v>
      </c>
      <c r="MB4" s="374">
        <v>405698569</v>
      </c>
      <c r="MC4" s="374">
        <v>400604</v>
      </c>
      <c r="MD4" s="374">
        <v>14702801</v>
      </c>
      <c r="ME4" s="374">
        <v>22291836</v>
      </c>
      <c r="MF4" s="374">
        <v>281735013</v>
      </c>
      <c r="MG4" s="374">
        <v>70381424</v>
      </c>
      <c r="MH4" s="374">
        <v>7949699</v>
      </c>
      <c r="MI4" s="374">
        <v>3747565</v>
      </c>
      <c r="MJ4" s="374">
        <v>4023020</v>
      </c>
      <c r="MK4" s="374">
        <v>466606</v>
      </c>
      <c r="ML4" s="372"/>
      <c r="MM4" s="372"/>
      <c r="MN4" s="372"/>
      <c r="MO4" s="372"/>
      <c r="MP4" s="372"/>
      <c r="MQ4" s="372"/>
    </row>
    <row r="5" spans="1:356" ht="18.75">
      <c r="B5" s="211" t="s">
        <v>734</v>
      </c>
      <c r="C5" s="373">
        <v>3.1</v>
      </c>
      <c r="D5" s="373">
        <v>-31.2</v>
      </c>
      <c r="E5" s="373">
        <v>12.1</v>
      </c>
      <c r="G5" s="373">
        <v>10.6</v>
      </c>
      <c r="H5" s="373">
        <v>24.7</v>
      </c>
      <c r="I5" s="373"/>
      <c r="J5" s="373">
        <v>17.2</v>
      </c>
      <c r="K5" s="373">
        <v>4.9000000000000004</v>
      </c>
      <c r="M5" s="373">
        <v>1.5</v>
      </c>
      <c r="N5" s="373">
        <v>4.0999999999999996</v>
      </c>
      <c r="O5" s="373">
        <v>-30.1</v>
      </c>
      <c r="P5" s="373">
        <v>0.7</v>
      </c>
      <c r="Q5" s="373">
        <v>6.3</v>
      </c>
      <c r="R5" s="373">
        <v>-13</v>
      </c>
      <c r="U5" s="373">
        <v>-25.1</v>
      </c>
      <c r="W5" s="373">
        <v>-12.4</v>
      </c>
      <c r="X5" s="373">
        <v>-74.2</v>
      </c>
      <c r="Y5" s="373"/>
      <c r="Z5" s="373">
        <v>50.3</v>
      </c>
      <c r="AA5" s="373">
        <v>-28.3</v>
      </c>
      <c r="AB5" s="373">
        <v>3.1</v>
      </c>
      <c r="AD5" s="373">
        <v>7</v>
      </c>
      <c r="AE5" s="373">
        <v>2.2999999999999998</v>
      </c>
      <c r="AF5" s="373">
        <v>-8.9</v>
      </c>
      <c r="AH5" s="373">
        <v>-3.4</v>
      </c>
      <c r="AI5" s="373">
        <v>-13</v>
      </c>
      <c r="AJ5" s="373">
        <v>-22.1</v>
      </c>
      <c r="AK5" s="373">
        <v>7</v>
      </c>
      <c r="AL5" s="373">
        <v>16.7</v>
      </c>
      <c r="AM5" s="373">
        <v>-20.7</v>
      </c>
      <c r="AO5" s="373">
        <v>-11.8</v>
      </c>
      <c r="AP5" s="373">
        <v>-23.8</v>
      </c>
      <c r="AQ5" s="373">
        <v>-2</v>
      </c>
      <c r="AS5" s="373">
        <v>-0.9</v>
      </c>
      <c r="AT5" s="373">
        <v>2.6</v>
      </c>
      <c r="AU5" s="373">
        <v>15.9</v>
      </c>
      <c r="AW5" s="373">
        <v>11.1</v>
      </c>
      <c r="AX5" s="373">
        <v>6.4</v>
      </c>
      <c r="AY5" s="373">
        <v>34.299999999999997</v>
      </c>
      <c r="AZ5" s="373">
        <v>6.3</v>
      </c>
      <c r="BA5" s="373">
        <v>-3.3</v>
      </c>
      <c r="BB5" s="373">
        <v>3.9</v>
      </c>
      <c r="BC5" s="373">
        <v>-7.5</v>
      </c>
      <c r="BD5" s="373">
        <v>-18.600000000000001</v>
      </c>
      <c r="BE5" s="373">
        <v>3</v>
      </c>
      <c r="BF5" s="373">
        <v>2</v>
      </c>
      <c r="BG5" s="373">
        <v>-9.3000000000000007</v>
      </c>
      <c r="BH5" s="373">
        <v>-3.5</v>
      </c>
      <c r="BI5" s="373">
        <v>3.4</v>
      </c>
      <c r="BJ5" s="373">
        <v>13.9</v>
      </c>
      <c r="BK5" s="373">
        <v>7.1</v>
      </c>
      <c r="BL5" s="373">
        <v>-4</v>
      </c>
      <c r="BN5" s="373">
        <v>14.1</v>
      </c>
      <c r="BO5" s="373">
        <v>-3.6</v>
      </c>
      <c r="BP5" s="373">
        <v>-34.200000000000003</v>
      </c>
      <c r="BQ5" s="373">
        <v>-13.3</v>
      </c>
      <c r="BR5" s="373">
        <v>-2.8</v>
      </c>
      <c r="BS5" s="373">
        <v>52.4</v>
      </c>
      <c r="BU5" s="373">
        <v>52.8</v>
      </c>
      <c r="BW5" s="373">
        <v>64.900000000000006</v>
      </c>
      <c r="BX5" s="373">
        <v>54.8</v>
      </c>
      <c r="BY5" s="373">
        <v>27.8</v>
      </c>
      <c r="BZ5" s="373">
        <v>4.3</v>
      </c>
      <c r="CA5" s="373">
        <v>7386.6</v>
      </c>
      <c r="CB5" s="373">
        <v>-11.4</v>
      </c>
      <c r="CC5" s="373">
        <v>28.7</v>
      </c>
      <c r="CD5" s="373">
        <v>1.1000000000000001</v>
      </c>
      <c r="CE5" s="373">
        <v>-4.9000000000000004</v>
      </c>
      <c r="CF5" s="373">
        <v>-16.5</v>
      </c>
      <c r="CG5" s="373">
        <v>100.1</v>
      </c>
      <c r="CH5" s="373">
        <v>8.4</v>
      </c>
      <c r="CI5" s="373">
        <v>6.8</v>
      </c>
      <c r="CK5" s="373">
        <v>11.7</v>
      </c>
      <c r="CL5" s="373">
        <v>18.100000000000001</v>
      </c>
      <c r="CM5" s="373">
        <v>-9.6</v>
      </c>
      <c r="CN5" s="373">
        <v>29.8</v>
      </c>
      <c r="CO5" s="373">
        <v>1.9</v>
      </c>
      <c r="CP5" s="373">
        <v>70.2</v>
      </c>
      <c r="CQ5" s="373">
        <v>-23.5</v>
      </c>
      <c r="CS5" s="373">
        <v>-9.6</v>
      </c>
      <c r="CT5" s="373">
        <v>-28.2</v>
      </c>
      <c r="CU5" s="373">
        <v>-27.7</v>
      </c>
      <c r="CV5" s="373">
        <v>-75.900000000000006</v>
      </c>
      <c r="CW5" s="373">
        <v>82.1</v>
      </c>
      <c r="CX5" s="373">
        <v>-62.9</v>
      </c>
      <c r="CY5" s="373">
        <v>4.0999999999999996</v>
      </c>
      <c r="DA5" s="373">
        <v>8.3000000000000007</v>
      </c>
      <c r="DB5" s="373">
        <v>15.9</v>
      </c>
      <c r="DC5" s="373">
        <v>47.6</v>
      </c>
      <c r="DD5" s="373">
        <v>-16.5</v>
      </c>
      <c r="DE5" s="373">
        <v>-62.7</v>
      </c>
      <c r="DF5" s="373"/>
      <c r="DG5" s="373"/>
      <c r="DH5" s="373">
        <v>13.8</v>
      </c>
      <c r="DI5" s="373"/>
      <c r="DJ5" s="373">
        <v>-3.1</v>
      </c>
      <c r="DK5" s="373">
        <v>-2.7</v>
      </c>
      <c r="DL5" s="373">
        <v>22</v>
      </c>
      <c r="DN5" s="373">
        <v>23.5</v>
      </c>
      <c r="DO5" s="373">
        <v>-36.6</v>
      </c>
      <c r="DP5" s="373">
        <v>16.7</v>
      </c>
      <c r="DR5" s="373">
        <v>-48.6</v>
      </c>
      <c r="DS5" s="373">
        <v>8</v>
      </c>
      <c r="DT5" s="373">
        <v>34.700000000000003</v>
      </c>
      <c r="DU5" s="373">
        <v>29.4</v>
      </c>
      <c r="DV5" s="373">
        <v>6.8</v>
      </c>
      <c r="DW5" s="373">
        <v>4.9000000000000004</v>
      </c>
      <c r="DX5" s="373">
        <v>-6.5</v>
      </c>
      <c r="DY5" s="373">
        <v>-7.8</v>
      </c>
      <c r="DZ5" s="373">
        <v>7</v>
      </c>
      <c r="EB5" s="373">
        <v>12.5</v>
      </c>
      <c r="EC5" s="373">
        <v>2.5</v>
      </c>
      <c r="ED5" s="373">
        <v>-8.8000000000000007</v>
      </c>
      <c r="EE5" s="373">
        <v>1</v>
      </c>
      <c r="EF5" s="373">
        <v>4.4000000000000004</v>
      </c>
      <c r="EG5" s="373">
        <v>19.899999999999999</v>
      </c>
      <c r="EH5" s="373">
        <v>7.3</v>
      </c>
      <c r="EI5" s="373">
        <v>2.7</v>
      </c>
      <c r="EJ5" s="373">
        <v>-8</v>
      </c>
      <c r="EK5" s="373">
        <v>6</v>
      </c>
      <c r="EL5" s="373">
        <v>62.6</v>
      </c>
      <c r="EM5" s="373">
        <v>8.1</v>
      </c>
      <c r="EN5" s="373">
        <v>6.9</v>
      </c>
      <c r="EO5" s="373">
        <v>11.6</v>
      </c>
      <c r="EQ5" s="373">
        <v>-3.7</v>
      </c>
      <c r="ER5" s="373">
        <v>39.299999999999997</v>
      </c>
      <c r="ES5" s="373" t="s">
        <v>548</v>
      </c>
      <c r="EU5" s="373">
        <v>-17.600000000000001</v>
      </c>
      <c r="EV5" s="373" t="s">
        <v>548</v>
      </c>
      <c r="EW5" s="373" t="s">
        <v>548</v>
      </c>
      <c r="EX5" s="373" t="s">
        <v>548</v>
      </c>
      <c r="EY5" s="373">
        <v>7.8</v>
      </c>
      <c r="EZ5" s="373">
        <v>5</v>
      </c>
      <c r="FA5" s="373">
        <v>1.7</v>
      </c>
      <c r="FB5" s="373">
        <v>1.9</v>
      </c>
      <c r="FC5" s="373">
        <v>-4.3</v>
      </c>
      <c r="FD5" s="373">
        <v>1.3</v>
      </c>
      <c r="FE5" s="373">
        <v>12.3</v>
      </c>
      <c r="FF5" s="373">
        <v>-2.2999999999999998</v>
      </c>
      <c r="FH5" s="373">
        <v>-7.7</v>
      </c>
      <c r="FI5" s="373">
        <v>2.2000000000000002</v>
      </c>
      <c r="FK5" s="373">
        <v>26.2</v>
      </c>
      <c r="FL5" s="373">
        <v>-1.1000000000000001</v>
      </c>
      <c r="FM5" s="373">
        <v>-23</v>
      </c>
      <c r="FN5" s="373" t="s">
        <v>548</v>
      </c>
      <c r="FO5" s="373">
        <v>-8.4</v>
      </c>
      <c r="FP5" s="373">
        <v>-6</v>
      </c>
      <c r="FQ5" s="373">
        <v>74.5</v>
      </c>
      <c r="FR5" s="373">
        <v>50.5</v>
      </c>
      <c r="FT5" s="373">
        <v>80.5</v>
      </c>
      <c r="FU5" s="373">
        <v>12.3</v>
      </c>
      <c r="FV5" s="373">
        <v>58</v>
      </c>
      <c r="FW5" s="373">
        <v>17.3</v>
      </c>
      <c r="FX5" s="373">
        <v>7.7</v>
      </c>
      <c r="FY5" s="373">
        <v>262.8</v>
      </c>
      <c r="FZ5" s="373">
        <v>-0.7</v>
      </c>
      <c r="GB5" s="373">
        <v>-8.4</v>
      </c>
      <c r="GC5" s="373">
        <v>3.9</v>
      </c>
      <c r="GD5" s="373">
        <v>19.2</v>
      </c>
      <c r="GF5" s="373">
        <v>16.5</v>
      </c>
      <c r="GG5" s="373">
        <v>19.7</v>
      </c>
      <c r="GH5" s="373">
        <v>2360.1999999999998</v>
      </c>
      <c r="GI5" s="373">
        <v>-68.7</v>
      </c>
      <c r="GJ5" s="373">
        <v>-33.4</v>
      </c>
      <c r="GK5" s="373">
        <v>5.8</v>
      </c>
      <c r="GL5" s="373">
        <v>38.6</v>
      </c>
      <c r="GM5" s="373">
        <v>8.6999999999999993</v>
      </c>
      <c r="GN5" s="373">
        <v>30.5</v>
      </c>
      <c r="GO5" s="373">
        <v>6.6</v>
      </c>
      <c r="GP5" s="373">
        <v>5.7</v>
      </c>
      <c r="GQ5" s="373">
        <v>3.2</v>
      </c>
      <c r="GR5" s="373">
        <v>-2.2999999999999998</v>
      </c>
      <c r="GS5" s="373">
        <v>9.6</v>
      </c>
      <c r="GT5" s="373">
        <v>4.5999999999999996</v>
      </c>
      <c r="GU5" s="373">
        <v>6.1</v>
      </c>
      <c r="GV5" s="373"/>
      <c r="GW5" s="373" t="s">
        <v>548</v>
      </c>
      <c r="GX5" s="373">
        <v>2.8</v>
      </c>
      <c r="GY5" s="373">
        <v>4.5</v>
      </c>
      <c r="GZ5" s="373">
        <v>9.3000000000000007</v>
      </c>
      <c r="HB5" s="373">
        <v>0.7</v>
      </c>
      <c r="HC5" s="373">
        <v>7.4</v>
      </c>
      <c r="HD5" s="373">
        <v>-9</v>
      </c>
      <c r="HE5" s="373">
        <v>2.6</v>
      </c>
      <c r="HG5" s="373">
        <v>1.8</v>
      </c>
      <c r="HJ5" s="373">
        <v>2.2999999999999998</v>
      </c>
      <c r="HK5" s="373">
        <v>-4</v>
      </c>
      <c r="HL5" s="373">
        <v>59.3</v>
      </c>
      <c r="HM5" s="373">
        <v>-14.1</v>
      </c>
      <c r="HO5" s="373">
        <v>-14.1</v>
      </c>
      <c r="HP5" s="373">
        <v>-1.7</v>
      </c>
      <c r="HQ5" s="373">
        <v>-4.3</v>
      </c>
      <c r="HR5" s="373">
        <v>-8</v>
      </c>
      <c r="HS5" s="373">
        <v>-8.9</v>
      </c>
      <c r="HT5" s="373">
        <v>-25</v>
      </c>
      <c r="HU5" s="373">
        <v>13.2</v>
      </c>
      <c r="HV5" s="373">
        <v>-3.8</v>
      </c>
      <c r="HW5" s="373">
        <v>6.8</v>
      </c>
      <c r="HX5" s="373">
        <v>7.2</v>
      </c>
      <c r="HY5" s="373">
        <v>7.6</v>
      </c>
      <c r="HZ5" s="373">
        <v>1.5</v>
      </c>
      <c r="IA5" s="373">
        <v>8.8000000000000007</v>
      </c>
      <c r="IC5" s="373">
        <v>37.5</v>
      </c>
      <c r="ID5" s="373">
        <v>17.5</v>
      </c>
      <c r="IE5" s="373">
        <v>9.6999999999999993</v>
      </c>
      <c r="IG5" s="373">
        <v>10.6</v>
      </c>
      <c r="IH5" s="373">
        <v>3.8</v>
      </c>
      <c r="II5" s="373">
        <v>2.8</v>
      </c>
      <c r="IJ5" s="373">
        <v>-9.5</v>
      </c>
      <c r="IL5" s="373">
        <v>-7.7</v>
      </c>
      <c r="IM5" s="373">
        <v>56.9</v>
      </c>
      <c r="IN5" s="373">
        <v>-3.8</v>
      </c>
      <c r="IO5" s="373">
        <v>24.3</v>
      </c>
      <c r="IP5" s="373"/>
      <c r="IQ5" s="373"/>
      <c r="IR5" s="373" t="s">
        <v>548</v>
      </c>
      <c r="IS5" s="373">
        <v>-2.8</v>
      </c>
      <c r="IT5" s="373" t="s">
        <v>548</v>
      </c>
      <c r="IU5" s="373">
        <v>3.6</v>
      </c>
      <c r="IV5" s="373">
        <v>5.2</v>
      </c>
      <c r="IW5" s="373">
        <v>61.3</v>
      </c>
      <c r="IX5" s="373">
        <v>7.6</v>
      </c>
      <c r="IZ5" s="373">
        <v>8.1999999999999993</v>
      </c>
      <c r="JA5" s="373">
        <v>3.7</v>
      </c>
      <c r="JB5" s="373">
        <v>-70</v>
      </c>
      <c r="JC5" s="373">
        <v>11.4</v>
      </c>
      <c r="JD5" s="373">
        <v>12.1</v>
      </c>
      <c r="JE5" s="373">
        <v>-2.8</v>
      </c>
      <c r="JG5" s="373">
        <v>-12.5</v>
      </c>
      <c r="JH5" s="373">
        <v>70.900000000000006</v>
      </c>
      <c r="JI5" s="373">
        <v>-3.5</v>
      </c>
      <c r="JJ5" s="373">
        <v>3.8</v>
      </c>
      <c r="JK5" s="373">
        <v>22.1</v>
      </c>
      <c r="JL5" s="373" t="s">
        <v>548</v>
      </c>
      <c r="JM5" s="373">
        <v>-0.2</v>
      </c>
      <c r="JN5" s="373">
        <v>10</v>
      </c>
      <c r="JO5" s="373" t="s">
        <v>548</v>
      </c>
      <c r="JP5" s="373">
        <v>8.9</v>
      </c>
      <c r="JR5" s="373">
        <v>-12.8</v>
      </c>
      <c r="JS5" s="373">
        <v>0</v>
      </c>
      <c r="JT5" s="373">
        <v>24.4</v>
      </c>
      <c r="JU5" s="373">
        <v>-50</v>
      </c>
      <c r="JV5" s="373">
        <v>-27.3</v>
      </c>
      <c r="JW5" s="373">
        <v>-17</v>
      </c>
      <c r="JY5" s="373">
        <v>-23.5</v>
      </c>
      <c r="JZ5" s="373" t="s">
        <v>548</v>
      </c>
      <c r="KA5" s="373" t="s">
        <v>548</v>
      </c>
      <c r="KB5" s="373">
        <v>5.3</v>
      </c>
      <c r="KD5" s="373">
        <v>63.3</v>
      </c>
      <c r="KE5" s="373">
        <v>4.8</v>
      </c>
      <c r="KF5" s="373">
        <v>-10.8</v>
      </c>
      <c r="KG5" s="373" t="s">
        <v>548</v>
      </c>
      <c r="KH5" s="373" t="s">
        <v>548</v>
      </c>
      <c r="KI5" s="373" t="s">
        <v>548</v>
      </c>
      <c r="KJ5" s="373">
        <v>-0.6</v>
      </c>
      <c r="KK5" s="373" t="s">
        <v>548</v>
      </c>
      <c r="KL5" s="373" t="s">
        <v>548</v>
      </c>
      <c r="KN5" s="373" t="s">
        <v>548</v>
      </c>
      <c r="KP5" s="373" t="s">
        <v>548</v>
      </c>
      <c r="KQ5" s="373" t="s">
        <v>548</v>
      </c>
      <c r="KR5" s="373">
        <v>-11.5</v>
      </c>
      <c r="KS5" s="373">
        <v>30.6</v>
      </c>
      <c r="KT5" s="373">
        <v>39.1</v>
      </c>
      <c r="KU5" s="373">
        <v>-7</v>
      </c>
      <c r="KV5" s="373">
        <v>10.1</v>
      </c>
      <c r="KW5" s="373">
        <v>-0.3</v>
      </c>
      <c r="KX5" s="373">
        <v>4.8</v>
      </c>
      <c r="KY5" s="373">
        <v>4.5</v>
      </c>
      <c r="LA5" s="373">
        <v>1.5</v>
      </c>
      <c r="LC5" s="373">
        <v>0.5</v>
      </c>
      <c r="LD5" s="373">
        <v>11.5</v>
      </c>
      <c r="LE5" s="373">
        <v>15.9</v>
      </c>
      <c r="LF5" s="373">
        <v>-1.3</v>
      </c>
      <c r="LG5" s="373">
        <v>6.1</v>
      </c>
      <c r="LH5" s="373" t="s">
        <v>548</v>
      </c>
      <c r="LI5" s="373">
        <v>-4.7</v>
      </c>
      <c r="LJ5" s="373">
        <v>0.1</v>
      </c>
      <c r="LK5" s="373">
        <v>6.8</v>
      </c>
      <c r="LL5" s="373">
        <v>-1.6</v>
      </c>
      <c r="LM5" s="373" t="s">
        <v>548</v>
      </c>
      <c r="LN5" s="373">
        <v>7.4</v>
      </c>
      <c r="LO5" s="373">
        <v>3.5</v>
      </c>
      <c r="LP5" s="373">
        <v>-6.1</v>
      </c>
      <c r="LQ5" s="373">
        <v>-1.2</v>
      </c>
      <c r="LR5" s="373">
        <v>-5.3</v>
      </c>
      <c r="LS5" s="373">
        <v>-1.2</v>
      </c>
      <c r="LT5" s="373" t="s">
        <v>548</v>
      </c>
      <c r="LU5" s="373" t="s">
        <v>548</v>
      </c>
      <c r="LV5" s="373">
        <v>6.7</v>
      </c>
      <c r="LW5" s="373" t="s">
        <v>548</v>
      </c>
      <c r="LX5" s="373" t="s">
        <v>548</v>
      </c>
      <c r="LY5" s="373" t="s">
        <v>548</v>
      </c>
      <c r="LZ5" s="373" t="s">
        <v>548</v>
      </c>
      <c r="MA5" s="373" t="s">
        <v>548</v>
      </c>
      <c r="MB5" s="373" t="s">
        <v>548</v>
      </c>
      <c r="MC5" s="373" t="s">
        <v>548</v>
      </c>
      <c r="MD5" s="373" t="s">
        <v>548</v>
      </c>
      <c r="ME5" s="373" t="s">
        <v>548</v>
      </c>
      <c r="MF5" s="373" t="s">
        <v>548</v>
      </c>
      <c r="MG5" s="373" t="s">
        <v>548</v>
      </c>
      <c r="MH5" s="373" t="s">
        <v>548</v>
      </c>
      <c r="MI5" s="373">
        <v>14.1</v>
      </c>
      <c r="MJ5" s="373" t="s">
        <v>548</v>
      </c>
      <c r="MK5" s="373" t="s">
        <v>548</v>
      </c>
      <c r="ML5" s="372"/>
      <c r="MM5" s="372"/>
      <c r="MN5" s="372"/>
      <c r="MO5" s="372"/>
      <c r="MP5" s="372"/>
      <c r="MQ5" s="372"/>
    </row>
    <row r="6" spans="1:356" ht="18.75">
      <c r="B6" s="211" t="s">
        <v>735</v>
      </c>
      <c r="C6" s="373">
        <v>-1.7</v>
      </c>
      <c r="D6" s="373">
        <v>-38.4</v>
      </c>
      <c r="E6" s="373">
        <v>12.1</v>
      </c>
      <c r="G6" s="373">
        <v>32.700000000000003</v>
      </c>
      <c r="H6" s="373">
        <v>28.7</v>
      </c>
      <c r="I6" s="373"/>
      <c r="J6" s="373">
        <v>15.3</v>
      </c>
      <c r="K6" s="373">
        <v>6.3</v>
      </c>
      <c r="M6" s="373">
        <v>-0.5</v>
      </c>
      <c r="N6" s="373">
        <v>6.8</v>
      </c>
      <c r="O6" s="373">
        <v>-11.7</v>
      </c>
      <c r="P6" s="373">
        <v>19.7</v>
      </c>
      <c r="Q6" s="373">
        <v>13.5</v>
      </c>
      <c r="R6" s="373">
        <v>-9.3000000000000007</v>
      </c>
      <c r="U6" s="373">
        <v>-17.3</v>
      </c>
      <c r="W6" s="373">
        <v>-10.4</v>
      </c>
      <c r="X6" s="373">
        <v>-77</v>
      </c>
      <c r="Y6" s="373"/>
      <c r="Z6" s="373">
        <v>52.5</v>
      </c>
      <c r="AA6" s="373">
        <v>-20.5</v>
      </c>
      <c r="AB6" s="373">
        <v>7.7</v>
      </c>
      <c r="AD6" s="373">
        <v>11.5</v>
      </c>
      <c r="AE6" s="373">
        <v>10.7</v>
      </c>
      <c r="AF6" s="373">
        <v>3.9</v>
      </c>
      <c r="AH6" s="373">
        <v>2.6</v>
      </c>
      <c r="AI6" s="373">
        <v>-1.4</v>
      </c>
      <c r="AJ6" s="373">
        <v>-4.2</v>
      </c>
      <c r="AK6" s="373">
        <v>9.1</v>
      </c>
      <c r="AL6" s="373">
        <v>23.7</v>
      </c>
      <c r="AM6" s="373">
        <v>-26.4</v>
      </c>
      <c r="AO6" s="373">
        <v>-11.8</v>
      </c>
      <c r="AP6" s="373">
        <v>-30.4</v>
      </c>
      <c r="AQ6" s="373">
        <v>-6.4</v>
      </c>
      <c r="AS6" s="373">
        <v>-2.8</v>
      </c>
      <c r="AT6" s="373">
        <v>-9.5</v>
      </c>
      <c r="AU6" s="373">
        <v>2.7</v>
      </c>
      <c r="AW6" s="373">
        <v>1.6</v>
      </c>
      <c r="AX6" s="373">
        <v>-9.9</v>
      </c>
      <c r="AY6" s="373">
        <v>-3.4</v>
      </c>
      <c r="AZ6" s="373">
        <v>-16.899999999999999</v>
      </c>
      <c r="BA6" s="373">
        <v>-10.4</v>
      </c>
      <c r="BB6" s="373">
        <v>4.5999999999999996</v>
      </c>
      <c r="BC6" s="373">
        <v>1.1000000000000001</v>
      </c>
      <c r="BD6" s="373">
        <v>-11.8</v>
      </c>
      <c r="BE6" s="373">
        <v>1.7</v>
      </c>
      <c r="BF6" s="373">
        <v>-7</v>
      </c>
      <c r="BG6" s="373">
        <v>-0.1</v>
      </c>
      <c r="BH6" s="373">
        <v>-1.4</v>
      </c>
      <c r="BI6" s="373">
        <v>7.6</v>
      </c>
      <c r="BJ6" s="373">
        <v>6.2</v>
      </c>
      <c r="BK6" s="373">
        <v>-1.7</v>
      </c>
      <c r="BL6" s="373">
        <v>3.1</v>
      </c>
      <c r="BN6" s="373">
        <v>83.7</v>
      </c>
      <c r="BO6" s="373">
        <v>4.8</v>
      </c>
      <c r="BP6" s="373">
        <v>96.8</v>
      </c>
      <c r="BQ6" s="373">
        <v>-9.1</v>
      </c>
      <c r="BR6" s="373">
        <v>4.4000000000000004</v>
      </c>
      <c r="BS6" s="373">
        <v>41.4</v>
      </c>
      <c r="BU6" s="373">
        <v>41.9</v>
      </c>
      <c r="BW6" s="373">
        <v>53</v>
      </c>
      <c r="BX6" s="373">
        <v>38.4</v>
      </c>
      <c r="BY6" s="373">
        <v>25.2</v>
      </c>
      <c r="BZ6" s="373">
        <v>-19.5</v>
      </c>
      <c r="CA6" s="373">
        <v>6125.8</v>
      </c>
      <c r="CB6" s="373">
        <v>-9.9</v>
      </c>
      <c r="CC6" s="373">
        <v>14.3</v>
      </c>
      <c r="CD6" s="373">
        <v>2.9</v>
      </c>
      <c r="CE6" s="373">
        <v>-10</v>
      </c>
      <c r="CF6" s="373">
        <v>-20.399999999999999</v>
      </c>
      <c r="CG6" s="373">
        <v>96.7</v>
      </c>
      <c r="CH6" s="373">
        <v>-6.2</v>
      </c>
      <c r="CI6" s="373">
        <v>16.2</v>
      </c>
      <c r="CK6" s="373">
        <v>6.6</v>
      </c>
      <c r="CL6" s="373">
        <v>15.4</v>
      </c>
      <c r="CM6" s="373">
        <v>-13.7</v>
      </c>
      <c r="CN6" s="373">
        <v>23</v>
      </c>
      <c r="CO6" s="373">
        <v>-0.6</v>
      </c>
      <c r="CP6" s="373">
        <v>70.3</v>
      </c>
      <c r="CQ6" s="373">
        <v>-35.5</v>
      </c>
      <c r="CS6" s="373">
        <v>-30</v>
      </c>
      <c r="CT6" s="373">
        <v>-45.1</v>
      </c>
      <c r="CU6" s="373">
        <v>-35</v>
      </c>
      <c r="CV6" s="373">
        <v>-69.7</v>
      </c>
      <c r="CW6" s="373">
        <v>49.5</v>
      </c>
      <c r="CX6" s="373">
        <v>-66.8</v>
      </c>
      <c r="CY6" s="373">
        <v>3.9</v>
      </c>
      <c r="DA6" s="373">
        <v>7</v>
      </c>
      <c r="DB6" s="373">
        <v>11.6</v>
      </c>
      <c r="DC6" s="373">
        <v>44.4</v>
      </c>
      <c r="DD6" s="373">
        <v>-20.8</v>
      </c>
      <c r="DE6" s="373">
        <v>-64.7</v>
      </c>
      <c r="DF6" s="373"/>
      <c r="DG6" s="373"/>
      <c r="DH6" s="373">
        <v>6.2</v>
      </c>
      <c r="DI6" s="373"/>
      <c r="DJ6" s="373">
        <v>-3</v>
      </c>
      <c r="DK6" s="373">
        <v>-5</v>
      </c>
      <c r="DL6" s="373">
        <v>-8.4</v>
      </c>
      <c r="DN6" s="373">
        <v>-35.5</v>
      </c>
      <c r="DO6" s="373">
        <v>12.9</v>
      </c>
      <c r="DP6" s="373">
        <v>15.3</v>
      </c>
      <c r="DR6" s="373">
        <v>-4.4000000000000004</v>
      </c>
      <c r="DS6" s="373">
        <v>3.6</v>
      </c>
      <c r="DT6" s="373">
        <v>35.799999999999997</v>
      </c>
      <c r="DU6" s="373">
        <v>28</v>
      </c>
      <c r="DV6" s="373">
        <v>18.100000000000001</v>
      </c>
      <c r="DW6" s="373">
        <v>-0.8</v>
      </c>
      <c r="DX6" s="373">
        <v>20.399999999999999</v>
      </c>
      <c r="DY6" s="373">
        <v>12.6</v>
      </c>
      <c r="DZ6" s="373">
        <v>7.4</v>
      </c>
      <c r="EB6" s="373">
        <v>21.2</v>
      </c>
      <c r="EC6" s="373">
        <v>9.6</v>
      </c>
      <c r="ED6" s="373">
        <v>-8.1</v>
      </c>
      <c r="EE6" s="373">
        <v>2</v>
      </c>
      <c r="EF6" s="373">
        <v>7.4</v>
      </c>
      <c r="EG6" s="373">
        <v>16.899999999999999</v>
      </c>
      <c r="EH6" s="373">
        <v>12.9</v>
      </c>
      <c r="EI6" s="373">
        <v>9.3000000000000007</v>
      </c>
      <c r="EJ6" s="373">
        <v>8</v>
      </c>
      <c r="EK6" s="373">
        <v>9.5</v>
      </c>
      <c r="EL6" s="373">
        <v>51.9</v>
      </c>
      <c r="EM6" s="373">
        <v>0.7</v>
      </c>
      <c r="EN6" s="373">
        <v>10.9</v>
      </c>
      <c r="EO6" s="373">
        <v>10.199999999999999</v>
      </c>
      <c r="EQ6" s="373">
        <v>2.1</v>
      </c>
      <c r="ER6" s="373">
        <v>31.5</v>
      </c>
      <c r="ES6" s="373">
        <v>3.8</v>
      </c>
      <c r="EU6" s="373">
        <v>-19</v>
      </c>
      <c r="EV6" s="373">
        <v>-7</v>
      </c>
      <c r="EW6" s="373">
        <v>1.9</v>
      </c>
      <c r="EX6" s="373">
        <v>-6.8</v>
      </c>
      <c r="EY6" s="373">
        <v>15.8</v>
      </c>
      <c r="EZ6" s="373">
        <v>21.1</v>
      </c>
      <c r="FA6" s="373">
        <v>5.9</v>
      </c>
      <c r="FB6" s="373">
        <v>-5.9</v>
      </c>
      <c r="FC6" s="373">
        <v>-4</v>
      </c>
      <c r="FD6" s="373">
        <v>4</v>
      </c>
      <c r="FE6" s="373">
        <v>37.1</v>
      </c>
      <c r="FF6" s="373">
        <v>-13.4</v>
      </c>
      <c r="FH6" s="373">
        <v>-26.6</v>
      </c>
      <c r="FI6" s="373">
        <v>14.1</v>
      </c>
      <c r="FK6" s="373">
        <v>71.900000000000006</v>
      </c>
      <c r="FL6" s="373">
        <v>2.5</v>
      </c>
      <c r="FM6" s="373">
        <v>-33.799999999999997</v>
      </c>
      <c r="FN6" s="373">
        <v>3.8</v>
      </c>
      <c r="FO6" s="373">
        <v>-13</v>
      </c>
      <c r="FP6" s="373">
        <v>1.4</v>
      </c>
      <c r="FQ6" s="373">
        <v>62.6</v>
      </c>
      <c r="FR6" s="373">
        <v>31.6</v>
      </c>
      <c r="FT6" s="373">
        <v>55.2</v>
      </c>
      <c r="FU6" s="373">
        <v>7</v>
      </c>
      <c r="FV6" s="373">
        <v>45.4</v>
      </c>
      <c r="FW6" s="373">
        <v>11.9</v>
      </c>
      <c r="FX6" s="373">
        <v>12.4</v>
      </c>
      <c r="FY6" s="373">
        <v>620.9</v>
      </c>
      <c r="FZ6" s="373">
        <v>-6.1</v>
      </c>
      <c r="GB6" s="373">
        <v>-17.600000000000001</v>
      </c>
      <c r="GC6" s="373">
        <v>0.1</v>
      </c>
      <c r="GD6" s="373">
        <v>13.3</v>
      </c>
      <c r="GF6" s="373">
        <v>10.8</v>
      </c>
      <c r="GG6" s="373">
        <v>13.6</v>
      </c>
      <c r="GH6" s="373">
        <v>2260.9</v>
      </c>
      <c r="GI6" s="373">
        <v>-69.599999999999994</v>
      </c>
      <c r="GJ6" s="373">
        <v>-40.200000000000003</v>
      </c>
      <c r="GK6" s="373">
        <v>-2.4</v>
      </c>
      <c r="GL6" s="373">
        <v>31.7</v>
      </c>
      <c r="GM6" s="373">
        <v>9.1999999999999993</v>
      </c>
      <c r="GN6" s="373">
        <v>41.5</v>
      </c>
      <c r="GO6" s="373">
        <v>14.6</v>
      </c>
      <c r="GP6" s="373">
        <v>12.7</v>
      </c>
      <c r="GQ6" s="373">
        <v>4.9000000000000004</v>
      </c>
      <c r="GR6" s="373">
        <v>-4.5</v>
      </c>
      <c r="GS6" s="373">
        <v>9.8000000000000007</v>
      </c>
      <c r="GT6" s="373">
        <v>9.1999999999999993</v>
      </c>
      <c r="GU6" s="373">
        <v>6.8</v>
      </c>
      <c r="GV6" s="373"/>
      <c r="GW6" s="373">
        <v>23.9</v>
      </c>
      <c r="GX6" s="373">
        <v>-3.1</v>
      </c>
      <c r="GY6" s="373">
        <v>7.6</v>
      </c>
      <c r="GZ6" s="373">
        <v>17.600000000000001</v>
      </c>
      <c r="HB6" s="373">
        <v>11.5</v>
      </c>
      <c r="HC6" s="373">
        <v>7.9</v>
      </c>
      <c r="HD6" s="373">
        <v>-4.5999999999999996</v>
      </c>
      <c r="HE6" s="373">
        <v>-1.3</v>
      </c>
      <c r="HG6" s="373">
        <v>-3.5</v>
      </c>
      <c r="HJ6" s="373">
        <v>-3</v>
      </c>
      <c r="HK6" s="373">
        <v>-12.9</v>
      </c>
      <c r="HL6" s="373">
        <v>26.2</v>
      </c>
      <c r="HM6" s="373">
        <v>-16.8</v>
      </c>
      <c r="HO6" s="373">
        <v>-16.7</v>
      </c>
      <c r="HP6" s="373">
        <v>-0.8</v>
      </c>
      <c r="HQ6" s="373">
        <v>2.2999999999999998</v>
      </c>
      <c r="HR6" s="373">
        <v>5.4</v>
      </c>
      <c r="HS6" s="373">
        <v>-10</v>
      </c>
      <c r="HT6" s="373">
        <v>-12.4</v>
      </c>
      <c r="HU6" s="373">
        <v>9.9</v>
      </c>
      <c r="HV6" s="373">
        <v>7.7</v>
      </c>
      <c r="HW6" s="373">
        <v>-36.200000000000003</v>
      </c>
      <c r="HX6" s="373">
        <v>11.8</v>
      </c>
      <c r="HY6" s="373">
        <v>2.5</v>
      </c>
      <c r="HZ6" s="373">
        <v>5.9</v>
      </c>
      <c r="IA6" s="373">
        <v>16</v>
      </c>
      <c r="IC6" s="373">
        <v>20.399999999999999</v>
      </c>
      <c r="ID6" s="373">
        <v>20.100000000000001</v>
      </c>
      <c r="IE6" s="373">
        <v>19.600000000000001</v>
      </c>
      <c r="IG6" s="373">
        <v>20.2</v>
      </c>
      <c r="IH6" s="373">
        <v>20.2</v>
      </c>
      <c r="II6" s="373">
        <v>2.4</v>
      </c>
      <c r="IJ6" s="373">
        <v>-9.8000000000000007</v>
      </c>
      <c r="IL6" s="373">
        <v>-11.3</v>
      </c>
      <c r="IM6" s="373">
        <v>24.1</v>
      </c>
      <c r="IN6" s="373">
        <v>2.5</v>
      </c>
      <c r="IO6" s="373">
        <v>21.5</v>
      </c>
      <c r="IP6" s="373"/>
      <c r="IQ6" s="373"/>
      <c r="IR6" s="373">
        <v>-14.7</v>
      </c>
      <c r="IS6" s="373">
        <v>10.4</v>
      </c>
      <c r="IT6" s="373">
        <v>1.6</v>
      </c>
      <c r="IU6" s="373">
        <v>2.6</v>
      </c>
      <c r="IV6" s="373">
        <v>12.6</v>
      </c>
      <c r="IW6" s="373">
        <v>11.9</v>
      </c>
      <c r="IX6" s="373">
        <v>-31.4</v>
      </c>
      <c r="IZ6" s="373">
        <v>-29</v>
      </c>
      <c r="JA6" s="373">
        <v>-1.9</v>
      </c>
      <c r="JB6" s="373">
        <v>-84.1</v>
      </c>
      <c r="JC6" s="373">
        <v>12.9</v>
      </c>
      <c r="JD6" s="373">
        <v>13</v>
      </c>
      <c r="JE6" s="373">
        <v>3.5</v>
      </c>
      <c r="JG6" s="373">
        <v>-6.4</v>
      </c>
      <c r="JH6" s="373">
        <v>85.8</v>
      </c>
      <c r="JI6" s="373">
        <v>-0.1</v>
      </c>
      <c r="JJ6" s="373">
        <v>2</v>
      </c>
      <c r="JK6" s="373">
        <v>7</v>
      </c>
      <c r="JL6" s="373">
        <v>7.3</v>
      </c>
      <c r="JM6" s="373">
        <v>-2.7</v>
      </c>
      <c r="JN6" s="373">
        <v>10.4</v>
      </c>
      <c r="JO6" s="373">
        <v>15.7</v>
      </c>
      <c r="JP6" s="373">
        <v>-12.3</v>
      </c>
      <c r="JR6" s="373">
        <v>-14.7</v>
      </c>
      <c r="JS6" s="373">
        <v>52.2</v>
      </c>
      <c r="JT6" s="373">
        <v>34.4</v>
      </c>
      <c r="JU6" s="373">
        <v>-72.099999999999994</v>
      </c>
      <c r="JV6" s="373">
        <v>-35.200000000000003</v>
      </c>
      <c r="JW6" s="373">
        <v>-20.7</v>
      </c>
      <c r="JY6" s="373">
        <v>-22.2</v>
      </c>
      <c r="JZ6" s="373">
        <v>13.2</v>
      </c>
      <c r="KA6" s="373">
        <v>7.2</v>
      </c>
      <c r="KB6" s="373">
        <v>15.3</v>
      </c>
      <c r="KD6" s="373">
        <v>78.8</v>
      </c>
      <c r="KE6" s="373">
        <v>11.5</v>
      </c>
      <c r="KF6" s="373">
        <v>-8.3000000000000007</v>
      </c>
      <c r="KG6" s="373">
        <v>-0.7</v>
      </c>
      <c r="KH6" s="373">
        <v>2.1</v>
      </c>
      <c r="KI6" s="373">
        <v>25</v>
      </c>
      <c r="KJ6" s="373">
        <v>-2.7</v>
      </c>
      <c r="KK6" s="373">
        <v>9</v>
      </c>
      <c r="KL6" s="373">
        <v>4.2</v>
      </c>
      <c r="KN6" s="373">
        <v>3.9</v>
      </c>
      <c r="KP6" s="373">
        <v>19.3</v>
      </c>
      <c r="KQ6" s="373">
        <v>-6.9</v>
      </c>
      <c r="KR6" s="373">
        <v>-11.1</v>
      </c>
      <c r="KS6" s="373">
        <v>32.700000000000003</v>
      </c>
      <c r="KT6" s="373">
        <v>32.700000000000003</v>
      </c>
      <c r="KU6" s="373">
        <v>2.1</v>
      </c>
      <c r="KV6" s="373">
        <v>11.4</v>
      </c>
      <c r="KW6" s="373">
        <v>-0.9</v>
      </c>
      <c r="KX6" s="373">
        <v>7.8</v>
      </c>
      <c r="KY6" s="373">
        <v>9.6999999999999993</v>
      </c>
      <c r="LA6" s="373">
        <v>10.7</v>
      </c>
      <c r="LC6" s="373">
        <v>18.600000000000001</v>
      </c>
      <c r="LD6" s="373">
        <v>13.5</v>
      </c>
      <c r="LE6" s="373">
        <v>22.2</v>
      </c>
      <c r="LF6" s="373">
        <v>-8.8000000000000007</v>
      </c>
      <c r="LG6" s="373">
        <v>4</v>
      </c>
      <c r="LH6" s="373">
        <v>13.2</v>
      </c>
      <c r="LI6" s="373">
        <v>-7.3</v>
      </c>
      <c r="LJ6" s="373">
        <v>2.5</v>
      </c>
      <c r="LK6" s="373">
        <v>2.1</v>
      </c>
      <c r="LL6" s="373">
        <v>-2.4</v>
      </c>
      <c r="LM6" s="373">
        <v>-35.6</v>
      </c>
      <c r="LN6" s="373">
        <v>65.900000000000006</v>
      </c>
      <c r="LO6" s="373">
        <v>6.5</v>
      </c>
      <c r="LP6" s="373">
        <v>-14</v>
      </c>
      <c r="LQ6" s="373">
        <v>-8.1999999999999993</v>
      </c>
      <c r="LR6" s="373">
        <v>-7.6</v>
      </c>
      <c r="LS6" s="373">
        <v>0.8</v>
      </c>
      <c r="LT6" s="373">
        <v>5.2</v>
      </c>
      <c r="LU6" s="373">
        <v>2.6</v>
      </c>
      <c r="LV6" s="373">
        <v>8.6999999999999993</v>
      </c>
      <c r="LW6" s="373">
        <v>3.5</v>
      </c>
      <c r="LX6" s="373">
        <v>0.7</v>
      </c>
      <c r="LY6" s="373">
        <v>3.5</v>
      </c>
      <c r="LZ6" s="373">
        <v>-1.8</v>
      </c>
      <c r="MA6" s="373">
        <v>9.5</v>
      </c>
      <c r="MB6" s="373">
        <v>-1</v>
      </c>
      <c r="MC6" s="373">
        <v>6.2</v>
      </c>
      <c r="MD6" s="373">
        <v>4.9000000000000004</v>
      </c>
      <c r="ME6" s="373">
        <v>-8.8000000000000007</v>
      </c>
      <c r="MF6" s="373">
        <v>3.4</v>
      </c>
      <c r="MG6" s="373">
        <v>-17.2</v>
      </c>
      <c r="MH6" s="373">
        <v>16.7</v>
      </c>
      <c r="MI6" s="373">
        <v>17.3</v>
      </c>
      <c r="MJ6" s="373">
        <v>26.7</v>
      </c>
      <c r="MK6" s="373">
        <v>6.6</v>
      </c>
      <c r="ML6" s="372"/>
      <c r="MM6" s="372"/>
      <c r="MN6" s="372"/>
      <c r="MO6" s="372"/>
      <c r="MP6" s="372"/>
      <c r="MQ6" s="372"/>
    </row>
    <row r="7" spans="1:356" s="377" customFormat="1" ht="18.75">
      <c r="A7" s="377">
        <v>2015</v>
      </c>
      <c r="B7" s="377" t="s">
        <v>732</v>
      </c>
      <c r="C7" s="378">
        <v>169</v>
      </c>
      <c r="D7" s="378">
        <v>433</v>
      </c>
      <c r="E7" s="379">
        <v>434966</v>
      </c>
      <c r="F7" s="378"/>
      <c r="G7" s="379">
        <v>4702</v>
      </c>
      <c r="H7" s="379">
        <v>71492</v>
      </c>
      <c r="I7" s="379"/>
      <c r="J7" s="379">
        <v>130672</v>
      </c>
      <c r="K7" s="378">
        <v>391</v>
      </c>
      <c r="L7" s="378"/>
      <c r="M7" s="379">
        <v>93734</v>
      </c>
      <c r="N7" s="378">
        <v>187</v>
      </c>
      <c r="O7" s="379">
        <v>11969</v>
      </c>
      <c r="P7" s="379">
        <v>78795</v>
      </c>
      <c r="Q7" s="379">
        <v>1207</v>
      </c>
      <c r="R7" s="378">
        <v>164</v>
      </c>
      <c r="S7" s="378"/>
      <c r="T7" s="378"/>
      <c r="U7" s="378">
        <v>48</v>
      </c>
      <c r="V7" s="378"/>
      <c r="W7" s="379">
        <v>287238</v>
      </c>
      <c r="X7" s="379">
        <v>11110</v>
      </c>
      <c r="Y7" s="379"/>
      <c r="Z7" s="378">
        <v>52</v>
      </c>
      <c r="AA7" s="378">
        <v>63</v>
      </c>
      <c r="AB7" s="378">
        <v>833</v>
      </c>
      <c r="AC7" s="378"/>
      <c r="AD7" s="378">
        <v>566</v>
      </c>
      <c r="AE7" s="379">
        <v>121674</v>
      </c>
      <c r="AF7" s="378">
        <v>287</v>
      </c>
      <c r="AG7" s="378"/>
      <c r="AH7" s="379">
        <v>751323</v>
      </c>
      <c r="AI7" s="379">
        <v>833021</v>
      </c>
      <c r="AJ7" s="379">
        <v>373125</v>
      </c>
      <c r="AK7" s="379">
        <v>13439</v>
      </c>
      <c r="AL7" s="379">
        <v>62357</v>
      </c>
      <c r="AM7" s="378">
        <v>56</v>
      </c>
      <c r="AN7" s="378"/>
      <c r="AO7" s="379">
        <v>4487</v>
      </c>
      <c r="AP7" s="378">
        <v>47</v>
      </c>
      <c r="AQ7" s="378">
        <v>54</v>
      </c>
      <c r="AR7" s="378"/>
      <c r="AS7" s="378">
        <v>13</v>
      </c>
      <c r="AT7" s="378">
        <v>13</v>
      </c>
      <c r="AU7" s="379">
        <v>135349</v>
      </c>
      <c r="AV7" s="378"/>
      <c r="AW7" s="379">
        <v>104448</v>
      </c>
      <c r="AX7" s="379">
        <v>4608</v>
      </c>
      <c r="AY7" s="379">
        <v>9347</v>
      </c>
      <c r="AZ7" s="379">
        <v>189826</v>
      </c>
      <c r="BA7" s="379">
        <v>74979</v>
      </c>
      <c r="BB7" s="379">
        <v>144756</v>
      </c>
      <c r="BC7" s="379">
        <v>324955</v>
      </c>
      <c r="BD7" s="379">
        <v>51309</v>
      </c>
      <c r="BE7" s="379">
        <v>42028</v>
      </c>
      <c r="BF7" s="379">
        <v>34733</v>
      </c>
      <c r="BG7" s="378">
        <v>101</v>
      </c>
      <c r="BH7" s="379">
        <v>236777</v>
      </c>
      <c r="BI7" s="379">
        <v>26548</v>
      </c>
      <c r="BJ7" s="379">
        <v>94249</v>
      </c>
      <c r="BK7" s="379">
        <v>39275</v>
      </c>
      <c r="BL7" s="379">
        <v>184454</v>
      </c>
      <c r="BM7" s="378"/>
      <c r="BN7" s="378">
        <v>165</v>
      </c>
      <c r="BO7" s="379">
        <v>171493</v>
      </c>
      <c r="BP7" s="378">
        <v>426</v>
      </c>
      <c r="BQ7" s="379">
        <v>101007</v>
      </c>
      <c r="BR7" s="379">
        <v>13159</v>
      </c>
      <c r="BS7" s="379">
        <v>3555</v>
      </c>
      <c r="BT7" s="378"/>
      <c r="BU7" s="379">
        <v>3450</v>
      </c>
      <c r="BV7" s="378"/>
      <c r="BW7" s="379">
        <v>1375</v>
      </c>
      <c r="BX7" s="379">
        <v>66654</v>
      </c>
      <c r="BY7" s="378">
        <v>802</v>
      </c>
      <c r="BZ7" s="379">
        <v>273739</v>
      </c>
      <c r="CA7" s="379">
        <v>77306</v>
      </c>
      <c r="CB7" s="378">
        <v>27</v>
      </c>
      <c r="CC7" s="379">
        <v>1076</v>
      </c>
      <c r="CD7" s="379">
        <v>1038196</v>
      </c>
      <c r="CE7" s="379">
        <v>6695</v>
      </c>
      <c r="CF7" s="379">
        <v>2596</v>
      </c>
      <c r="CG7" s="379">
        <v>28916</v>
      </c>
      <c r="CH7" s="379">
        <v>4188</v>
      </c>
      <c r="CI7" s="378">
        <v>672</v>
      </c>
      <c r="CJ7" s="378"/>
      <c r="CK7" s="378">
        <v>25</v>
      </c>
      <c r="CL7" s="378">
        <v>214</v>
      </c>
      <c r="CM7" s="378">
        <v>34</v>
      </c>
      <c r="CN7" s="378">
        <v>207</v>
      </c>
      <c r="CO7" s="378">
        <v>63</v>
      </c>
      <c r="CP7" s="379">
        <v>4190</v>
      </c>
      <c r="CQ7" s="378">
        <v>533</v>
      </c>
      <c r="CR7" s="378"/>
      <c r="CS7" s="378">
        <v>303</v>
      </c>
      <c r="CT7" s="378">
        <v>97</v>
      </c>
      <c r="CU7" s="378">
        <v>114</v>
      </c>
      <c r="CV7" s="379">
        <v>3858</v>
      </c>
      <c r="CW7" s="378">
        <v>985</v>
      </c>
      <c r="CX7" s="378">
        <v>287</v>
      </c>
      <c r="CY7" s="379">
        <v>3615</v>
      </c>
      <c r="CZ7" s="378"/>
      <c r="DA7" s="378">
        <v>589</v>
      </c>
      <c r="DB7" s="379">
        <v>1236</v>
      </c>
      <c r="DC7" s="378">
        <v>716</v>
      </c>
      <c r="DD7" s="379">
        <v>1053</v>
      </c>
      <c r="DE7" s="378">
        <v>0</v>
      </c>
      <c r="DF7" s="378"/>
      <c r="DG7" s="378"/>
      <c r="DH7" s="378">
        <v>144</v>
      </c>
      <c r="DI7" s="378"/>
      <c r="DJ7" s="378">
        <v>62</v>
      </c>
      <c r="DK7" s="379">
        <v>1865419</v>
      </c>
      <c r="DL7" s="379">
        <v>65193</v>
      </c>
      <c r="DM7" s="378"/>
      <c r="DN7" s="379">
        <v>34832</v>
      </c>
      <c r="DO7" s="379">
        <v>292591</v>
      </c>
      <c r="DP7" s="379">
        <v>18771</v>
      </c>
      <c r="DQ7" s="378"/>
      <c r="DR7" s="378">
        <v>307</v>
      </c>
      <c r="DS7" s="379">
        <v>1672</v>
      </c>
      <c r="DT7" s="379">
        <v>3351</v>
      </c>
      <c r="DU7" s="379">
        <v>13414</v>
      </c>
      <c r="DV7" s="378">
        <v>220</v>
      </c>
      <c r="DW7" s="378">
        <v>82</v>
      </c>
      <c r="DX7" s="379">
        <v>252942</v>
      </c>
      <c r="DY7" s="379">
        <v>20143</v>
      </c>
      <c r="DZ7" s="379">
        <v>875948</v>
      </c>
      <c r="EA7" s="378"/>
      <c r="EB7" s="379">
        <v>123711</v>
      </c>
      <c r="EC7" s="379">
        <v>86420</v>
      </c>
      <c r="ED7" s="379">
        <v>12369</v>
      </c>
      <c r="EE7" s="379">
        <v>176079</v>
      </c>
      <c r="EF7" s="379">
        <v>145990</v>
      </c>
      <c r="EG7" s="379">
        <v>153225</v>
      </c>
      <c r="EH7" s="379">
        <v>457081</v>
      </c>
      <c r="EI7" s="379">
        <v>334265</v>
      </c>
      <c r="EJ7" s="379">
        <v>85822</v>
      </c>
      <c r="EK7" s="378">
        <v>117</v>
      </c>
      <c r="EL7" s="378">
        <v>88</v>
      </c>
      <c r="EM7" s="379">
        <v>44451</v>
      </c>
      <c r="EN7" s="378">
        <v>59</v>
      </c>
      <c r="EO7" s="378">
        <v>593</v>
      </c>
      <c r="EP7" s="378"/>
      <c r="EQ7" s="379">
        <v>17144</v>
      </c>
      <c r="ER7" s="379">
        <v>292644</v>
      </c>
      <c r="ES7" s="378" t="s">
        <v>548</v>
      </c>
      <c r="ET7" s="378"/>
      <c r="EU7" s="379">
        <v>343935</v>
      </c>
      <c r="EV7" s="378" t="s">
        <v>548</v>
      </c>
      <c r="EW7" s="378" t="s">
        <v>548</v>
      </c>
      <c r="EX7" s="378" t="s">
        <v>548</v>
      </c>
      <c r="EY7" s="379">
        <v>31779</v>
      </c>
      <c r="EZ7" s="379">
        <v>215488</v>
      </c>
      <c r="FA7" s="379">
        <v>49280</v>
      </c>
      <c r="FB7" s="379">
        <v>677509</v>
      </c>
      <c r="FC7" s="379">
        <v>1575</v>
      </c>
      <c r="FD7" s="378">
        <v>716</v>
      </c>
      <c r="FE7" s="379">
        <v>21460</v>
      </c>
      <c r="FF7" s="378">
        <v>342</v>
      </c>
      <c r="FG7" s="378"/>
      <c r="FH7" s="378">
        <v>133</v>
      </c>
      <c r="FI7" s="379">
        <v>2526</v>
      </c>
      <c r="FJ7" s="378"/>
      <c r="FK7" s="378">
        <v>335</v>
      </c>
      <c r="FL7" s="379">
        <v>2071</v>
      </c>
      <c r="FM7" s="378">
        <v>34</v>
      </c>
      <c r="FN7" s="378" t="s">
        <v>548</v>
      </c>
      <c r="FO7" s="378">
        <v>17</v>
      </c>
      <c r="FP7" s="378">
        <v>37</v>
      </c>
      <c r="FQ7" s="378">
        <v>1</v>
      </c>
      <c r="FR7" s="379">
        <v>11240</v>
      </c>
      <c r="FS7" s="378"/>
      <c r="FT7" s="379">
        <v>4390</v>
      </c>
      <c r="FU7" s="378">
        <v>542</v>
      </c>
      <c r="FV7" s="379">
        <v>4846</v>
      </c>
      <c r="FW7" s="378">
        <v>229</v>
      </c>
      <c r="FX7" s="378">
        <v>156</v>
      </c>
      <c r="FY7" s="379">
        <v>1145</v>
      </c>
      <c r="FZ7" s="379">
        <v>684440</v>
      </c>
      <c r="GA7" s="378"/>
      <c r="GB7" s="379">
        <v>218363</v>
      </c>
      <c r="GC7" s="379">
        <v>466077</v>
      </c>
      <c r="GD7" s="378">
        <v>476</v>
      </c>
      <c r="GE7" s="378"/>
      <c r="GF7" s="379">
        <v>565643</v>
      </c>
      <c r="GG7" s="378">
        <v>420</v>
      </c>
      <c r="GH7" s="379">
        <v>96683</v>
      </c>
      <c r="GI7" s="378">
        <v>562</v>
      </c>
      <c r="GJ7" s="379">
        <v>4106</v>
      </c>
      <c r="GK7" s="379">
        <v>405551</v>
      </c>
      <c r="GL7" s="379">
        <v>295131</v>
      </c>
      <c r="GM7" s="378">
        <v>272</v>
      </c>
      <c r="GN7" s="379">
        <v>471372</v>
      </c>
      <c r="GO7" s="379">
        <v>115997</v>
      </c>
      <c r="GP7" s="378">
        <v>151</v>
      </c>
      <c r="GQ7" s="379">
        <v>56748</v>
      </c>
      <c r="GR7" s="379">
        <v>4140</v>
      </c>
      <c r="GS7" s="379">
        <v>3966</v>
      </c>
      <c r="GT7" s="379">
        <v>2115</v>
      </c>
      <c r="GU7" s="379">
        <v>5371</v>
      </c>
      <c r="GV7" s="379"/>
      <c r="GW7" s="378" t="s">
        <v>548</v>
      </c>
      <c r="GX7" s="378">
        <v>831</v>
      </c>
      <c r="GY7" s="378">
        <v>316</v>
      </c>
      <c r="GZ7" s="378">
        <v>841</v>
      </c>
      <c r="HA7" s="378"/>
      <c r="HB7" s="379">
        <v>68620</v>
      </c>
      <c r="HC7" s="379">
        <v>36210</v>
      </c>
      <c r="HD7" s="379">
        <v>23541</v>
      </c>
      <c r="HE7" s="379">
        <v>171508</v>
      </c>
      <c r="HF7" s="378"/>
      <c r="HG7" s="379">
        <v>31087</v>
      </c>
      <c r="HH7" s="378"/>
      <c r="HI7" s="379">
        <v>16232</v>
      </c>
      <c r="HJ7" s="379">
        <v>13608</v>
      </c>
      <c r="HK7" s="378">
        <v>827</v>
      </c>
      <c r="HL7" s="379">
        <v>4197</v>
      </c>
      <c r="HM7" s="379">
        <v>3367</v>
      </c>
      <c r="HN7" s="378"/>
      <c r="HO7" s="379">
        <v>3362</v>
      </c>
      <c r="HP7" s="379">
        <v>30029</v>
      </c>
      <c r="HQ7" s="379">
        <v>48254</v>
      </c>
      <c r="HR7" s="378">
        <v>54</v>
      </c>
      <c r="HS7" s="379">
        <v>5098</v>
      </c>
      <c r="HT7" s="379">
        <v>229344</v>
      </c>
      <c r="HU7" s="379">
        <v>519397</v>
      </c>
      <c r="HV7" s="379">
        <v>305499</v>
      </c>
      <c r="HW7" s="379">
        <v>14633</v>
      </c>
      <c r="HX7" s="379">
        <v>257033</v>
      </c>
      <c r="HY7" s="379">
        <v>508837</v>
      </c>
      <c r="HZ7" s="379">
        <v>28206</v>
      </c>
      <c r="IA7" s="379">
        <v>234924</v>
      </c>
      <c r="IB7" s="378"/>
      <c r="IC7" s="379">
        <v>21745</v>
      </c>
      <c r="ID7" s="379">
        <v>63249</v>
      </c>
      <c r="IE7" s="379">
        <v>144557</v>
      </c>
      <c r="IF7" s="378"/>
      <c r="IG7" s="379">
        <v>134342</v>
      </c>
      <c r="IH7" s="379">
        <v>186914</v>
      </c>
      <c r="II7" s="378">
        <v>569</v>
      </c>
      <c r="IJ7" s="379">
        <v>10054</v>
      </c>
      <c r="IK7" s="378"/>
      <c r="IL7" s="379">
        <v>6690</v>
      </c>
      <c r="IM7" s="379">
        <v>7106</v>
      </c>
      <c r="IN7" s="379">
        <v>22008</v>
      </c>
      <c r="IO7" s="379">
        <v>7183</v>
      </c>
      <c r="IP7" s="378"/>
      <c r="IQ7" s="379">
        <v>6895</v>
      </c>
      <c r="IR7" s="378" t="s">
        <v>548</v>
      </c>
      <c r="IS7" s="379">
        <v>524334</v>
      </c>
      <c r="IT7" s="378" t="s">
        <v>548</v>
      </c>
      <c r="IU7" s="379">
        <v>30481</v>
      </c>
      <c r="IV7" s="379">
        <v>23795703</v>
      </c>
      <c r="IW7" s="379">
        <v>722410</v>
      </c>
      <c r="IX7" s="379">
        <v>182736</v>
      </c>
      <c r="IY7" s="378"/>
      <c r="IZ7" s="379">
        <v>68967</v>
      </c>
      <c r="JA7" s="379">
        <v>14878</v>
      </c>
      <c r="JB7" s="379">
        <v>5977</v>
      </c>
      <c r="JC7" s="378">
        <v>217</v>
      </c>
      <c r="JD7" s="378">
        <v>272</v>
      </c>
      <c r="JE7" s="378">
        <v>72</v>
      </c>
      <c r="JF7" s="378"/>
      <c r="JG7" s="379">
        <v>307992</v>
      </c>
      <c r="JH7" s="379">
        <v>3020</v>
      </c>
      <c r="JI7" s="379">
        <v>59246</v>
      </c>
      <c r="JJ7" s="379">
        <v>218813</v>
      </c>
      <c r="JK7" s="379">
        <v>3465</v>
      </c>
      <c r="JL7" s="378" t="s">
        <v>548</v>
      </c>
      <c r="JM7" s="379">
        <v>1516</v>
      </c>
      <c r="JN7" s="379">
        <v>5781</v>
      </c>
      <c r="JO7" s="378" t="s">
        <v>548</v>
      </c>
      <c r="JP7" s="379">
        <v>6700</v>
      </c>
      <c r="JQ7" s="378"/>
      <c r="JR7" s="378">
        <v>140</v>
      </c>
      <c r="JS7" s="378">
        <v>1</v>
      </c>
      <c r="JT7" s="378">
        <v>89</v>
      </c>
      <c r="JU7" s="378">
        <v>10</v>
      </c>
      <c r="JV7" s="378">
        <v>379</v>
      </c>
      <c r="JW7" s="379">
        <v>5159</v>
      </c>
      <c r="JX7" s="378"/>
      <c r="JY7" s="379">
        <v>3843</v>
      </c>
      <c r="JZ7" s="378" t="s">
        <v>548</v>
      </c>
      <c r="KA7" s="378" t="s">
        <v>548</v>
      </c>
      <c r="KB7" s="379">
        <v>68151</v>
      </c>
      <c r="KC7" s="378"/>
      <c r="KD7" s="379">
        <v>1186</v>
      </c>
      <c r="KE7" s="379">
        <v>66965</v>
      </c>
      <c r="KF7" s="379">
        <v>29580</v>
      </c>
      <c r="KG7" s="378" t="s">
        <v>548</v>
      </c>
      <c r="KH7" s="378" t="s">
        <v>548</v>
      </c>
      <c r="KI7" s="378" t="s">
        <v>548</v>
      </c>
      <c r="KJ7" s="378">
        <v>284</v>
      </c>
      <c r="KK7" s="378" t="s">
        <v>548</v>
      </c>
      <c r="KL7" s="378" t="s">
        <v>548</v>
      </c>
      <c r="KM7" s="378"/>
      <c r="KN7" s="378" t="s">
        <v>548</v>
      </c>
      <c r="KO7" s="378"/>
      <c r="KP7" s="378" t="s">
        <v>548</v>
      </c>
      <c r="KQ7" s="378" t="s">
        <v>548</v>
      </c>
      <c r="KR7" s="378">
        <v>829</v>
      </c>
      <c r="KS7" s="379">
        <v>4218</v>
      </c>
      <c r="KT7" s="378">
        <v>343</v>
      </c>
      <c r="KU7" s="379">
        <v>41078</v>
      </c>
      <c r="KV7" s="379">
        <v>548092</v>
      </c>
      <c r="KW7" s="379">
        <v>13080</v>
      </c>
      <c r="KX7" s="379">
        <v>1038548</v>
      </c>
      <c r="KY7" s="378">
        <v>447</v>
      </c>
      <c r="KZ7" s="378"/>
      <c r="LA7" s="379">
        <v>987376</v>
      </c>
      <c r="LB7" s="378"/>
      <c r="LC7" s="379">
        <v>600104</v>
      </c>
      <c r="LD7" s="379">
        <v>83900</v>
      </c>
      <c r="LE7" s="379">
        <v>266305</v>
      </c>
      <c r="LF7" s="379">
        <v>272838</v>
      </c>
      <c r="LG7" s="378">
        <v>973</v>
      </c>
      <c r="LH7" s="378" t="s">
        <v>548</v>
      </c>
      <c r="LI7" s="379">
        <v>173077</v>
      </c>
      <c r="LJ7" s="379">
        <v>409014</v>
      </c>
      <c r="LK7" s="379">
        <v>23122</v>
      </c>
      <c r="LL7" s="379">
        <v>4699</v>
      </c>
      <c r="LM7" s="378" t="s">
        <v>548</v>
      </c>
      <c r="LN7" s="379">
        <v>612447</v>
      </c>
      <c r="LO7" s="379">
        <v>45928</v>
      </c>
      <c r="LP7" s="379">
        <v>24600</v>
      </c>
      <c r="LQ7" s="379">
        <v>8740</v>
      </c>
      <c r="LR7" s="379">
        <v>17464</v>
      </c>
      <c r="LS7" s="379">
        <v>50007</v>
      </c>
      <c r="LT7" s="378" t="s">
        <v>548</v>
      </c>
      <c r="LU7" s="378" t="s">
        <v>548</v>
      </c>
      <c r="LV7" s="379">
        <v>3008</v>
      </c>
      <c r="LW7" s="378" t="s">
        <v>548</v>
      </c>
      <c r="LX7" s="378" t="s">
        <v>548</v>
      </c>
      <c r="LY7" s="378" t="s">
        <v>548</v>
      </c>
      <c r="LZ7" s="378" t="s">
        <v>548</v>
      </c>
      <c r="MA7" s="378" t="s">
        <v>548</v>
      </c>
      <c r="MB7" s="378" t="s">
        <v>548</v>
      </c>
      <c r="MC7" s="378" t="s">
        <v>548</v>
      </c>
      <c r="MD7" s="378" t="s">
        <v>548</v>
      </c>
      <c r="ME7" s="378" t="s">
        <v>548</v>
      </c>
      <c r="MF7" s="378" t="s">
        <v>548</v>
      </c>
      <c r="MG7" s="378" t="s">
        <v>548</v>
      </c>
      <c r="MH7" s="378" t="s">
        <v>548</v>
      </c>
      <c r="MI7" s="379">
        <v>200616</v>
      </c>
      <c r="MJ7" s="378" t="s">
        <v>548</v>
      </c>
      <c r="MK7" s="378" t="s">
        <v>548</v>
      </c>
      <c r="ML7" s="387"/>
      <c r="MM7" s="387"/>
      <c r="MN7" s="387"/>
      <c r="MO7" s="387"/>
      <c r="MP7" s="387"/>
      <c r="MQ7" s="387"/>
      <c r="MR7" s="387"/>
    </row>
    <row r="8" spans="1:356" ht="19.5" thickBot="1">
      <c r="B8" s="211" t="s">
        <v>733</v>
      </c>
      <c r="C8" s="371">
        <v>299990</v>
      </c>
      <c r="D8" s="371">
        <v>9753</v>
      </c>
      <c r="E8" s="371">
        <v>1286057</v>
      </c>
      <c r="F8" s="370"/>
      <c r="G8" s="371">
        <v>27725</v>
      </c>
      <c r="H8" s="371">
        <v>199439</v>
      </c>
      <c r="I8" s="371"/>
      <c r="J8" s="371">
        <v>168711</v>
      </c>
      <c r="K8" s="371">
        <v>12158855</v>
      </c>
      <c r="L8" s="370"/>
      <c r="M8" s="371">
        <v>343526</v>
      </c>
      <c r="N8" s="371">
        <v>4028164</v>
      </c>
      <c r="O8" s="371">
        <v>87262</v>
      </c>
      <c r="P8" s="371">
        <v>547099</v>
      </c>
      <c r="Q8" s="371">
        <v>75090</v>
      </c>
      <c r="R8" s="371">
        <v>965017</v>
      </c>
      <c r="S8" s="370"/>
      <c r="T8" s="370"/>
      <c r="U8" s="371">
        <v>245926</v>
      </c>
      <c r="V8" s="370"/>
      <c r="W8" s="371">
        <v>166852</v>
      </c>
      <c r="X8" s="371">
        <v>3055</v>
      </c>
      <c r="Y8" s="371"/>
      <c r="Z8" s="371">
        <v>247965</v>
      </c>
      <c r="AA8" s="371">
        <v>471126</v>
      </c>
      <c r="AB8" s="371">
        <v>6650520</v>
      </c>
      <c r="AC8" s="370"/>
      <c r="AD8" s="371">
        <v>2763074</v>
      </c>
      <c r="AE8" s="371">
        <v>1347220</v>
      </c>
      <c r="AF8" s="371">
        <v>3050825</v>
      </c>
      <c r="AG8" s="370"/>
      <c r="AH8" s="371">
        <v>667302</v>
      </c>
      <c r="AI8" s="371">
        <v>642974</v>
      </c>
      <c r="AJ8" s="371">
        <v>275287</v>
      </c>
      <c r="AK8" s="371">
        <v>160073</v>
      </c>
      <c r="AL8" s="371">
        <v>55186</v>
      </c>
      <c r="AM8" s="371">
        <v>432988</v>
      </c>
      <c r="AN8" s="370"/>
      <c r="AO8" s="371">
        <v>5677</v>
      </c>
      <c r="AP8" s="371">
        <v>349598</v>
      </c>
      <c r="AQ8" s="371">
        <v>507252</v>
      </c>
      <c r="AR8" s="370"/>
      <c r="AS8" s="371">
        <v>77540</v>
      </c>
      <c r="AT8" s="371">
        <v>133184</v>
      </c>
      <c r="AU8" s="371">
        <v>114434</v>
      </c>
      <c r="AV8" s="370"/>
      <c r="AW8" s="371">
        <v>77014</v>
      </c>
      <c r="AX8" s="371">
        <v>3405</v>
      </c>
      <c r="AY8" s="371">
        <v>14773</v>
      </c>
      <c r="AZ8" s="371">
        <v>246240</v>
      </c>
      <c r="BA8" s="371">
        <v>28982</v>
      </c>
      <c r="BB8" s="371">
        <v>179307</v>
      </c>
      <c r="BC8" s="371">
        <v>859088</v>
      </c>
      <c r="BD8" s="371">
        <v>69318</v>
      </c>
      <c r="BE8" s="371">
        <v>80793</v>
      </c>
      <c r="BF8" s="371">
        <v>512125</v>
      </c>
      <c r="BG8" s="371">
        <v>584329</v>
      </c>
      <c r="BH8" s="371">
        <v>243170</v>
      </c>
      <c r="BI8" s="371">
        <v>113828</v>
      </c>
      <c r="BJ8" s="371">
        <v>629553</v>
      </c>
      <c r="BK8" s="371">
        <v>319323</v>
      </c>
      <c r="BL8" s="371">
        <v>809754</v>
      </c>
      <c r="BM8" s="370"/>
      <c r="BN8" s="371">
        <v>9963</v>
      </c>
      <c r="BO8" s="371">
        <v>636009</v>
      </c>
      <c r="BP8" s="370">
        <v>628</v>
      </c>
      <c r="BQ8" s="371">
        <v>277932</v>
      </c>
      <c r="BR8" s="371">
        <v>357239</v>
      </c>
      <c r="BS8" s="371">
        <v>6768279</v>
      </c>
      <c r="BT8" s="370"/>
      <c r="BU8" s="371">
        <v>6700564</v>
      </c>
      <c r="BV8" s="370"/>
      <c r="BW8" s="371">
        <v>2434478</v>
      </c>
      <c r="BX8" s="371">
        <v>21849</v>
      </c>
      <c r="BY8" s="371">
        <v>2263765</v>
      </c>
      <c r="BZ8" s="371">
        <v>61426</v>
      </c>
      <c r="CA8" s="371">
        <v>31458</v>
      </c>
      <c r="CB8" s="371">
        <v>127307</v>
      </c>
      <c r="CC8" s="371">
        <v>3402629</v>
      </c>
      <c r="CD8" s="371">
        <v>2422659</v>
      </c>
      <c r="CE8" s="371">
        <v>197539</v>
      </c>
      <c r="CF8" s="371">
        <v>130771</v>
      </c>
      <c r="CG8" s="371">
        <v>30397</v>
      </c>
      <c r="CH8" s="370">
        <v>895</v>
      </c>
      <c r="CI8" s="371">
        <v>806066</v>
      </c>
      <c r="CJ8" s="370"/>
      <c r="CK8" s="371">
        <v>152894</v>
      </c>
      <c r="CL8" s="371">
        <v>334949</v>
      </c>
      <c r="CM8" s="371">
        <v>55410</v>
      </c>
      <c r="CN8" s="371">
        <v>168789</v>
      </c>
      <c r="CO8" s="371">
        <v>96227</v>
      </c>
      <c r="CP8" s="371">
        <v>22663</v>
      </c>
      <c r="CQ8" s="371">
        <v>308342</v>
      </c>
      <c r="CR8" s="370"/>
      <c r="CS8" s="371">
        <v>164325</v>
      </c>
      <c r="CT8" s="371">
        <v>64403</v>
      </c>
      <c r="CU8" s="371">
        <v>62147</v>
      </c>
      <c r="CV8" s="370">
        <v>242</v>
      </c>
      <c r="CW8" s="371">
        <v>949518</v>
      </c>
      <c r="CX8" s="371">
        <v>953458</v>
      </c>
      <c r="CY8" s="371">
        <v>11836903</v>
      </c>
      <c r="CZ8" s="370"/>
      <c r="DA8" s="371">
        <v>2176837</v>
      </c>
      <c r="DB8" s="371">
        <v>4720320</v>
      </c>
      <c r="DC8" s="371">
        <v>2397508</v>
      </c>
      <c r="DD8" s="371">
        <v>2326065</v>
      </c>
      <c r="DE8" s="370">
        <v>0</v>
      </c>
      <c r="DF8" s="370"/>
      <c r="DG8" s="370"/>
      <c r="DH8" s="371">
        <v>480297</v>
      </c>
      <c r="DI8" s="371"/>
      <c r="DJ8" s="371">
        <v>404662</v>
      </c>
      <c r="DK8" s="371">
        <v>876740</v>
      </c>
      <c r="DL8" s="371">
        <v>1187557</v>
      </c>
      <c r="DM8" s="370"/>
      <c r="DN8" s="371">
        <v>231432</v>
      </c>
      <c r="DO8" s="371">
        <v>86309</v>
      </c>
      <c r="DP8" s="371">
        <v>336479</v>
      </c>
      <c r="DQ8" s="370"/>
      <c r="DR8" s="371">
        <v>1981</v>
      </c>
      <c r="DS8" s="371">
        <v>21211</v>
      </c>
      <c r="DT8" s="371">
        <v>103393</v>
      </c>
      <c r="DU8" s="371">
        <v>15728</v>
      </c>
      <c r="DV8" s="371">
        <v>285296</v>
      </c>
      <c r="DW8" s="371">
        <v>397831</v>
      </c>
      <c r="DX8" s="371">
        <v>984516</v>
      </c>
      <c r="DY8" s="371">
        <v>13417</v>
      </c>
      <c r="DZ8" s="371">
        <v>8379414</v>
      </c>
      <c r="EA8" s="370"/>
      <c r="EB8" s="371">
        <v>269437</v>
      </c>
      <c r="EC8" s="371">
        <v>1955609</v>
      </c>
      <c r="ED8" s="371">
        <v>163155</v>
      </c>
      <c r="EE8" s="371">
        <v>827910</v>
      </c>
      <c r="EF8" s="371">
        <v>1022641</v>
      </c>
      <c r="EG8" s="371">
        <v>225509</v>
      </c>
      <c r="EH8" s="371">
        <v>211726</v>
      </c>
      <c r="EI8" s="371">
        <v>525436</v>
      </c>
      <c r="EJ8" s="371">
        <v>121069</v>
      </c>
      <c r="EK8" s="371">
        <v>2193276</v>
      </c>
      <c r="EL8" s="371">
        <v>483485</v>
      </c>
      <c r="EM8" s="371">
        <v>8585361</v>
      </c>
      <c r="EN8" s="371">
        <v>1228196</v>
      </c>
      <c r="EO8" s="371">
        <v>4621777</v>
      </c>
      <c r="EP8" s="370"/>
      <c r="EQ8" s="371">
        <v>13249</v>
      </c>
      <c r="ER8" s="371">
        <v>206658</v>
      </c>
      <c r="ES8" s="371">
        <v>67957032</v>
      </c>
      <c r="ET8" s="370"/>
      <c r="EU8" s="371">
        <v>1032843</v>
      </c>
      <c r="EV8" s="371">
        <v>469292</v>
      </c>
      <c r="EW8" s="371">
        <v>337038</v>
      </c>
      <c r="EX8" s="371">
        <v>8966042</v>
      </c>
      <c r="EY8" s="371">
        <v>733461</v>
      </c>
      <c r="EZ8" s="371">
        <v>1970110</v>
      </c>
      <c r="FA8" s="371">
        <v>1631703</v>
      </c>
      <c r="FB8" s="371">
        <v>659891</v>
      </c>
      <c r="FC8" s="371">
        <v>480388</v>
      </c>
      <c r="FD8" s="371">
        <v>2965016</v>
      </c>
      <c r="FE8" s="371">
        <v>728487</v>
      </c>
      <c r="FF8" s="371">
        <v>4245116</v>
      </c>
      <c r="FG8" s="370"/>
      <c r="FH8" s="371">
        <v>2045404</v>
      </c>
      <c r="FI8" s="371">
        <v>16217730</v>
      </c>
      <c r="FJ8" s="370"/>
      <c r="FK8" s="371">
        <v>7236039</v>
      </c>
      <c r="FL8" s="371">
        <v>6615145</v>
      </c>
      <c r="FM8" s="371">
        <v>1401913</v>
      </c>
      <c r="FN8" s="371">
        <v>1598618</v>
      </c>
      <c r="FO8" s="371">
        <v>29172</v>
      </c>
      <c r="FP8" s="371">
        <v>539259</v>
      </c>
      <c r="FQ8" s="371">
        <v>3185</v>
      </c>
      <c r="FR8" s="371">
        <v>38902126</v>
      </c>
      <c r="FS8" s="370"/>
      <c r="FT8" s="371">
        <v>10087645</v>
      </c>
      <c r="FU8" s="371">
        <v>1615369</v>
      </c>
      <c r="FV8" s="371">
        <v>16949160</v>
      </c>
      <c r="FW8" s="371">
        <v>1323126</v>
      </c>
      <c r="FX8" s="371">
        <v>2545754</v>
      </c>
      <c r="FY8" s="370">
        <v>268</v>
      </c>
      <c r="FZ8" s="371">
        <v>2998132</v>
      </c>
      <c r="GA8" s="370"/>
      <c r="GB8" s="371">
        <v>792267</v>
      </c>
      <c r="GC8" s="371">
        <v>2205865</v>
      </c>
      <c r="GD8" s="371">
        <v>8766710</v>
      </c>
      <c r="GE8" s="370"/>
      <c r="GF8" s="371">
        <v>729097</v>
      </c>
      <c r="GG8" s="371">
        <v>8037613</v>
      </c>
      <c r="GH8" s="371">
        <v>131721</v>
      </c>
      <c r="GI8" s="371">
        <v>5823</v>
      </c>
      <c r="GJ8" s="371">
        <v>18484</v>
      </c>
      <c r="GK8" s="371">
        <v>624289</v>
      </c>
      <c r="GL8" s="371">
        <v>333390</v>
      </c>
      <c r="GM8" s="371">
        <v>3117632</v>
      </c>
      <c r="GN8" s="371">
        <v>2171277</v>
      </c>
      <c r="GO8" s="371">
        <v>228040</v>
      </c>
      <c r="GP8" s="371">
        <v>6035375</v>
      </c>
      <c r="GQ8" s="371">
        <v>2776207</v>
      </c>
      <c r="GR8" s="371">
        <v>5794545</v>
      </c>
      <c r="GS8" s="371">
        <v>3374706</v>
      </c>
      <c r="GT8" s="371">
        <v>2183807</v>
      </c>
      <c r="GU8" s="371">
        <v>1645580</v>
      </c>
      <c r="GV8" s="371"/>
      <c r="GW8" s="371">
        <v>1910157</v>
      </c>
      <c r="GX8" s="371">
        <v>204617</v>
      </c>
      <c r="GY8" s="371">
        <v>597373</v>
      </c>
      <c r="GZ8" s="371">
        <v>1962620</v>
      </c>
      <c r="HA8" s="370"/>
      <c r="HB8" s="371">
        <v>292728</v>
      </c>
      <c r="HC8" s="371">
        <v>59007</v>
      </c>
      <c r="HD8" s="371">
        <v>303799</v>
      </c>
      <c r="HE8" s="371">
        <v>94607773</v>
      </c>
      <c r="HF8" s="370"/>
      <c r="HG8" s="371">
        <v>60427231</v>
      </c>
      <c r="HH8" s="370"/>
      <c r="HI8" s="371">
        <v>16036017</v>
      </c>
      <c r="HJ8" s="371">
        <v>40128560</v>
      </c>
      <c r="HK8" s="371">
        <v>3290836</v>
      </c>
      <c r="HL8" s="371">
        <v>8850662</v>
      </c>
      <c r="HM8" s="371">
        <v>1890297</v>
      </c>
      <c r="HN8" s="370"/>
      <c r="HO8" s="371">
        <v>1881173</v>
      </c>
      <c r="HP8" s="371">
        <v>9202223</v>
      </c>
      <c r="HQ8" s="371">
        <v>1902714</v>
      </c>
      <c r="HR8" s="371">
        <v>17428063</v>
      </c>
      <c r="HS8" s="371">
        <v>7460101</v>
      </c>
      <c r="HT8" s="371">
        <v>19228135</v>
      </c>
      <c r="HU8" s="371">
        <v>2227280</v>
      </c>
      <c r="HV8" s="371">
        <v>6559991</v>
      </c>
      <c r="HW8" s="371">
        <v>181947</v>
      </c>
      <c r="HX8" s="371">
        <v>1868118</v>
      </c>
      <c r="HY8" s="371">
        <v>11049364</v>
      </c>
      <c r="HZ8" s="371">
        <v>1407406</v>
      </c>
      <c r="IA8" s="371">
        <v>6300950</v>
      </c>
      <c r="IB8" s="370"/>
      <c r="IC8" s="371">
        <v>1799894</v>
      </c>
      <c r="ID8" s="371">
        <v>8023141</v>
      </c>
      <c r="IE8" s="371">
        <v>78209167</v>
      </c>
      <c r="IF8" s="370"/>
      <c r="IG8" s="371">
        <v>77107056</v>
      </c>
      <c r="IH8" s="371">
        <v>4587935</v>
      </c>
      <c r="II8" s="371">
        <v>109844</v>
      </c>
      <c r="IJ8" s="371">
        <v>3192815</v>
      </c>
      <c r="IK8" s="370"/>
      <c r="IL8" s="371">
        <v>1522660</v>
      </c>
      <c r="IM8" s="371">
        <v>754293</v>
      </c>
      <c r="IN8" s="371">
        <v>3102943</v>
      </c>
      <c r="IO8" s="371">
        <v>7771892</v>
      </c>
      <c r="IP8" s="370"/>
      <c r="IQ8" s="371">
        <v>7544719</v>
      </c>
      <c r="IR8" s="371">
        <v>1060508</v>
      </c>
      <c r="IS8" s="371">
        <v>7040299</v>
      </c>
      <c r="IT8" s="371">
        <v>4797702</v>
      </c>
      <c r="IU8" s="371">
        <v>8704075</v>
      </c>
      <c r="IV8" s="371">
        <v>15161250</v>
      </c>
      <c r="IW8" s="371">
        <v>18350066</v>
      </c>
      <c r="IX8" s="371">
        <v>42971159</v>
      </c>
      <c r="IY8" s="370"/>
      <c r="IZ8" s="371">
        <v>18854495</v>
      </c>
      <c r="JA8" s="371">
        <v>13413668</v>
      </c>
      <c r="JB8" s="371">
        <v>1923216</v>
      </c>
      <c r="JC8" s="371">
        <v>12472939</v>
      </c>
      <c r="JD8" s="371">
        <v>4745233</v>
      </c>
      <c r="JE8" s="371">
        <v>6962607</v>
      </c>
      <c r="JF8" s="370"/>
      <c r="JG8" s="371">
        <v>1807350</v>
      </c>
      <c r="JH8" s="371">
        <v>53247</v>
      </c>
      <c r="JI8" s="371">
        <v>269441</v>
      </c>
      <c r="JJ8" s="371">
        <v>2037942</v>
      </c>
      <c r="JK8" s="371">
        <v>42568</v>
      </c>
      <c r="JL8" s="371">
        <v>29044985</v>
      </c>
      <c r="JM8" s="371">
        <v>3806777</v>
      </c>
      <c r="JN8" s="371">
        <v>2144102</v>
      </c>
      <c r="JO8" s="371">
        <v>4050559</v>
      </c>
      <c r="JP8" s="371">
        <v>15994484</v>
      </c>
      <c r="JQ8" s="370"/>
      <c r="JR8" s="371">
        <v>2477970</v>
      </c>
      <c r="JS8" s="370">
        <v>452</v>
      </c>
      <c r="JT8" s="371">
        <v>2707648</v>
      </c>
      <c r="JU8" s="371">
        <v>223289</v>
      </c>
      <c r="JV8" s="371">
        <v>5636836</v>
      </c>
      <c r="JW8" s="371">
        <v>1924206</v>
      </c>
      <c r="JX8" s="370"/>
      <c r="JY8" s="371">
        <v>1781206</v>
      </c>
      <c r="JZ8" s="371">
        <v>3186461</v>
      </c>
      <c r="KA8" s="371">
        <v>5829610</v>
      </c>
      <c r="KB8" s="371">
        <v>1790725</v>
      </c>
      <c r="KC8" s="370"/>
      <c r="KD8" s="371">
        <v>190228</v>
      </c>
      <c r="KE8" s="371">
        <v>1600498</v>
      </c>
      <c r="KF8" s="371">
        <v>630389</v>
      </c>
      <c r="KG8" s="371">
        <v>32770891</v>
      </c>
      <c r="KH8" s="371">
        <v>4877285</v>
      </c>
      <c r="KI8" s="371">
        <v>22198675</v>
      </c>
      <c r="KJ8" s="371">
        <v>17540049</v>
      </c>
      <c r="KK8" s="371">
        <v>6575411</v>
      </c>
      <c r="KL8" s="371">
        <v>108193353</v>
      </c>
      <c r="KM8" s="370"/>
      <c r="KN8" s="371">
        <v>89677195</v>
      </c>
      <c r="KO8" s="370"/>
      <c r="KP8" s="371">
        <v>43865751</v>
      </c>
      <c r="KQ8" s="371">
        <v>45811444</v>
      </c>
      <c r="KR8" s="371">
        <v>228882</v>
      </c>
      <c r="KS8" s="371">
        <v>1362745</v>
      </c>
      <c r="KT8" s="371">
        <v>1362745</v>
      </c>
      <c r="KU8" s="371">
        <v>577016</v>
      </c>
      <c r="KV8" s="371">
        <v>1754296</v>
      </c>
      <c r="KW8" s="371">
        <v>3666993</v>
      </c>
      <c r="KX8" s="371">
        <v>2878640</v>
      </c>
      <c r="KY8" s="371">
        <v>33189088</v>
      </c>
      <c r="KZ8" s="370"/>
      <c r="LA8" s="371">
        <v>31689416</v>
      </c>
      <c r="LB8" s="370"/>
      <c r="LC8" s="371">
        <v>15638013</v>
      </c>
      <c r="LD8" s="371">
        <v>7515762</v>
      </c>
      <c r="LE8" s="371">
        <v>7990840</v>
      </c>
      <c r="LF8" s="371">
        <v>1499672</v>
      </c>
      <c r="LG8" s="371">
        <v>23446134</v>
      </c>
      <c r="LH8" s="371">
        <v>9735049</v>
      </c>
      <c r="LI8" s="371">
        <v>5695487</v>
      </c>
      <c r="LJ8" s="371">
        <v>2248584</v>
      </c>
      <c r="LK8" s="371">
        <v>322297</v>
      </c>
      <c r="LL8" s="371">
        <v>284802</v>
      </c>
      <c r="LM8" s="371">
        <v>359297</v>
      </c>
      <c r="LN8" s="371">
        <v>11646985</v>
      </c>
      <c r="LO8" s="371">
        <v>1747496</v>
      </c>
      <c r="LP8" s="371">
        <v>93823</v>
      </c>
      <c r="LQ8" s="371">
        <v>46478</v>
      </c>
      <c r="LR8" s="371">
        <v>88157</v>
      </c>
      <c r="LS8" s="371">
        <v>280834</v>
      </c>
      <c r="LT8" s="371">
        <v>43608224</v>
      </c>
      <c r="LU8" s="371">
        <v>814214133</v>
      </c>
      <c r="LV8" s="371">
        <v>59303126</v>
      </c>
      <c r="LW8" s="371">
        <v>226107029</v>
      </c>
      <c r="LX8" s="371">
        <v>369724737</v>
      </c>
      <c r="LY8" s="371">
        <v>66505965</v>
      </c>
      <c r="LZ8" s="371">
        <v>45793229</v>
      </c>
      <c r="MA8" s="371">
        <v>46780046</v>
      </c>
      <c r="MB8" s="371">
        <v>407370071</v>
      </c>
      <c r="MC8" s="371">
        <v>426367</v>
      </c>
      <c r="MD8" s="371">
        <v>15258934</v>
      </c>
      <c r="ME8" s="371">
        <v>22186662</v>
      </c>
      <c r="MF8" s="371">
        <v>274802517</v>
      </c>
      <c r="MG8" s="371">
        <v>78033190</v>
      </c>
      <c r="MH8" s="371">
        <v>7748645</v>
      </c>
      <c r="MI8" s="371">
        <v>3869592</v>
      </c>
      <c r="MJ8" s="371">
        <v>4546973</v>
      </c>
      <c r="MK8" s="371">
        <v>497191</v>
      </c>
      <c r="ML8" s="372"/>
      <c r="MM8" s="372"/>
      <c r="MN8" s="372"/>
      <c r="MO8" s="372"/>
      <c r="MP8" s="372"/>
      <c r="MQ8" s="372"/>
      <c r="MR8" s="372"/>
    </row>
    <row r="9" spans="1:356" ht="18.75">
      <c r="B9" s="211" t="s">
        <v>734</v>
      </c>
      <c r="C9" s="370">
        <v>-2.5</v>
      </c>
      <c r="D9" s="370">
        <v>-12.3</v>
      </c>
      <c r="E9" s="370">
        <v>-0.8</v>
      </c>
      <c r="F9" s="370"/>
      <c r="G9" s="370">
        <v>-27.6</v>
      </c>
      <c r="H9" s="370">
        <v>-21.9</v>
      </c>
      <c r="I9" s="370"/>
      <c r="J9" s="370">
        <v>11.6</v>
      </c>
      <c r="K9" s="370">
        <v>-3</v>
      </c>
      <c r="L9" s="370"/>
      <c r="M9" s="370">
        <v>2.9</v>
      </c>
      <c r="N9" s="370">
        <v>-6.9</v>
      </c>
      <c r="O9" s="370">
        <v>-29.8</v>
      </c>
      <c r="P9" s="370">
        <v>-23.8</v>
      </c>
      <c r="Q9" s="370">
        <v>5.7</v>
      </c>
      <c r="R9" s="370">
        <v>-22.6</v>
      </c>
      <c r="S9" s="370"/>
      <c r="T9" s="370"/>
      <c r="U9" s="370">
        <v>-32.6</v>
      </c>
      <c r="V9" s="370"/>
      <c r="W9" s="370">
        <v>-31.5</v>
      </c>
      <c r="X9" s="370">
        <v>-44.6</v>
      </c>
      <c r="Y9" s="370"/>
      <c r="Z9" s="370">
        <v>-19.5</v>
      </c>
      <c r="AA9" s="370">
        <v>-16</v>
      </c>
      <c r="AB9" s="370">
        <v>3.7</v>
      </c>
      <c r="AC9" s="370"/>
      <c r="AD9" s="370">
        <v>2.1</v>
      </c>
      <c r="AE9" s="370">
        <v>15.1</v>
      </c>
      <c r="AF9" s="370">
        <v>5.5</v>
      </c>
      <c r="AG9" s="370"/>
      <c r="AH9" s="370">
        <v>-10.199999999999999</v>
      </c>
      <c r="AI9" s="370">
        <v>-3.7</v>
      </c>
      <c r="AJ9" s="370">
        <v>25.5</v>
      </c>
      <c r="AK9" s="370">
        <v>17.600000000000001</v>
      </c>
      <c r="AL9" s="370">
        <v>-0.2</v>
      </c>
      <c r="AM9" s="370">
        <v>3.9</v>
      </c>
      <c r="AN9" s="370"/>
      <c r="AO9" s="370">
        <v>-2.4</v>
      </c>
      <c r="AP9" s="370">
        <v>3.6</v>
      </c>
      <c r="AQ9" s="370">
        <v>-2.2000000000000002</v>
      </c>
      <c r="AR9" s="370"/>
      <c r="AS9" s="370">
        <v>-35.5</v>
      </c>
      <c r="AT9" s="370">
        <v>-7.6</v>
      </c>
      <c r="AU9" s="370">
        <v>1.1000000000000001</v>
      </c>
      <c r="AV9" s="370"/>
      <c r="AW9" s="370">
        <v>4.9000000000000004</v>
      </c>
      <c r="AX9" s="370">
        <v>-30.3</v>
      </c>
      <c r="AY9" s="370">
        <v>-6.5</v>
      </c>
      <c r="AZ9" s="370">
        <v>-6.7</v>
      </c>
      <c r="BA9" s="370">
        <v>62.2</v>
      </c>
      <c r="BB9" s="370">
        <v>11.5</v>
      </c>
      <c r="BC9" s="370">
        <v>7.8</v>
      </c>
      <c r="BD9" s="370">
        <v>33.6</v>
      </c>
      <c r="BE9" s="370">
        <v>-16.100000000000001</v>
      </c>
      <c r="BF9" s="370">
        <v>19</v>
      </c>
      <c r="BG9" s="370">
        <v>11.1</v>
      </c>
      <c r="BH9" s="370">
        <v>-10.8</v>
      </c>
      <c r="BI9" s="370">
        <v>2.8</v>
      </c>
      <c r="BJ9" s="370">
        <v>4.0999999999999996</v>
      </c>
      <c r="BK9" s="370">
        <v>-5.0999999999999996</v>
      </c>
      <c r="BL9" s="370">
        <v>-9.1999999999999993</v>
      </c>
      <c r="BM9" s="370"/>
      <c r="BN9" s="370">
        <v>-11.6</v>
      </c>
      <c r="BO9" s="370">
        <v>-9.6</v>
      </c>
      <c r="BP9" s="370">
        <v>19.3</v>
      </c>
      <c r="BQ9" s="370">
        <v>14.7</v>
      </c>
      <c r="BR9" s="370">
        <v>4.4000000000000004</v>
      </c>
      <c r="BS9" s="370">
        <v>20</v>
      </c>
      <c r="BT9" s="370"/>
      <c r="BU9" s="370">
        <v>19</v>
      </c>
      <c r="BV9" s="370"/>
      <c r="BW9" s="370">
        <v>1.3</v>
      </c>
      <c r="BX9" s="370">
        <v>-29</v>
      </c>
      <c r="BY9" s="370">
        <v>64.3</v>
      </c>
      <c r="BZ9" s="370">
        <v>-11.9</v>
      </c>
      <c r="CA9" s="370">
        <v>23.3</v>
      </c>
      <c r="CB9" s="370">
        <v>-33.299999999999997</v>
      </c>
      <c r="CC9" s="370">
        <v>-7.4</v>
      </c>
      <c r="CD9" s="370">
        <v>-2.9</v>
      </c>
      <c r="CE9" s="370">
        <v>5.3</v>
      </c>
      <c r="CF9" s="370">
        <v>9.3000000000000007</v>
      </c>
      <c r="CG9" s="370">
        <v>114.7</v>
      </c>
      <c r="CH9" s="370">
        <v>56.6</v>
      </c>
      <c r="CI9" s="370">
        <v>2</v>
      </c>
      <c r="CJ9" s="370"/>
      <c r="CK9" s="370">
        <v>-11.3</v>
      </c>
      <c r="CL9" s="370">
        <v>-6.3</v>
      </c>
      <c r="CM9" s="370">
        <v>-17.899999999999999</v>
      </c>
      <c r="CN9" s="370">
        <v>-22.5</v>
      </c>
      <c r="CO9" s="370">
        <v>-7.2</v>
      </c>
      <c r="CP9" s="370">
        <v>-62.4</v>
      </c>
      <c r="CQ9" s="370">
        <v>-7.1</v>
      </c>
      <c r="CR9" s="370"/>
      <c r="CS9" s="370">
        <v>29.4</v>
      </c>
      <c r="CT9" s="370">
        <v>21.5</v>
      </c>
      <c r="CU9" s="370">
        <v>-53.4</v>
      </c>
      <c r="CV9" s="370">
        <v>-61.5</v>
      </c>
      <c r="CW9" s="370">
        <v>15.8</v>
      </c>
      <c r="CX9" s="370">
        <v>377.4</v>
      </c>
      <c r="CY9" s="370">
        <v>21.9</v>
      </c>
      <c r="CZ9" s="370"/>
      <c r="DA9" s="370">
        <v>16.100000000000001</v>
      </c>
      <c r="DB9" s="370">
        <v>16.3</v>
      </c>
      <c r="DC9" s="370">
        <v>74.599999999999994</v>
      </c>
      <c r="DD9" s="370">
        <v>11.1</v>
      </c>
      <c r="DE9" s="388" t="s">
        <v>548</v>
      </c>
      <c r="DF9" s="370"/>
      <c r="DG9" s="370"/>
      <c r="DH9" s="370">
        <v>-0.2</v>
      </c>
      <c r="DI9" s="370"/>
      <c r="DJ9" s="370">
        <v>28</v>
      </c>
      <c r="DK9" s="370">
        <v>2.7</v>
      </c>
      <c r="DL9" s="370">
        <v>13</v>
      </c>
      <c r="DM9" s="370"/>
      <c r="DN9" s="370">
        <v>25.4</v>
      </c>
      <c r="DO9" s="370">
        <v>147.9</v>
      </c>
      <c r="DP9" s="370">
        <v>-7.4</v>
      </c>
      <c r="DQ9" s="370"/>
      <c r="DR9" s="370">
        <v>59.7</v>
      </c>
      <c r="DS9" s="370">
        <v>-44.7</v>
      </c>
      <c r="DT9" s="370">
        <v>-1.5</v>
      </c>
      <c r="DU9" s="370">
        <v>7.8</v>
      </c>
      <c r="DV9" s="370">
        <v>22.7</v>
      </c>
      <c r="DW9" s="370">
        <v>3</v>
      </c>
      <c r="DX9" s="370">
        <v>-6.8</v>
      </c>
      <c r="DY9" s="370">
        <v>-14.5</v>
      </c>
      <c r="DZ9" s="370">
        <v>0.1</v>
      </c>
      <c r="EA9" s="370"/>
      <c r="EB9" s="370">
        <v>1.4</v>
      </c>
      <c r="EC9" s="370">
        <v>-3.8</v>
      </c>
      <c r="ED9" s="370">
        <v>-4.8</v>
      </c>
      <c r="EE9" s="370">
        <v>-4</v>
      </c>
      <c r="EF9" s="370">
        <v>2.4</v>
      </c>
      <c r="EG9" s="370">
        <v>-0.5</v>
      </c>
      <c r="EH9" s="370">
        <v>0.7</v>
      </c>
      <c r="EI9" s="370">
        <v>0</v>
      </c>
      <c r="EJ9" s="370">
        <v>-29.9</v>
      </c>
      <c r="EK9" s="370">
        <v>1.2</v>
      </c>
      <c r="EL9" s="370">
        <v>-26.5</v>
      </c>
      <c r="EM9" s="370">
        <v>-6.6</v>
      </c>
      <c r="EN9" s="370">
        <v>5.0999999999999996</v>
      </c>
      <c r="EO9" s="370">
        <v>-5.8</v>
      </c>
      <c r="EP9" s="370"/>
      <c r="EQ9" s="370">
        <v>-80.2</v>
      </c>
      <c r="ER9" s="370">
        <v>23.4</v>
      </c>
      <c r="ES9" s="388" t="s">
        <v>548</v>
      </c>
      <c r="ET9" s="370"/>
      <c r="EU9" s="370">
        <v>-20.3</v>
      </c>
      <c r="EV9" s="388" t="s">
        <v>548</v>
      </c>
      <c r="EW9" s="388" t="s">
        <v>548</v>
      </c>
      <c r="EX9" s="388" t="s">
        <v>548</v>
      </c>
      <c r="EY9" s="370">
        <v>6.2</v>
      </c>
      <c r="EZ9" s="370">
        <v>-4.2</v>
      </c>
      <c r="FA9" s="370">
        <v>1.3</v>
      </c>
      <c r="FB9" s="370">
        <v>6</v>
      </c>
      <c r="FC9" s="370">
        <v>13.3</v>
      </c>
      <c r="FD9" s="370">
        <v>-4.0999999999999996</v>
      </c>
      <c r="FE9" s="370">
        <v>-2</v>
      </c>
      <c r="FF9" s="370">
        <v>-2.2000000000000002</v>
      </c>
      <c r="FG9" s="370"/>
      <c r="FH9" s="370">
        <v>-10.7</v>
      </c>
      <c r="FI9" s="370">
        <v>-2.8</v>
      </c>
      <c r="FJ9" s="370"/>
      <c r="FK9" s="370">
        <v>6</v>
      </c>
      <c r="FL9" s="370">
        <v>-0.8</v>
      </c>
      <c r="FM9" s="370">
        <v>-13.9</v>
      </c>
      <c r="FN9" s="388" t="s">
        <v>548</v>
      </c>
      <c r="FO9" s="370">
        <v>-30</v>
      </c>
      <c r="FP9" s="370">
        <v>-31.3</v>
      </c>
      <c r="FQ9" s="370">
        <v>-3.4</v>
      </c>
      <c r="FR9" s="370">
        <v>19.899999999999999</v>
      </c>
      <c r="FS9" s="370"/>
      <c r="FT9" s="370">
        <v>42.2</v>
      </c>
      <c r="FU9" s="370">
        <v>14</v>
      </c>
      <c r="FV9" s="370">
        <v>11</v>
      </c>
      <c r="FW9" s="370">
        <v>5.7</v>
      </c>
      <c r="FX9" s="370">
        <v>-7.2</v>
      </c>
      <c r="FY9" s="370">
        <v>19.7</v>
      </c>
      <c r="FZ9" s="370">
        <v>-11.9</v>
      </c>
      <c r="GA9" s="370"/>
      <c r="GB9" s="370">
        <v>-18.7</v>
      </c>
      <c r="GC9" s="370">
        <v>-8.1999999999999993</v>
      </c>
      <c r="GD9" s="370">
        <v>9.8000000000000007</v>
      </c>
      <c r="GE9" s="370"/>
      <c r="GF9" s="370">
        <v>-15.2</v>
      </c>
      <c r="GG9" s="370">
        <v>14.4</v>
      </c>
      <c r="GH9" s="370">
        <v>-27.2</v>
      </c>
      <c r="GI9" s="370">
        <v>-40.200000000000003</v>
      </c>
      <c r="GJ9" s="370">
        <v>184.4</v>
      </c>
      <c r="GK9" s="370">
        <v>-6.8</v>
      </c>
      <c r="GL9" s="370">
        <v>-4.4000000000000004</v>
      </c>
      <c r="GM9" s="370">
        <v>-2.2999999999999998</v>
      </c>
      <c r="GN9" s="370">
        <v>13.6</v>
      </c>
      <c r="GO9" s="370">
        <v>-1.7</v>
      </c>
      <c r="GP9" s="370">
        <v>-4.3</v>
      </c>
      <c r="GQ9" s="370">
        <v>-2</v>
      </c>
      <c r="GR9" s="370">
        <v>-4.9000000000000004</v>
      </c>
      <c r="GS9" s="370">
        <v>2</v>
      </c>
      <c r="GT9" s="370">
        <v>-4.9000000000000004</v>
      </c>
      <c r="GU9" s="370">
        <v>-6.8</v>
      </c>
      <c r="GV9" s="370"/>
      <c r="GW9" s="388" t="s">
        <v>548</v>
      </c>
      <c r="GX9" s="370">
        <v>-15.9</v>
      </c>
      <c r="GY9" s="370">
        <v>-10.4</v>
      </c>
      <c r="GZ9" s="370">
        <v>1.3</v>
      </c>
      <c r="HA9" s="370"/>
      <c r="HB9" s="370">
        <v>1.7</v>
      </c>
      <c r="HC9" s="370">
        <v>6.6</v>
      </c>
      <c r="HD9" s="370">
        <v>-19.2</v>
      </c>
      <c r="HE9" s="370">
        <v>-10.6</v>
      </c>
      <c r="HF9" s="370"/>
      <c r="HG9" s="370">
        <v>-11.1</v>
      </c>
      <c r="HH9" s="370"/>
      <c r="HI9" s="370">
        <v>-12.2</v>
      </c>
      <c r="HJ9" s="370">
        <v>-8.8000000000000007</v>
      </c>
      <c r="HK9" s="370">
        <v>-14.4</v>
      </c>
      <c r="HL9" s="370">
        <v>-27.3</v>
      </c>
      <c r="HM9" s="370">
        <v>-22</v>
      </c>
      <c r="HN9" s="370"/>
      <c r="HO9" s="370">
        <v>-22.1</v>
      </c>
      <c r="HP9" s="370">
        <v>-22.4</v>
      </c>
      <c r="HQ9" s="370">
        <v>-12.7</v>
      </c>
      <c r="HR9" s="370">
        <v>-19.600000000000001</v>
      </c>
      <c r="HS9" s="370">
        <v>-16.100000000000001</v>
      </c>
      <c r="HT9" s="370">
        <v>-6.4</v>
      </c>
      <c r="HU9" s="370">
        <v>-3.3</v>
      </c>
      <c r="HV9" s="370">
        <v>2.9</v>
      </c>
      <c r="HW9" s="370">
        <v>0.1</v>
      </c>
      <c r="HX9" s="370">
        <v>-2.7</v>
      </c>
      <c r="HY9" s="370">
        <v>-4.5</v>
      </c>
      <c r="HZ9" s="370">
        <v>2</v>
      </c>
      <c r="IA9" s="370">
        <v>6.9</v>
      </c>
      <c r="IB9" s="370"/>
      <c r="IC9" s="370">
        <v>8.3000000000000007</v>
      </c>
      <c r="ID9" s="370">
        <v>-8.4</v>
      </c>
      <c r="IE9" s="370">
        <v>1.7</v>
      </c>
      <c r="IF9" s="370"/>
      <c r="IG9" s="370">
        <v>2.4</v>
      </c>
      <c r="IH9" s="370">
        <v>-0.9</v>
      </c>
      <c r="II9" s="370">
        <v>-11.5</v>
      </c>
      <c r="IJ9" s="370">
        <v>-10.199999999999999</v>
      </c>
      <c r="IK9" s="370"/>
      <c r="IL9" s="370">
        <v>-18.8</v>
      </c>
      <c r="IM9" s="370">
        <v>6.5</v>
      </c>
      <c r="IN9" s="370">
        <v>-5</v>
      </c>
      <c r="IO9" s="370">
        <v>-3</v>
      </c>
      <c r="IP9" s="370"/>
      <c r="IQ9" s="370">
        <v>0.4</v>
      </c>
      <c r="IR9" s="388" t="s">
        <v>548</v>
      </c>
      <c r="IS9" s="370">
        <v>-12.6</v>
      </c>
      <c r="IT9" s="370" t="s">
        <v>548</v>
      </c>
      <c r="IU9" s="370">
        <v>-3.7</v>
      </c>
      <c r="IV9" s="370">
        <v>-6.5</v>
      </c>
      <c r="IW9" s="370">
        <v>27.5</v>
      </c>
      <c r="IX9" s="370">
        <v>19</v>
      </c>
      <c r="IY9" s="370"/>
      <c r="IZ9" s="370">
        <v>19.600000000000001</v>
      </c>
      <c r="JA9" s="370">
        <v>-0.5</v>
      </c>
      <c r="JB9" s="370">
        <v>52.2</v>
      </c>
      <c r="JC9" s="370">
        <v>-0.3</v>
      </c>
      <c r="JD9" s="370">
        <v>-10.1</v>
      </c>
      <c r="JE9" s="370">
        <v>-19.399999999999999</v>
      </c>
      <c r="JF9" s="370"/>
      <c r="JG9" s="370">
        <v>-17</v>
      </c>
      <c r="JH9" s="370">
        <v>-42.2</v>
      </c>
      <c r="JI9" s="370">
        <v>-40.4</v>
      </c>
      <c r="JJ9" s="370">
        <v>-26.2</v>
      </c>
      <c r="JK9" s="370">
        <v>-31.1</v>
      </c>
      <c r="JL9" s="370" t="s">
        <v>548</v>
      </c>
      <c r="JM9" s="370">
        <v>33.1</v>
      </c>
      <c r="JN9" s="370">
        <v>-7.7</v>
      </c>
      <c r="JO9" s="370" t="s">
        <v>548</v>
      </c>
      <c r="JP9" s="370">
        <v>-10.5</v>
      </c>
      <c r="JQ9" s="370"/>
      <c r="JR9" s="370">
        <v>8.5</v>
      </c>
      <c r="JS9" s="370">
        <v>-50</v>
      </c>
      <c r="JT9" s="370">
        <v>-8.1999999999999993</v>
      </c>
      <c r="JU9" s="370">
        <v>900</v>
      </c>
      <c r="JV9" s="370">
        <v>13.1</v>
      </c>
      <c r="JW9" s="370">
        <v>-9.1</v>
      </c>
      <c r="JX9" s="370"/>
      <c r="JY9" s="370">
        <v>-7.9</v>
      </c>
      <c r="JZ9" s="388" t="s">
        <v>548</v>
      </c>
      <c r="KA9" s="388" t="s">
        <v>548</v>
      </c>
      <c r="KB9" s="370">
        <v>2</v>
      </c>
      <c r="KC9" s="370"/>
      <c r="KD9" s="370">
        <v>34.6</v>
      </c>
      <c r="KE9" s="370">
        <v>1.6</v>
      </c>
      <c r="KF9" s="370">
        <v>-9.5</v>
      </c>
      <c r="KG9" s="370" t="s">
        <v>548</v>
      </c>
      <c r="KH9" s="370" t="s">
        <v>548</v>
      </c>
      <c r="KI9" s="370" t="s">
        <v>548</v>
      </c>
      <c r="KJ9" s="370">
        <v>-5.2</v>
      </c>
      <c r="KK9" s="370" t="s">
        <v>548</v>
      </c>
      <c r="KL9" s="370" t="s">
        <v>548</v>
      </c>
      <c r="KM9" s="370"/>
      <c r="KN9" s="388" t="s">
        <v>548</v>
      </c>
      <c r="KO9" s="370"/>
      <c r="KP9" s="388" t="s">
        <v>548</v>
      </c>
      <c r="KQ9" s="388" t="s">
        <v>548</v>
      </c>
      <c r="KR9" s="370">
        <v>-15.5</v>
      </c>
      <c r="KS9" s="370">
        <v>-9.6999999999999993</v>
      </c>
      <c r="KT9" s="370">
        <v>-10.199999999999999</v>
      </c>
      <c r="KU9" s="370">
        <v>-15</v>
      </c>
      <c r="KV9" s="370">
        <v>-4.7</v>
      </c>
      <c r="KW9" s="370">
        <v>-2.8</v>
      </c>
      <c r="KX9" s="370">
        <v>2.6</v>
      </c>
      <c r="KY9" s="370">
        <v>-8.4</v>
      </c>
      <c r="KZ9" s="370"/>
      <c r="LA9" s="370">
        <v>-8.1</v>
      </c>
      <c r="LB9" s="370"/>
      <c r="LC9" s="370">
        <v>-11.7</v>
      </c>
      <c r="LD9" s="370">
        <v>-13</v>
      </c>
      <c r="LE9" s="370">
        <v>3.1</v>
      </c>
      <c r="LF9" s="370">
        <v>0.2</v>
      </c>
      <c r="LG9" s="370">
        <v>2.2999999999999998</v>
      </c>
      <c r="LH9" s="370" t="s">
        <v>548</v>
      </c>
      <c r="LI9" s="370">
        <v>24.9</v>
      </c>
      <c r="LJ9" s="370">
        <v>-2</v>
      </c>
      <c r="LK9" s="370">
        <v>-5.8</v>
      </c>
      <c r="LL9" s="370">
        <v>-3.5</v>
      </c>
      <c r="LM9" s="370" t="s">
        <v>548</v>
      </c>
      <c r="LN9" s="370">
        <v>-36.4</v>
      </c>
      <c r="LO9" s="370">
        <v>-4</v>
      </c>
      <c r="LP9" s="370">
        <v>1.8</v>
      </c>
      <c r="LQ9" s="370">
        <v>-13.1</v>
      </c>
      <c r="LR9" s="370">
        <v>-2.8</v>
      </c>
      <c r="LS9" s="370">
        <v>-6.4</v>
      </c>
      <c r="LT9" s="370" t="s">
        <v>548</v>
      </c>
      <c r="LU9" s="370" t="s">
        <v>548</v>
      </c>
      <c r="LV9" s="370">
        <v>1.9</v>
      </c>
      <c r="LW9" s="370" t="s">
        <v>548</v>
      </c>
      <c r="LX9" s="370" t="s">
        <v>548</v>
      </c>
      <c r="LY9" s="370" t="s">
        <v>548</v>
      </c>
      <c r="LZ9" s="370" t="s">
        <v>548</v>
      </c>
      <c r="MA9" s="370" t="s">
        <v>548</v>
      </c>
      <c r="MB9" s="370" t="s">
        <v>548</v>
      </c>
      <c r="MC9" s="370" t="s">
        <v>548</v>
      </c>
      <c r="MD9" s="370" t="s">
        <v>548</v>
      </c>
      <c r="ME9" s="370" t="s">
        <v>548</v>
      </c>
      <c r="MF9" s="370" t="s">
        <v>548</v>
      </c>
      <c r="MG9" s="370" t="s">
        <v>548</v>
      </c>
      <c r="MH9" s="370" t="s">
        <v>548</v>
      </c>
      <c r="MI9" s="370">
        <v>11.8</v>
      </c>
      <c r="MJ9" s="370" t="s">
        <v>548</v>
      </c>
      <c r="MK9" s="370" t="s">
        <v>548</v>
      </c>
      <c r="ML9" s="372"/>
      <c r="MM9" s="372"/>
      <c r="MN9" s="372"/>
      <c r="MO9" s="372"/>
      <c r="MP9" s="372"/>
      <c r="MQ9" s="372"/>
      <c r="MR9" s="372"/>
    </row>
    <row r="10" spans="1:356" ht="18.75">
      <c r="B10" s="211" t="s">
        <v>735</v>
      </c>
      <c r="C10" s="370">
        <v>7.1</v>
      </c>
      <c r="D10" s="370">
        <v>-14.2</v>
      </c>
      <c r="E10" s="370">
        <v>-5.6</v>
      </c>
      <c r="F10" s="370"/>
      <c r="G10" s="370">
        <v>-23.8</v>
      </c>
      <c r="H10" s="370">
        <v>-23.2</v>
      </c>
      <c r="I10" s="370"/>
      <c r="J10" s="370">
        <v>-2.6</v>
      </c>
      <c r="K10" s="370">
        <v>-5.0999999999999996</v>
      </c>
      <c r="L10" s="370"/>
      <c r="M10" s="370">
        <v>-6.5</v>
      </c>
      <c r="N10" s="370">
        <v>-6</v>
      </c>
      <c r="O10" s="370">
        <v>-32.5</v>
      </c>
      <c r="P10" s="370">
        <v>-23.4</v>
      </c>
      <c r="Q10" s="370">
        <v>-0.3</v>
      </c>
      <c r="R10" s="370">
        <v>-21.4</v>
      </c>
      <c r="S10" s="370"/>
      <c r="T10" s="370"/>
      <c r="U10" s="370">
        <v>-28</v>
      </c>
      <c r="V10" s="370"/>
      <c r="W10" s="370">
        <v>-28.2</v>
      </c>
      <c r="X10" s="370">
        <v>-35.299999999999997</v>
      </c>
      <c r="Y10" s="370"/>
      <c r="Z10" s="370">
        <v>-14.1</v>
      </c>
      <c r="AA10" s="370">
        <v>-21.3</v>
      </c>
      <c r="AB10" s="370">
        <v>10.5</v>
      </c>
      <c r="AC10" s="370"/>
      <c r="AD10" s="370">
        <v>17.3</v>
      </c>
      <c r="AE10" s="370">
        <v>17.8</v>
      </c>
      <c r="AF10" s="370">
        <v>23.8</v>
      </c>
      <c r="AG10" s="370"/>
      <c r="AH10" s="370">
        <v>5.9</v>
      </c>
      <c r="AI10" s="370">
        <v>2</v>
      </c>
      <c r="AJ10" s="370">
        <v>27.8</v>
      </c>
      <c r="AK10" s="370">
        <v>11.4</v>
      </c>
      <c r="AL10" s="370">
        <v>-18.8</v>
      </c>
      <c r="AM10" s="370">
        <v>-9</v>
      </c>
      <c r="AN10" s="370"/>
      <c r="AO10" s="370">
        <v>1.1000000000000001</v>
      </c>
      <c r="AP10" s="370">
        <v>-10.7</v>
      </c>
      <c r="AQ10" s="370">
        <v>3.9</v>
      </c>
      <c r="AR10" s="370"/>
      <c r="AS10" s="370">
        <v>-36.5</v>
      </c>
      <c r="AT10" s="370">
        <v>8.1999999999999993</v>
      </c>
      <c r="AU10" s="370">
        <v>-7</v>
      </c>
      <c r="AV10" s="370"/>
      <c r="AW10" s="370">
        <v>-4.5</v>
      </c>
      <c r="AX10" s="370">
        <v>-41.3</v>
      </c>
      <c r="AY10" s="370">
        <v>4.8</v>
      </c>
      <c r="AZ10" s="370">
        <v>4.0999999999999996</v>
      </c>
      <c r="BA10" s="370">
        <v>24.7</v>
      </c>
      <c r="BB10" s="370">
        <v>12.2</v>
      </c>
      <c r="BC10" s="370">
        <v>9.9</v>
      </c>
      <c r="BD10" s="370">
        <v>15.1</v>
      </c>
      <c r="BE10" s="370">
        <v>-14.3</v>
      </c>
      <c r="BF10" s="370">
        <v>6</v>
      </c>
      <c r="BG10" s="370">
        <v>-5.4</v>
      </c>
      <c r="BH10" s="370">
        <v>-24.7</v>
      </c>
      <c r="BI10" s="370">
        <v>4.5999999999999996</v>
      </c>
      <c r="BJ10" s="370">
        <v>-0.8</v>
      </c>
      <c r="BK10" s="370">
        <v>-47.8</v>
      </c>
      <c r="BL10" s="370">
        <v>-13.6</v>
      </c>
      <c r="BM10" s="370"/>
      <c r="BN10" s="370">
        <v>-22.6</v>
      </c>
      <c r="BO10" s="370">
        <v>-17.5</v>
      </c>
      <c r="BP10" s="370">
        <v>-22.8</v>
      </c>
      <c r="BQ10" s="370">
        <v>7.6</v>
      </c>
      <c r="BR10" s="370">
        <v>13.1</v>
      </c>
      <c r="BS10" s="370">
        <v>22.7</v>
      </c>
      <c r="BT10" s="370"/>
      <c r="BU10" s="370">
        <v>22.6</v>
      </c>
      <c r="BV10" s="370"/>
      <c r="BW10" s="370">
        <v>-0.8</v>
      </c>
      <c r="BX10" s="370">
        <v>-29.1</v>
      </c>
      <c r="BY10" s="370">
        <v>72</v>
      </c>
      <c r="BZ10" s="370">
        <v>-3.3</v>
      </c>
      <c r="CA10" s="370">
        <v>19.2</v>
      </c>
      <c r="CB10" s="370">
        <v>-29.8</v>
      </c>
      <c r="CC10" s="370">
        <v>-4.7</v>
      </c>
      <c r="CD10" s="370">
        <v>2.7</v>
      </c>
      <c r="CE10" s="370">
        <v>-5.4</v>
      </c>
      <c r="CF10" s="370">
        <v>-7.5</v>
      </c>
      <c r="CG10" s="370">
        <v>64.400000000000006</v>
      </c>
      <c r="CH10" s="370">
        <v>60.7</v>
      </c>
      <c r="CI10" s="370">
        <v>-7.9</v>
      </c>
      <c r="CJ10" s="370"/>
      <c r="CK10" s="370">
        <v>-16.5</v>
      </c>
      <c r="CL10" s="370">
        <v>-11.8</v>
      </c>
      <c r="CM10" s="370">
        <v>-24.9</v>
      </c>
      <c r="CN10" s="370">
        <v>-21.1</v>
      </c>
      <c r="CO10" s="370">
        <v>-6.5</v>
      </c>
      <c r="CP10" s="370">
        <v>-75.8</v>
      </c>
      <c r="CQ10" s="370">
        <v>-27.7</v>
      </c>
      <c r="CR10" s="370"/>
      <c r="CS10" s="370">
        <v>-11.7</v>
      </c>
      <c r="CT10" s="370">
        <v>3.9</v>
      </c>
      <c r="CU10" s="370">
        <v>-60.4</v>
      </c>
      <c r="CV10" s="370">
        <v>-50.8</v>
      </c>
      <c r="CW10" s="370">
        <v>-9.5</v>
      </c>
      <c r="CX10" s="370">
        <v>216.2</v>
      </c>
      <c r="CY10" s="370">
        <v>-25.2</v>
      </c>
      <c r="CZ10" s="370"/>
      <c r="DA10" s="370">
        <v>-29.7</v>
      </c>
      <c r="DB10" s="370">
        <v>-26.1</v>
      </c>
      <c r="DC10" s="370">
        <v>-2.5</v>
      </c>
      <c r="DD10" s="370">
        <v>-34.700000000000003</v>
      </c>
      <c r="DE10" s="370">
        <v>-100</v>
      </c>
      <c r="DF10" s="370"/>
      <c r="DG10" s="370"/>
      <c r="DH10" s="370">
        <v>-40.5</v>
      </c>
      <c r="DI10" s="370"/>
      <c r="DJ10" s="370">
        <v>6.4</v>
      </c>
      <c r="DK10" s="370">
        <v>6.7</v>
      </c>
      <c r="DL10" s="370">
        <v>-3</v>
      </c>
      <c r="DM10" s="370"/>
      <c r="DN10" s="370">
        <v>0.5</v>
      </c>
      <c r="DO10" s="370">
        <v>29.7</v>
      </c>
      <c r="DP10" s="370">
        <v>-34.1</v>
      </c>
      <c r="DQ10" s="370"/>
      <c r="DR10" s="370">
        <v>6.8</v>
      </c>
      <c r="DS10" s="370">
        <v>-63.7</v>
      </c>
      <c r="DT10" s="370">
        <v>-25.3</v>
      </c>
      <c r="DU10" s="370">
        <v>14.4</v>
      </c>
      <c r="DV10" s="370">
        <v>19.3</v>
      </c>
      <c r="DW10" s="370">
        <v>-8.1</v>
      </c>
      <c r="DX10" s="370">
        <v>-11.6</v>
      </c>
      <c r="DY10" s="370">
        <v>14.8</v>
      </c>
      <c r="DZ10" s="370">
        <v>2</v>
      </c>
      <c r="EA10" s="370"/>
      <c r="EB10" s="370">
        <v>-4.9000000000000004</v>
      </c>
      <c r="EC10" s="370">
        <v>0.1</v>
      </c>
      <c r="ED10" s="370">
        <v>6.6</v>
      </c>
      <c r="EE10" s="370">
        <v>-3.4</v>
      </c>
      <c r="EF10" s="370">
        <v>16.5</v>
      </c>
      <c r="EG10" s="370">
        <v>2</v>
      </c>
      <c r="EH10" s="370">
        <v>-7.9</v>
      </c>
      <c r="EI10" s="370">
        <v>0.7</v>
      </c>
      <c r="EJ10" s="370">
        <v>-33.5</v>
      </c>
      <c r="EK10" s="370">
        <v>-13.8</v>
      </c>
      <c r="EL10" s="370">
        <v>-32.4</v>
      </c>
      <c r="EM10" s="370">
        <v>-15</v>
      </c>
      <c r="EN10" s="370">
        <v>11.4</v>
      </c>
      <c r="EO10" s="370">
        <v>-0.8</v>
      </c>
      <c r="EP10" s="370"/>
      <c r="EQ10" s="370">
        <v>-63.9</v>
      </c>
      <c r="ER10" s="370">
        <v>29.7</v>
      </c>
      <c r="ES10" s="370">
        <v>-1.3</v>
      </c>
      <c r="ET10" s="370"/>
      <c r="EU10" s="370">
        <v>-18.399999999999999</v>
      </c>
      <c r="EV10" s="370">
        <v>-15.8</v>
      </c>
      <c r="EW10" s="370">
        <v>-11.7</v>
      </c>
      <c r="EX10" s="370">
        <v>-0.1</v>
      </c>
      <c r="EY10" s="370">
        <v>8</v>
      </c>
      <c r="EZ10" s="370">
        <v>-3.8</v>
      </c>
      <c r="FA10" s="370">
        <v>-0.9</v>
      </c>
      <c r="FB10" s="370">
        <v>5.4</v>
      </c>
      <c r="FC10" s="370">
        <v>1.3</v>
      </c>
      <c r="FD10" s="370">
        <v>21.8</v>
      </c>
      <c r="FE10" s="370">
        <v>-17.8</v>
      </c>
      <c r="FF10" s="370">
        <v>-0.8</v>
      </c>
      <c r="FG10" s="370"/>
      <c r="FH10" s="370">
        <v>-6.6</v>
      </c>
      <c r="FI10" s="370">
        <v>20.100000000000001</v>
      </c>
      <c r="FJ10" s="370"/>
      <c r="FK10" s="370">
        <v>44.6</v>
      </c>
      <c r="FL10" s="370">
        <v>6.2</v>
      </c>
      <c r="FM10" s="370">
        <v>16.5</v>
      </c>
      <c r="FN10" s="370">
        <v>-30.6</v>
      </c>
      <c r="FO10" s="370">
        <v>-51.3</v>
      </c>
      <c r="FP10" s="370">
        <v>-28.4</v>
      </c>
      <c r="FQ10" s="370">
        <v>-15.8</v>
      </c>
      <c r="FR10" s="370">
        <v>-10.6</v>
      </c>
      <c r="FS10" s="370"/>
      <c r="FT10" s="370">
        <v>1</v>
      </c>
      <c r="FU10" s="370">
        <v>-9.4</v>
      </c>
      <c r="FV10" s="370">
        <v>-15.8</v>
      </c>
      <c r="FW10" s="370">
        <v>-7.5</v>
      </c>
      <c r="FX10" s="370">
        <v>-9.6</v>
      </c>
      <c r="FY10" s="370">
        <v>-65.3</v>
      </c>
      <c r="FZ10" s="370">
        <v>-20.3</v>
      </c>
      <c r="GA10" s="370"/>
      <c r="GB10" s="370">
        <v>-31.9</v>
      </c>
      <c r="GC10" s="370">
        <v>-15.1</v>
      </c>
      <c r="GD10" s="370">
        <v>6.7</v>
      </c>
      <c r="GE10" s="370"/>
      <c r="GF10" s="370">
        <v>-17.2</v>
      </c>
      <c r="GG10" s="370">
        <v>9.5</v>
      </c>
      <c r="GH10" s="370">
        <v>-27</v>
      </c>
      <c r="GI10" s="370">
        <v>-56.1</v>
      </c>
      <c r="GJ10" s="370">
        <v>133.6</v>
      </c>
      <c r="GK10" s="370">
        <v>-13.3</v>
      </c>
      <c r="GL10" s="370">
        <v>-16.399999999999999</v>
      </c>
      <c r="GM10" s="370">
        <v>-2.2000000000000002</v>
      </c>
      <c r="GN10" s="370">
        <v>31.6</v>
      </c>
      <c r="GO10" s="370">
        <v>5.9</v>
      </c>
      <c r="GP10" s="370">
        <v>-0.6</v>
      </c>
      <c r="GQ10" s="370">
        <v>2.2000000000000002</v>
      </c>
      <c r="GR10" s="370">
        <v>-5.2</v>
      </c>
      <c r="GS10" s="370">
        <v>-1.8</v>
      </c>
      <c r="GT10" s="370">
        <v>-6</v>
      </c>
      <c r="GU10" s="370">
        <v>-4.9000000000000004</v>
      </c>
      <c r="GV10" s="370"/>
      <c r="GW10" s="370">
        <v>-1.2</v>
      </c>
      <c r="GX10" s="370">
        <v>-13</v>
      </c>
      <c r="GY10" s="370">
        <v>-9.1</v>
      </c>
      <c r="GZ10" s="370">
        <v>-6</v>
      </c>
      <c r="HA10" s="370"/>
      <c r="HB10" s="370">
        <v>-5.7</v>
      </c>
      <c r="HC10" s="370">
        <v>-2.4</v>
      </c>
      <c r="HD10" s="370">
        <v>-22.4</v>
      </c>
      <c r="HE10" s="370">
        <v>-15.2</v>
      </c>
      <c r="HF10" s="370"/>
      <c r="HG10" s="370">
        <v>-15.9</v>
      </c>
      <c r="HH10" s="370"/>
      <c r="HI10" s="370">
        <v>-20.6</v>
      </c>
      <c r="HJ10" s="370">
        <v>-13.8</v>
      </c>
      <c r="HK10" s="370">
        <v>-12.6</v>
      </c>
      <c r="HL10" s="370">
        <v>-18</v>
      </c>
      <c r="HM10" s="370">
        <v>-24.8</v>
      </c>
      <c r="HN10" s="370"/>
      <c r="HO10" s="370">
        <v>-25</v>
      </c>
      <c r="HP10" s="370">
        <v>-9.9</v>
      </c>
      <c r="HQ10" s="370">
        <v>-1.1000000000000001</v>
      </c>
      <c r="HR10" s="370">
        <v>-6.8</v>
      </c>
      <c r="HS10" s="370">
        <v>-14.3</v>
      </c>
      <c r="HT10" s="370">
        <v>-1.5</v>
      </c>
      <c r="HU10" s="370">
        <v>-3.7</v>
      </c>
      <c r="HV10" s="370">
        <v>-0.5</v>
      </c>
      <c r="HW10" s="370">
        <v>-2</v>
      </c>
      <c r="HX10" s="370">
        <v>-4.5</v>
      </c>
      <c r="HY10" s="370">
        <v>-1.4</v>
      </c>
      <c r="HZ10" s="370">
        <v>10.199999999999999</v>
      </c>
      <c r="IA10" s="370">
        <v>15.3</v>
      </c>
      <c r="IB10" s="370"/>
      <c r="IC10" s="370">
        <v>12.9</v>
      </c>
      <c r="ID10" s="370">
        <v>5.9</v>
      </c>
      <c r="IE10" s="370">
        <v>8.6</v>
      </c>
      <c r="IF10" s="370"/>
      <c r="IG10" s="370">
        <v>8.8000000000000007</v>
      </c>
      <c r="IH10" s="370">
        <v>12</v>
      </c>
      <c r="II10" s="370">
        <v>-7.4</v>
      </c>
      <c r="IJ10" s="370">
        <v>6.8</v>
      </c>
      <c r="IK10" s="370"/>
      <c r="IL10" s="370">
        <v>-15.9</v>
      </c>
      <c r="IM10" s="370">
        <v>1.3</v>
      </c>
      <c r="IN10" s="370">
        <v>9.3000000000000007</v>
      </c>
      <c r="IO10" s="370">
        <v>-6.6</v>
      </c>
      <c r="IP10" s="370"/>
      <c r="IQ10" s="370">
        <v>-4.3</v>
      </c>
      <c r="IR10" s="370">
        <v>0.4</v>
      </c>
      <c r="IS10" s="370">
        <v>-13.7</v>
      </c>
      <c r="IT10" s="370">
        <v>3.6</v>
      </c>
      <c r="IU10" s="370">
        <v>2.4</v>
      </c>
      <c r="IV10" s="370">
        <v>0.4</v>
      </c>
      <c r="IW10" s="370">
        <v>5.3</v>
      </c>
      <c r="IX10" s="370">
        <v>14.9</v>
      </c>
      <c r="IY10" s="370"/>
      <c r="IZ10" s="370">
        <v>14</v>
      </c>
      <c r="JA10" s="370">
        <v>24.3</v>
      </c>
      <c r="JB10" s="370">
        <v>32.1</v>
      </c>
      <c r="JC10" s="370">
        <v>-3.2</v>
      </c>
      <c r="JD10" s="370">
        <v>-14.2</v>
      </c>
      <c r="JE10" s="370">
        <v>-9.5</v>
      </c>
      <c r="JF10" s="370"/>
      <c r="JG10" s="370">
        <v>0.3</v>
      </c>
      <c r="JH10" s="370">
        <v>5.3</v>
      </c>
      <c r="JI10" s="370">
        <v>-47.2</v>
      </c>
      <c r="JJ10" s="370">
        <v>-14.8</v>
      </c>
      <c r="JK10" s="370">
        <v>-23.1</v>
      </c>
      <c r="JL10" s="370">
        <v>-3.9</v>
      </c>
      <c r="JM10" s="370">
        <v>8.1999999999999993</v>
      </c>
      <c r="JN10" s="370">
        <v>-1.3</v>
      </c>
      <c r="JO10" s="370">
        <v>-8.4</v>
      </c>
      <c r="JP10" s="370">
        <v>14.4</v>
      </c>
      <c r="JQ10" s="370"/>
      <c r="JR10" s="370">
        <v>49.7</v>
      </c>
      <c r="JS10" s="370">
        <v>-91.5</v>
      </c>
      <c r="JT10" s="370">
        <v>-13.7</v>
      </c>
      <c r="JU10" s="370">
        <v>15665.2</v>
      </c>
      <c r="JV10" s="370">
        <v>13.2</v>
      </c>
      <c r="JW10" s="370">
        <v>-16.7</v>
      </c>
      <c r="JX10" s="370"/>
      <c r="JY10" s="370">
        <v>-18.600000000000001</v>
      </c>
      <c r="JZ10" s="370">
        <v>5.2</v>
      </c>
      <c r="KA10" s="370">
        <v>7.2</v>
      </c>
      <c r="KB10" s="370">
        <v>13.9</v>
      </c>
      <c r="KC10" s="370"/>
      <c r="KD10" s="370">
        <v>39.799999999999997</v>
      </c>
      <c r="KE10" s="370">
        <v>11.4</v>
      </c>
      <c r="KF10" s="370">
        <v>2.2000000000000002</v>
      </c>
      <c r="KG10" s="370">
        <v>2.6</v>
      </c>
      <c r="KH10" s="370">
        <v>0.4</v>
      </c>
      <c r="KI10" s="370">
        <v>16.2</v>
      </c>
      <c r="KJ10" s="370">
        <v>5.3</v>
      </c>
      <c r="KK10" s="370">
        <v>-1.4</v>
      </c>
      <c r="KL10" s="370">
        <v>-5.5</v>
      </c>
      <c r="KM10" s="370"/>
      <c r="KN10" s="370">
        <v>-5.9</v>
      </c>
      <c r="KO10" s="370"/>
      <c r="KP10" s="370">
        <v>-2.8</v>
      </c>
      <c r="KQ10" s="370">
        <v>-8.8000000000000007</v>
      </c>
      <c r="KR10" s="370">
        <v>-33.700000000000003</v>
      </c>
      <c r="KS10" s="370">
        <v>-20.3</v>
      </c>
      <c r="KT10" s="370">
        <v>-20.3</v>
      </c>
      <c r="KU10" s="370">
        <v>-14</v>
      </c>
      <c r="KV10" s="370">
        <v>-1.9</v>
      </c>
      <c r="KW10" s="370">
        <v>-3.1</v>
      </c>
      <c r="KX10" s="370">
        <v>5.9</v>
      </c>
      <c r="KY10" s="370">
        <v>-3.9</v>
      </c>
      <c r="KZ10" s="370"/>
      <c r="LA10" s="370">
        <v>-4.2</v>
      </c>
      <c r="LB10" s="370"/>
      <c r="LC10" s="370">
        <v>-6.6</v>
      </c>
      <c r="LD10" s="370">
        <v>-11</v>
      </c>
      <c r="LE10" s="370">
        <v>9.4</v>
      </c>
      <c r="LF10" s="370">
        <v>1.2</v>
      </c>
      <c r="LG10" s="370">
        <v>2.9</v>
      </c>
      <c r="LH10" s="370">
        <v>12.1</v>
      </c>
      <c r="LI10" s="370">
        <v>39.200000000000003</v>
      </c>
      <c r="LJ10" s="370">
        <v>6.8</v>
      </c>
      <c r="LK10" s="370">
        <v>-5.7</v>
      </c>
      <c r="LL10" s="370">
        <v>-5.2</v>
      </c>
      <c r="LM10" s="370">
        <v>-2.1</v>
      </c>
      <c r="LN10" s="370">
        <v>-60.9</v>
      </c>
      <c r="LO10" s="370">
        <v>-1.7</v>
      </c>
      <c r="LP10" s="370">
        <v>-1.2</v>
      </c>
      <c r="LQ10" s="370">
        <v>-12.2</v>
      </c>
      <c r="LR10" s="370">
        <v>13.1</v>
      </c>
      <c r="LS10" s="370">
        <v>4.5999999999999996</v>
      </c>
      <c r="LT10" s="370">
        <v>-0.5</v>
      </c>
      <c r="LU10" s="370">
        <v>1.1000000000000001</v>
      </c>
      <c r="LV10" s="370">
        <v>4.3</v>
      </c>
      <c r="LW10" s="370">
        <v>-8.1999999999999993</v>
      </c>
      <c r="LX10" s="370">
        <v>5.4</v>
      </c>
      <c r="LY10" s="370">
        <v>3.3</v>
      </c>
      <c r="LZ10" s="370">
        <v>0.7</v>
      </c>
      <c r="MA10" s="370">
        <v>12.5</v>
      </c>
      <c r="MB10" s="370">
        <v>0.4</v>
      </c>
      <c r="MC10" s="370">
        <v>6.4</v>
      </c>
      <c r="MD10" s="370">
        <v>3.8</v>
      </c>
      <c r="ME10" s="370">
        <v>-0.5</v>
      </c>
      <c r="MF10" s="370">
        <v>-2.5</v>
      </c>
      <c r="MG10" s="370">
        <v>10.9</v>
      </c>
      <c r="MH10" s="370">
        <v>-2.5</v>
      </c>
      <c r="MI10" s="370">
        <v>3.3</v>
      </c>
      <c r="MJ10" s="370">
        <v>13</v>
      </c>
      <c r="MK10" s="370">
        <v>7.2</v>
      </c>
      <c r="ML10" s="372"/>
      <c r="MM10" s="372"/>
      <c r="MN10" s="372"/>
      <c r="MO10" s="372"/>
      <c r="MP10" s="372"/>
      <c r="MQ10" s="372"/>
      <c r="MR10" s="372"/>
    </row>
    <row r="11" spans="1:356" s="377" customFormat="1">
      <c r="A11" s="377">
        <v>2016</v>
      </c>
      <c r="B11" s="377" t="s">
        <v>732</v>
      </c>
      <c r="C11" s="389">
        <v>155</v>
      </c>
      <c r="D11" s="389">
        <v>440</v>
      </c>
      <c r="E11" s="390">
        <v>390403</v>
      </c>
      <c r="G11" s="390">
        <v>4143</v>
      </c>
      <c r="H11" s="390">
        <v>48539</v>
      </c>
      <c r="I11" s="390">
        <v>4060</v>
      </c>
      <c r="J11" s="390">
        <v>115250</v>
      </c>
      <c r="K11" s="389">
        <v>409</v>
      </c>
      <c r="M11" s="390">
        <v>88755</v>
      </c>
      <c r="N11" s="389">
        <v>198</v>
      </c>
      <c r="O11" s="390">
        <v>19000</v>
      </c>
      <c r="P11" s="390">
        <v>75640</v>
      </c>
      <c r="Q11" s="390">
        <v>1303</v>
      </c>
      <c r="R11" s="389">
        <v>190</v>
      </c>
      <c r="T11" s="389">
        <v>0</v>
      </c>
      <c r="U11" s="389">
        <v>58</v>
      </c>
      <c r="W11" s="390">
        <v>395080</v>
      </c>
      <c r="X11" s="390">
        <v>4071</v>
      </c>
      <c r="Y11" s="390">
        <v>27754</v>
      </c>
      <c r="Z11" s="389">
        <v>56</v>
      </c>
      <c r="AA11" s="389">
        <v>76</v>
      </c>
      <c r="AB11" s="389">
        <v>827</v>
      </c>
      <c r="AD11" s="389">
        <v>538</v>
      </c>
      <c r="AE11" s="390">
        <v>135746</v>
      </c>
      <c r="AF11" s="389">
        <v>347</v>
      </c>
      <c r="AH11" s="390">
        <v>721835</v>
      </c>
      <c r="AI11" s="390">
        <v>1322042</v>
      </c>
      <c r="AJ11" s="390">
        <v>452435</v>
      </c>
      <c r="AK11" s="390">
        <v>13771</v>
      </c>
      <c r="AL11" s="390">
        <v>61802</v>
      </c>
      <c r="AM11" s="389">
        <v>59</v>
      </c>
      <c r="AO11" s="390">
        <v>3980</v>
      </c>
      <c r="AP11" s="389">
        <v>51</v>
      </c>
      <c r="AQ11" s="389">
        <v>57</v>
      </c>
      <c r="AS11" s="389">
        <v>13</v>
      </c>
      <c r="AT11" s="389">
        <v>12</v>
      </c>
      <c r="AU11" s="390">
        <v>113636</v>
      </c>
      <c r="AW11" s="390">
        <v>80883</v>
      </c>
      <c r="AX11" s="390">
        <v>4794</v>
      </c>
      <c r="AY11" s="390">
        <v>9415</v>
      </c>
      <c r="AZ11" s="390">
        <v>200684</v>
      </c>
      <c r="BA11" s="390">
        <v>149052</v>
      </c>
      <c r="BB11" s="390">
        <v>128330</v>
      </c>
      <c r="BC11" s="390">
        <v>328694</v>
      </c>
      <c r="BD11" s="390">
        <v>79657</v>
      </c>
      <c r="BE11" s="390">
        <v>38963</v>
      </c>
      <c r="BF11" s="390">
        <v>35196</v>
      </c>
      <c r="BG11" s="389">
        <v>96</v>
      </c>
      <c r="BH11" s="390">
        <v>236456</v>
      </c>
      <c r="BI11" s="390">
        <v>29132</v>
      </c>
      <c r="BJ11" s="390">
        <v>96537</v>
      </c>
      <c r="BK11" s="390">
        <v>43677</v>
      </c>
      <c r="BL11" s="390">
        <v>151932</v>
      </c>
      <c r="BN11" s="389">
        <v>176</v>
      </c>
      <c r="BO11" s="390">
        <v>140006</v>
      </c>
      <c r="BP11" s="389">
        <v>317</v>
      </c>
      <c r="BQ11" s="390">
        <v>119950</v>
      </c>
      <c r="BR11" s="390">
        <v>13976</v>
      </c>
      <c r="BS11" s="390">
        <v>2791</v>
      </c>
      <c r="BU11" s="390">
        <v>2672</v>
      </c>
      <c r="BW11" s="389">
        <v>886</v>
      </c>
      <c r="BX11" s="390">
        <v>7711</v>
      </c>
      <c r="BY11" s="389">
        <v>680</v>
      </c>
      <c r="BZ11" s="390">
        <v>294351</v>
      </c>
      <c r="CA11" s="390">
        <v>27351</v>
      </c>
      <c r="CB11" s="389">
        <v>26</v>
      </c>
      <c r="CC11" s="390">
        <v>1117</v>
      </c>
      <c r="CD11" s="390">
        <v>999318</v>
      </c>
      <c r="CE11" s="390">
        <v>6927</v>
      </c>
      <c r="CF11" s="390">
        <v>2995</v>
      </c>
      <c r="CG11" s="390">
        <v>7757</v>
      </c>
      <c r="CH11" s="390">
        <v>5108</v>
      </c>
      <c r="CI11" s="389">
        <v>623</v>
      </c>
      <c r="CK11" s="389">
        <v>24</v>
      </c>
      <c r="CL11" s="389">
        <v>189</v>
      </c>
      <c r="CM11" s="389">
        <v>37</v>
      </c>
      <c r="CN11" s="389">
        <v>160</v>
      </c>
      <c r="CO11" s="389">
        <v>76</v>
      </c>
      <c r="CP11" s="390">
        <v>6177</v>
      </c>
      <c r="CQ11" s="389">
        <v>879</v>
      </c>
      <c r="CS11" s="389">
        <v>369</v>
      </c>
      <c r="CT11" s="389">
        <v>120</v>
      </c>
      <c r="CU11" s="389">
        <v>368</v>
      </c>
      <c r="CV11" s="390">
        <v>4409</v>
      </c>
      <c r="CW11" s="390">
        <v>1012</v>
      </c>
      <c r="CX11" s="389">
        <v>294</v>
      </c>
      <c r="CY11" s="390">
        <v>4831</v>
      </c>
      <c r="DA11" s="389">
        <v>969</v>
      </c>
      <c r="DB11" s="390">
        <v>1310</v>
      </c>
      <c r="DC11" s="390">
        <v>1540</v>
      </c>
      <c r="DD11" s="389">
        <v>986</v>
      </c>
      <c r="DE11" s="389">
        <v>7</v>
      </c>
      <c r="DF11" s="389">
        <v>245</v>
      </c>
      <c r="DH11" s="389" t="s">
        <v>548</v>
      </c>
      <c r="DI11" s="389">
        <v>245</v>
      </c>
      <c r="DJ11" s="389">
        <v>64</v>
      </c>
      <c r="DK11" s="390">
        <v>1890655</v>
      </c>
      <c r="DL11" s="390">
        <v>80922</v>
      </c>
      <c r="DN11" s="390">
        <v>46749</v>
      </c>
      <c r="DO11" s="390">
        <v>104209</v>
      </c>
      <c r="DP11" s="390">
        <v>22468</v>
      </c>
      <c r="DR11" s="389">
        <v>139</v>
      </c>
      <c r="DS11" s="390">
        <v>3545</v>
      </c>
      <c r="DT11" s="390">
        <v>3859</v>
      </c>
      <c r="DU11" s="390">
        <v>15731</v>
      </c>
      <c r="DV11" s="389">
        <v>198</v>
      </c>
      <c r="DW11" s="389">
        <v>85</v>
      </c>
      <c r="DX11" s="390">
        <v>259043</v>
      </c>
      <c r="DY11" s="390">
        <v>14484</v>
      </c>
      <c r="DZ11" s="390">
        <v>944959</v>
      </c>
      <c r="EB11" s="390">
        <v>131159</v>
      </c>
      <c r="EC11" s="390">
        <v>88494</v>
      </c>
      <c r="ED11" s="390">
        <v>11432</v>
      </c>
      <c r="EE11" s="390">
        <v>185360</v>
      </c>
      <c r="EF11" s="390">
        <v>153083</v>
      </c>
      <c r="EG11" s="390">
        <v>166271</v>
      </c>
      <c r="EH11" s="390">
        <v>534053</v>
      </c>
      <c r="EI11" s="390">
        <v>313923</v>
      </c>
      <c r="EJ11" s="390">
        <v>59720</v>
      </c>
      <c r="EK11" s="389">
        <v>140</v>
      </c>
      <c r="EL11" s="389">
        <v>117</v>
      </c>
      <c r="EM11" s="390">
        <v>46848</v>
      </c>
      <c r="EN11" s="389">
        <v>60</v>
      </c>
      <c r="EO11" s="389">
        <v>683</v>
      </c>
      <c r="EQ11" s="390">
        <v>12852</v>
      </c>
      <c r="ER11" s="390">
        <v>322000</v>
      </c>
      <c r="ES11" s="389" t="s">
        <v>548</v>
      </c>
      <c r="EU11" s="390">
        <v>355365</v>
      </c>
      <c r="EV11" s="389" t="s">
        <v>548</v>
      </c>
      <c r="EW11" s="389" t="s">
        <v>548</v>
      </c>
      <c r="EX11" s="389" t="s">
        <v>548</v>
      </c>
      <c r="EY11" s="390">
        <v>24566</v>
      </c>
      <c r="EZ11" s="390">
        <v>195586</v>
      </c>
      <c r="FA11" s="390">
        <v>52438</v>
      </c>
      <c r="FB11" s="390">
        <v>702521</v>
      </c>
      <c r="FC11" s="390">
        <v>1778</v>
      </c>
      <c r="FD11" s="389">
        <v>717</v>
      </c>
      <c r="FE11" s="390">
        <v>22641</v>
      </c>
      <c r="FF11" s="389">
        <v>367</v>
      </c>
      <c r="FH11" s="389">
        <v>136</v>
      </c>
      <c r="FI11" s="390">
        <v>2344</v>
      </c>
      <c r="FK11" s="389">
        <v>314</v>
      </c>
      <c r="FL11" s="390">
        <v>1935</v>
      </c>
      <c r="FM11" s="389">
        <v>30</v>
      </c>
      <c r="FN11" s="389" t="s">
        <v>548</v>
      </c>
      <c r="FO11" s="389">
        <v>13</v>
      </c>
      <c r="FP11" s="389">
        <v>35</v>
      </c>
      <c r="FQ11" s="389">
        <v>1</v>
      </c>
      <c r="FR11" s="390">
        <v>10849</v>
      </c>
      <c r="FT11" s="390">
        <v>4126</v>
      </c>
      <c r="FU11" s="389">
        <v>519</v>
      </c>
      <c r="FV11" s="390">
        <v>4803</v>
      </c>
      <c r="FW11" s="389">
        <v>227</v>
      </c>
      <c r="FX11" s="389">
        <v>156</v>
      </c>
      <c r="FY11" s="390">
        <v>1045</v>
      </c>
      <c r="FZ11" s="390">
        <v>880766</v>
      </c>
      <c r="GB11" s="390">
        <v>428512</v>
      </c>
      <c r="GC11" s="390">
        <v>452253</v>
      </c>
      <c r="GD11" s="389">
        <v>458</v>
      </c>
      <c r="GF11" s="390">
        <v>511586</v>
      </c>
      <c r="GG11" s="389">
        <v>407</v>
      </c>
      <c r="GH11" s="390">
        <v>22598</v>
      </c>
      <c r="GI11" s="389">
        <v>736</v>
      </c>
      <c r="GJ11" s="390">
        <v>5817</v>
      </c>
      <c r="GK11" s="390">
        <v>356537</v>
      </c>
      <c r="GL11" s="390">
        <v>331115</v>
      </c>
      <c r="GM11" s="389">
        <v>276</v>
      </c>
      <c r="GN11" s="390">
        <v>465938</v>
      </c>
      <c r="GO11" s="390">
        <v>111457</v>
      </c>
      <c r="GP11" s="389">
        <v>152</v>
      </c>
      <c r="GQ11" s="390">
        <v>61579</v>
      </c>
      <c r="GR11" s="390">
        <v>4273</v>
      </c>
      <c r="GS11" s="390">
        <v>4433</v>
      </c>
      <c r="GT11" s="390">
        <v>2249</v>
      </c>
      <c r="GU11" s="390">
        <v>5628</v>
      </c>
      <c r="GV11" s="389">
        <v>840</v>
      </c>
      <c r="GW11" s="389" t="s">
        <v>548</v>
      </c>
      <c r="GX11" s="389">
        <v>781</v>
      </c>
      <c r="GY11" s="389">
        <v>331</v>
      </c>
      <c r="GZ11" s="389">
        <v>831</v>
      </c>
      <c r="HB11" s="390">
        <v>61215</v>
      </c>
      <c r="HC11" s="390">
        <v>35976</v>
      </c>
      <c r="HD11" s="390">
        <v>20646</v>
      </c>
      <c r="HE11" s="390">
        <v>159257</v>
      </c>
      <c r="HG11" s="390">
        <v>27747</v>
      </c>
      <c r="HI11" s="390">
        <v>13589</v>
      </c>
      <c r="HJ11" s="390">
        <v>13300</v>
      </c>
      <c r="HK11" s="389">
        <v>775</v>
      </c>
      <c r="HL11" s="390">
        <v>3325</v>
      </c>
      <c r="HM11" s="390">
        <v>2997</v>
      </c>
      <c r="HO11" s="390">
        <v>2993</v>
      </c>
      <c r="HP11" s="390">
        <v>32005</v>
      </c>
      <c r="HQ11" s="390">
        <v>49522</v>
      </c>
      <c r="HR11" s="389">
        <v>52</v>
      </c>
      <c r="HS11" s="390">
        <v>4310</v>
      </c>
      <c r="HT11" s="390">
        <v>190569</v>
      </c>
      <c r="HU11" s="390">
        <v>539645</v>
      </c>
      <c r="HV11" s="390">
        <v>290625</v>
      </c>
      <c r="HW11" s="390">
        <v>17434</v>
      </c>
      <c r="HX11" s="390">
        <v>260742</v>
      </c>
      <c r="HY11" s="390">
        <v>516145</v>
      </c>
      <c r="HZ11" s="390">
        <v>27860</v>
      </c>
      <c r="IA11" s="390">
        <v>227805</v>
      </c>
      <c r="IC11" s="390">
        <v>19968</v>
      </c>
      <c r="ID11" s="390">
        <v>77225</v>
      </c>
      <c r="IE11" s="390">
        <v>136403</v>
      </c>
      <c r="IG11" s="390">
        <v>127192</v>
      </c>
      <c r="IH11" s="390">
        <v>186768</v>
      </c>
      <c r="II11" s="389">
        <v>512</v>
      </c>
      <c r="IJ11" s="390">
        <v>7971</v>
      </c>
      <c r="IL11" s="390">
        <v>5367</v>
      </c>
      <c r="IM11" s="390">
        <v>7222</v>
      </c>
      <c r="IN11" s="390">
        <v>21868</v>
      </c>
      <c r="IO11" s="390">
        <v>8064</v>
      </c>
      <c r="IQ11" s="390">
        <v>7866</v>
      </c>
      <c r="IR11" s="389" t="s">
        <v>548</v>
      </c>
      <c r="IS11" s="390">
        <v>531025</v>
      </c>
      <c r="IT11" s="389" t="s">
        <v>548</v>
      </c>
      <c r="IU11" s="390">
        <v>29111</v>
      </c>
      <c r="IV11" s="390">
        <v>23673061</v>
      </c>
      <c r="IW11" s="390">
        <v>702604</v>
      </c>
      <c r="IX11" s="390">
        <v>180887</v>
      </c>
      <c r="IZ11" s="390">
        <v>72525</v>
      </c>
      <c r="JA11" s="390">
        <v>15806</v>
      </c>
      <c r="JB11" s="390">
        <v>5920</v>
      </c>
      <c r="JC11" s="389">
        <v>224</v>
      </c>
      <c r="JD11" s="389">
        <v>199</v>
      </c>
      <c r="JE11" s="389">
        <v>79</v>
      </c>
      <c r="JG11" s="390">
        <v>334068</v>
      </c>
      <c r="JH11" s="390">
        <v>2937</v>
      </c>
      <c r="JI11" s="390">
        <v>84510</v>
      </c>
      <c r="JJ11" s="390">
        <v>185900</v>
      </c>
      <c r="JK11" s="390">
        <v>2626</v>
      </c>
      <c r="JL11" s="389" t="s">
        <v>548</v>
      </c>
      <c r="JM11" s="390">
        <v>1590</v>
      </c>
      <c r="JN11" s="390">
        <v>5757</v>
      </c>
      <c r="JO11" s="389" t="s">
        <v>548</v>
      </c>
      <c r="JP11" s="390">
        <v>8201</v>
      </c>
      <c r="JR11" s="389">
        <v>150</v>
      </c>
      <c r="JS11" s="389">
        <v>2</v>
      </c>
      <c r="JT11" s="389">
        <v>61</v>
      </c>
      <c r="JU11" s="389">
        <v>11</v>
      </c>
      <c r="JV11" s="389">
        <v>336</v>
      </c>
      <c r="JW11" s="390">
        <v>3805</v>
      </c>
      <c r="JY11" s="390">
        <v>2669</v>
      </c>
      <c r="JZ11" s="389" t="s">
        <v>548</v>
      </c>
      <c r="KA11" s="389" t="s">
        <v>548</v>
      </c>
      <c r="KB11" s="390">
        <v>61129</v>
      </c>
      <c r="KD11" s="390">
        <v>1089</v>
      </c>
      <c r="KE11" s="390">
        <v>60040</v>
      </c>
      <c r="KF11" s="390">
        <v>28705</v>
      </c>
      <c r="KG11" s="389" t="s">
        <v>548</v>
      </c>
      <c r="KH11" s="389" t="s">
        <v>548</v>
      </c>
      <c r="KI11" s="389" t="s">
        <v>548</v>
      </c>
      <c r="KJ11" s="389">
        <v>279</v>
      </c>
      <c r="KK11" s="389" t="s">
        <v>548</v>
      </c>
      <c r="KL11" s="389" t="s">
        <v>548</v>
      </c>
      <c r="KN11" s="389" t="s">
        <v>548</v>
      </c>
      <c r="KP11" s="389" t="s">
        <v>548</v>
      </c>
      <c r="KQ11" s="389" t="s">
        <v>548</v>
      </c>
      <c r="KR11" s="389">
        <v>620</v>
      </c>
      <c r="KS11" s="390">
        <v>5190</v>
      </c>
      <c r="KT11" s="389">
        <v>438</v>
      </c>
      <c r="KU11" s="390">
        <v>33222</v>
      </c>
      <c r="KV11" s="390">
        <v>570589</v>
      </c>
      <c r="KW11" s="390">
        <v>13463</v>
      </c>
      <c r="KX11" s="390">
        <v>1040275</v>
      </c>
      <c r="KY11" s="389">
        <v>422</v>
      </c>
      <c r="LA11" s="390">
        <v>929298</v>
      </c>
      <c r="LC11" s="390">
        <v>554783</v>
      </c>
      <c r="LD11" s="390">
        <v>69031</v>
      </c>
      <c r="LE11" s="390">
        <v>266616</v>
      </c>
      <c r="LF11" s="390">
        <v>276981</v>
      </c>
      <c r="LG11" s="390">
        <v>1040</v>
      </c>
      <c r="LH11" s="389" t="s">
        <v>548</v>
      </c>
      <c r="LI11" s="390">
        <v>153738</v>
      </c>
      <c r="LJ11" s="390">
        <v>418500</v>
      </c>
      <c r="LK11" s="390">
        <v>23043</v>
      </c>
      <c r="LL11" s="390">
        <v>5229</v>
      </c>
      <c r="LM11" s="389" t="s">
        <v>548</v>
      </c>
      <c r="LN11" s="390">
        <v>515110</v>
      </c>
      <c r="LO11" s="390">
        <v>43708</v>
      </c>
      <c r="LP11" s="390">
        <v>25579</v>
      </c>
      <c r="LQ11" s="390">
        <v>8261</v>
      </c>
      <c r="LR11" s="390">
        <v>16012</v>
      </c>
      <c r="LS11" s="390">
        <v>50474</v>
      </c>
      <c r="LT11" s="389" t="s">
        <v>548</v>
      </c>
      <c r="LU11" s="389" t="s">
        <v>548</v>
      </c>
      <c r="LV11" s="390">
        <v>2987</v>
      </c>
      <c r="LW11" s="389" t="s">
        <v>548</v>
      </c>
      <c r="LX11" s="389" t="s">
        <v>548</v>
      </c>
      <c r="LY11" s="389" t="s">
        <v>548</v>
      </c>
      <c r="LZ11" s="389" t="s">
        <v>548</v>
      </c>
      <c r="MA11" s="389" t="s">
        <v>548</v>
      </c>
      <c r="MB11" s="389" t="s">
        <v>548</v>
      </c>
      <c r="MC11" s="389" t="s">
        <v>548</v>
      </c>
      <c r="MD11" s="389" t="s">
        <v>548</v>
      </c>
      <c r="ME11" s="389" t="s">
        <v>548</v>
      </c>
      <c r="MF11" s="389" t="s">
        <v>548</v>
      </c>
      <c r="MG11" s="389" t="s">
        <v>548</v>
      </c>
      <c r="MH11" s="389" t="s">
        <v>548</v>
      </c>
      <c r="MI11" s="390">
        <v>237221</v>
      </c>
      <c r="MJ11" s="389" t="s">
        <v>548</v>
      </c>
      <c r="MK11" s="389" t="s">
        <v>548</v>
      </c>
    </row>
    <row r="12" spans="1:356">
      <c r="B12" s="211" t="s">
        <v>733</v>
      </c>
      <c r="C12" s="374">
        <v>338518</v>
      </c>
      <c r="D12" s="374">
        <v>10109</v>
      </c>
      <c r="E12" s="374">
        <v>1304837</v>
      </c>
      <c r="G12" s="374">
        <v>26436</v>
      </c>
      <c r="H12" s="374">
        <v>167458</v>
      </c>
      <c r="I12" s="374">
        <v>23566</v>
      </c>
      <c r="J12" s="374">
        <v>152484</v>
      </c>
      <c r="K12" s="374">
        <v>13194623</v>
      </c>
      <c r="M12" s="374">
        <v>372920</v>
      </c>
      <c r="N12" s="374">
        <v>4348133</v>
      </c>
      <c r="O12" s="374">
        <v>155271</v>
      </c>
      <c r="P12" s="374">
        <v>581991</v>
      </c>
      <c r="Q12" s="374">
        <v>78280</v>
      </c>
      <c r="R12" s="374">
        <v>1110012</v>
      </c>
      <c r="T12" s="373">
        <v>8</v>
      </c>
      <c r="U12" s="374">
        <v>304394</v>
      </c>
      <c r="W12" s="374">
        <v>231643</v>
      </c>
      <c r="X12" s="374">
        <v>1935</v>
      </c>
      <c r="Y12" s="374">
        <v>8686</v>
      </c>
      <c r="Z12" s="374">
        <v>271277</v>
      </c>
      <c r="AA12" s="374">
        <v>534340</v>
      </c>
      <c r="AB12" s="374">
        <v>8121060</v>
      </c>
      <c r="AD12" s="374">
        <v>3575572</v>
      </c>
      <c r="AE12" s="374">
        <v>1481625</v>
      </c>
      <c r="AF12" s="374">
        <v>3455370</v>
      </c>
      <c r="AH12" s="374">
        <v>690945</v>
      </c>
      <c r="AI12" s="374">
        <v>960463</v>
      </c>
      <c r="AJ12" s="374">
        <v>322301</v>
      </c>
      <c r="AK12" s="374">
        <v>179651</v>
      </c>
      <c r="AL12" s="374">
        <v>79823</v>
      </c>
      <c r="AM12" s="374">
        <v>440688</v>
      </c>
      <c r="AO12" s="374">
        <v>5578</v>
      </c>
      <c r="AP12" s="374">
        <v>360255</v>
      </c>
      <c r="AQ12" s="374">
        <v>515518</v>
      </c>
      <c r="AS12" s="374">
        <v>71406</v>
      </c>
      <c r="AT12" s="374">
        <v>126025</v>
      </c>
      <c r="AU12" s="374">
        <v>101068</v>
      </c>
      <c r="AW12" s="374">
        <v>59134</v>
      </c>
      <c r="AX12" s="374">
        <v>3523</v>
      </c>
      <c r="AY12" s="374">
        <v>16596</v>
      </c>
      <c r="AZ12" s="374">
        <v>272042</v>
      </c>
      <c r="BA12" s="374">
        <v>54610</v>
      </c>
      <c r="BB12" s="374">
        <v>182203</v>
      </c>
      <c r="BC12" s="374">
        <v>979196</v>
      </c>
      <c r="BD12" s="374">
        <v>103123</v>
      </c>
      <c r="BE12" s="374">
        <v>80193</v>
      </c>
      <c r="BF12" s="374">
        <v>493168</v>
      </c>
      <c r="BG12" s="374">
        <v>490918</v>
      </c>
      <c r="BH12" s="374">
        <v>264220</v>
      </c>
      <c r="BI12" s="374">
        <v>127036</v>
      </c>
      <c r="BJ12" s="374">
        <v>708513</v>
      </c>
      <c r="BK12" s="374">
        <v>284047</v>
      </c>
      <c r="BL12" s="374">
        <v>818116</v>
      </c>
      <c r="BN12" s="374">
        <v>9956</v>
      </c>
      <c r="BO12" s="374">
        <v>659152</v>
      </c>
      <c r="BP12" s="373">
        <v>792</v>
      </c>
      <c r="BQ12" s="374">
        <v>310644</v>
      </c>
      <c r="BR12" s="374">
        <v>421832</v>
      </c>
      <c r="BS12" s="374">
        <v>4347455</v>
      </c>
      <c r="BU12" s="374">
        <v>4267326</v>
      </c>
      <c r="BW12" s="374">
        <v>1285444</v>
      </c>
      <c r="BX12" s="374">
        <v>2672</v>
      </c>
      <c r="BY12" s="374">
        <v>1505086</v>
      </c>
      <c r="BZ12" s="374">
        <v>57053</v>
      </c>
      <c r="CA12" s="374">
        <v>8915</v>
      </c>
      <c r="CB12" s="374">
        <v>127306</v>
      </c>
      <c r="CC12" s="374">
        <v>3477553</v>
      </c>
      <c r="CD12" s="374">
        <v>2385101</v>
      </c>
      <c r="CE12" s="374">
        <v>208070</v>
      </c>
      <c r="CF12" s="374">
        <v>129817</v>
      </c>
      <c r="CG12" s="374">
        <v>10050</v>
      </c>
      <c r="CH12" s="373">
        <v>712</v>
      </c>
      <c r="CI12" s="374">
        <v>714542</v>
      </c>
      <c r="CK12" s="374">
        <v>148665</v>
      </c>
      <c r="CL12" s="374">
        <v>299854</v>
      </c>
      <c r="CM12" s="374">
        <v>58086</v>
      </c>
      <c r="CN12" s="374">
        <v>122131</v>
      </c>
      <c r="CO12" s="374">
        <v>121673</v>
      </c>
      <c r="CP12" s="374">
        <v>30343</v>
      </c>
      <c r="CQ12" s="374">
        <v>456778</v>
      </c>
      <c r="CS12" s="374">
        <v>189526</v>
      </c>
      <c r="CT12" s="374">
        <v>88914</v>
      </c>
      <c r="CU12" s="374">
        <v>162237</v>
      </c>
      <c r="CV12" s="373">
        <v>207</v>
      </c>
      <c r="CW12" s="374">
        <v>940796</v>
      </c>
      <c r="CX12" s="374">
        <v>621996</v>
      </c>
      <c r="CY12" s="374">
        <v>12754545</v>
      </c>
      <c r="DA12" s="374">
        <v>2756399</v>
      </c>
      <c r="DB12" s="374">
        <v>4003059</v>
      </c>
      <c r="DC12" s="374">
        <v>4264172</v>
      </c>
      <c r="DD12" s="374">
        <v>1537852</v>
      </c>
      <c r="DE12" s="374">
        <v>19755</v>
      </c>
      <c r="DF12" s="374">
        <v>668625</v>
      </c>
      <c r="DH12" s="373" t="s">
        <v>548</v>
      </c>
      <c r="DI12" s="374">
        <v>668625</v>
      </c>
      <c r="DJ12" s="374">
        <v>386968</v>
      </c>
      <c r="DK12" s="374">
        <v>924968</v>
      </c>
      <c r="DL12" s="374">
        <v>1199586</v>
      </c>
      <c r="DN12" s="374">
        <v>225218</v>
      </c>
      <c r="DO12" s="374">
        <v>42211</v>
      </c>
      <c r="DP12" s="374">
        <v>362219</v>
      </c>
      <c r="DR12" s="373">
        <v>632</v>
      </c>
      <c r="DS12" s="374">
        <v>39127</v>
      </c>
      <c r="DT12" s="374">
        <v>114607</v>
      </c>
      <c r="DU12" s="374">
        <v>19267</v>
      </c>
      <c r="DV12" s="374">
        <v>253151</v>
      </c>
      <c r="DW12" s="374">
        <v>406812</v>
      </c>
      <c r="DX12" s="374">
        <v>947754</v>
      </c>
      <c r="DY12" s="374">
        <v>10974</v>
      </c>
      <c r="DZ12" s="374">
        <v>8977716</v>
      </c>
      <c r="EB12" s="374">
        <v>283983</v>
      </c>
      <c r="EC12" s="374">
        <v>1989887</v>
      </c>
      <c r="ED12" s="374">
        <v>148216</v>
      </c>
      <c r="EE12" s="374">
        <v>853397</v>
      </c>
      <c r="EF12" s="374">
        <v>1111818</v>
      </c>
      <c r="EG12" s="374">
        <v>252456</v>
      </c>
      <c r="EH12" s="374">
        <v>217765</v>
      </c>
      <c r="EI12" s="374">
        <v>481670</v>
      </c>
      <c r="EJ12" s="374">
        <v>70373</v>
      </c>
      <c r="EK12" s="374">
        <v>2443368</v>
      </c>
      <c r="EL12" s="374">
        <v>632421</v>
      </c>
      <c r="EM12" s="374">
        <v>8499030</v>
      </c>
      <c r="EN12" s="374">
        <v>1325659</v>
      </c>
      <c r="EO12" s="374">
        <v>5121568</v>
      </c>
      <c r="EQ12" s="374">
        <v>8308</v>
      </c>
      <c r="ER12" s="374">
        <v>236787</v>
      </c>
      <c r="ES12" s="374">
        <v>69250675</v>
      </c>
      <c r="EU12" s="374">
        <v>1023592</v>
      </c>
      <c r="EV12" s="374">
        <v>424748</v>
      </c>
      <c r="EW12" s="374">
        <v>344172</v>
      </c>
      <c r="EX12" s="374">
        <v>9099232</v>
      </c>
      <c r="EY12" s="374">
        <v>496463</v>
      </c>
      <c r="EZ12" s="374">
        <v>1703820</v>
      </c>
      <c r="FA12" s="374">
        <v>1664351</v>
      </c>
      <c r="FB12" s="374">
        <v>626960</v>
      </c>
      <c r="FC12" s="374">
        <v>448238</v>
      </c>
      <c r="FD12" s="374">
        <v>2832094</v>
      </c>
      <c r="FE12" s="374">
        <v>1021360</v>
      </c>
      <c r="FF12" s="374">
        <v>4081252</v>
      </c>
      <c r="FH12" s="374">
        <v>1939376</v>
      </c>
      <c r="FI12" s="374">
        <v>12082424</v>
      </c>
      <c r="FK12" s="374">
        <v>5580664</v>
      </c>
      <c r="FL12" s="374">
        <v>4719339</v>
      </c>
      <c r="FM12" s="374">
        <v>990603</v>
      </c>
      <c r="FN12" s="374">
        <v>1377894</v>
      </c>
      <c r="FO12" s="374">
        <v>18386</v>
      </c>
      <c r="FP12" s="374">
        <v>477062</v>
      </c>
      <c r="FQ12" s="374">
        <v>4897</v>
      </c>
      <c r="FR12" s="374">
        <v>35872420</v>
      </c>
      <c r="FT12" s="374">
        <v>9117841</v>
      </c>
      <c r="FU12" s="374">
        <v>1438345</v>
      </c>
      <c r="FV12" s="374">
        <v>16270143</v>
      </c>
      <c r="FW12" s="374">
        <v>1229389</v>
      </c>
      <c r="FX12" s="374">
        <v>2397223</v>
      </c>
      <c r="FY12" s="373">
        <v>219</v>
      </c>
      <c r="FZ12" s="374">
        <v>3391263</v>
      </c>
      <c r="GB12" s="374">
        <v>1370187</v>
      </c>
      <c r="GC12" s="374">
        <v>2021076</v>
      </c>
      <c r="GD12" s="374">
        <v>8153072</v>
      </c>
      <c r="GF12" s="374">
        <v>620377</v>
      </c>
      <c r="GG12" s="374">
        <v>7532695</v>
      </c>
      <c r="GH12" s="374">
        <v>31149</v>
      </c>
      <c r="GI12" s="374">
        <v>7524</v>
      </c>
      <c r="GJ12" s="374">
        <v>23586</v>
      </c>
      <c r="GK12" s="374">
        <v>562748</v>
      </c>
      <c r="GL12" s="374">
        <v>349050</v>
      </c>
      <c r="GM12" s="374">
        <v>3059733</v>
      </c>
      <c r="GN12" s="374">
        <v>1935210</v>
      </c>
      <c r="GO12" s="374">
        <v>218223</v>
      </c>
      <c r="GP12" s="374">
        <v>6076168</v>
      </c>
      <c r="GQ12" s="374">
        <v>3063494</v>
      </c>
      <c r="GR12" s="374">
        <v>5265836</v>
      </c>
      <c r="GS12" s="374">
        <v>3715926</v>
      </c>
      <c r="GT12" s="374">
        <v>2164886</v>
      </c>
      <c r="GU12" s="374">
        <v>1708473</v>
      </c>
      <c r="GV12" s="374">
        <v>248533</v>
      </c>
      <c r="GW12" s="374">
        <v>1967058</v>
      </c>
      <c r="GX12" s="374">
        <v>187641</v>
      </c>
      <c r="GY12" s="374">
        <v>631933</v>
      </c>
      <c r="GZ12" s="374">
        <v>1946365</v>
      </c>
      <c r="HB12" s="374">
        <v>270236</v>
      </c>
      <c r="HC12" s="374">
        <v>59914</v>
      </c>
      <c r="HD12" s="374">
        <v>268784</v>
      </c>
      <c r="HE12" s="374">
        <v>90683241</v>
      </c>
      <c r="HG12" s="374">
        <v>56178740</v>
      </c>
      <c r="HI12" s="374">
        <v>14011787</v>
      </c>
      <c r="HJ12" s="374">
        <v>38516701</v>
      </c>
      <c r="HK12" s="374">
        <v>2906581</v>
      </c>
      <c r="HL12" s="374">
        <v>8538902</v>
      </c>
      <c r="HM12" s="374">
        <v>1422348</v>
      </c>
      <c r="HO12" s="374">
        <v>1403074</v>
      </c>
      <c r="HP12" s="374">
        <v>11037969</v>
      </c>
      <c r="HQ12" s="374">
        <v>2061098</v>
      </c>
      <c r="HR12" s="374">
        <v>16507580</v>
      </c>
      <c r="HS12" s="374">
        <v>6710187</v>
      </c>
      <c r="HT12" s="374">
        <v>17001985</v>
      </c>
      <c r="HU12" s="374">
        <v>2313097</v>
      </c>
      <c r="HV12" s="374">
        <v>6891276</v>
      </c>
      <c r="HW12" s="374">
        <v>387028</v>
      </c>
      <c r="HX12" s="374">
        <v>1875085</v>
      </c>
      <c r="HY12" s="374">
        <v>10792075</v>
      </c>
      <c r="HZ12" s="374">
        <v>1320718</v>
      </c>
      <c r="IA12" s="374">
        <v>6559319</v>
      </c>
      <c r="IC12" s="374">
        <v>1625368</v>
      </c>
      <c r="ID12" s="374">
        <v>7452123</v>
      </c>
      <c r="IE12" s="374">
        <v>77450183</v>
      </c>
      <c r="IG12" s="374">
        <v>76430245</v>
      </c>
      <c r="IH12" s="374">
        <v>4911184</v>
      </c>
      <c r="II12" s="374">
        <v>112205</v>
      </c>
      <c r="IJ12" s="374">
        <v>2503437</v>
      </c>
      <c r="IL12" s="374">
        <v>1301149</v>
      </c>
      <c r="IM12" s="374">
        <v>790602</v>
      </c>
      <c r="IN12" s="374">
        <v>3138478</v>
      </c>
      <c r="IO12" s="374">
        <v>8097220</v>
      </c>
      <c r="IQ12" s="374">
        <v>7966741</v>
      </c>
      <c r="IR12" s="374">
        <v>731576</v>
      </c>
      <c r="IS12" s="374">
        <v>7581829</v>
      </c>
      <c r="IT12" s="374">
        <v>2640282</v>
      </c>
      <c r="IU12" s="374">
        <v>8455952</v>
      </c>
      <c r="IV12" s="374">
        <v>16325869</v>
      </c>
      <c r="IW12" s="374">
        <v>16001937</v>
      </c>
      <c r="IX12" s="374">
        <v>40291123</v>
      </c>
      <c r="IZ12" s="374">
        <v>17339120</v>
      </c>
      <c r="JA12" s="374">
        <v>15227816</v>
      </c>
      <c r="JB12" s="374">
        <v>1645299</v>
      </c>
      <c r="JC12" s="374">
        <v>12944312</v>
      </c>
      <c r="JD12" s="374">
        <v>2789789</v>
      </c>
      <c r="JE12" s="374">
        <v>7086632</v>
      </c>
      <c r="JG12" s="374">
        <v>1879258</v>
      </c>
      <c r="JH12" s="374">
        <v>74500</v>
      </c>
      <c r="JI12" s="374">
        <v>896846</v>
      </c>
      <c r="JJ12" s="374">
        <v>1757619</v>
      </c>
      <c r="JK12" s="374">
        <v>44034</v>
      </c>
      <c r="JL12" s="374">
        <v>30069250</v>
      </c>
      <c r="JM12" s="374">
        <v>3912377</v>
      </c>
      <c r="JN12" s="374">
        <v>2035910</v>
      </c>
      <c r="JO12" s="374">
        <v>4119446</v>
      </c>
      <c r="JP12" s="374">
        <v>13315699</v>
      </c>
      <c r="JR12" s="374">
        <v>3303394</v>
      </c>
      <c r="JS12" s="374">
        <v>2197</v>
      </c>
      <c r="JT12" s="374">
        <v>1427165</v>
      </c>
      <c r="JU12" s="374">
        <v>421653</v>
      </c>
      <c r="JV12" s="374">
        <v>5283158</v>
      </c>
      <c r="JW12" s="374">
        <v>1645650</v>
      </c>
      <c r="JY12" s="374">
        <v>1489448</v>
      </c>
      <c r="JZ12" s="374">
        <v>3296969</v>
      </c>
      <c r="KA12" s="374">
        <v>6177887</v>
      </c>
      <c r="KB12" s="374">
        <v>1678505</v>
      </c>
      <c r="KD12" s="374">
        <v>193256</v>
      </c>
      <c r="KE12" s="374">
        <v>1485249</v>
      </c>
      <c r="KF12" s="374">
        <v>610503</v>
      </c>
      <c r="KG12" s="374">
        <v>31506623</v>
      </c>
      <c r="KH12" s="374">
        <v>5107027</v>
      </c>
      <c r="KI12" s="374">
        <v>19776597</v>
      </c>
      <c r="KJ12" s="374">
        <v>16437780</v>
      </c>
      <c r="KK12" s="374">
        <v>6097083</v>
      </c>
      <c r="KL12" s="374">
        <v>104131675</v>
      </c>
      <c r="KN12" s="374">
        <v>85624874</v>
      </c>
      <c r="KP12" s="374">
        <v>42734418</v>
      </c>
      <c r="KQ12" s="374">
        <v>42890456</v>
      </c>
      <c r="KR12" s="374">
        <v>177050</v>
      </c>
      <c r="KS12" s="374">
        <v>1757371</v>
      </c>
      <c r="KT12" s="374">
        <v>1757371</v>
      </c>
      <c r="KU12" s="374">
        <v>483679</v>
      </c>
      <c r="KV12" s="374">
        <v>1758627</v>
      </c>
      <c r="KW12" s="374">
        <v>3576658</v>
      </c>
      <c r="KX12" s="374">
        <v>2813357</v>
      </c>
      <c r="KY12" s="374">
        <v>31131619</v>
      </c>
      <c r="LA12" s="374">
        <v>29601991</v>
      </c>
      <c r="LC12" s="374">
        <v>14516541</v>
      </c>
      <c r="LD12" s="374">
        <v>6347372</v>
      </c>
      <c r="LE12" s="374">
        <v>8182208</v>
      </c>
      <c r="LF12" s="374">
        <v>1529628</v>
      </c>
      <c r="LG12" s="374">
        <v>23539534</v>
      </c>
      <c r="LH12" s="374">
        <v>12163792</v>
      </c>
      <c r="LI12" s="374">
        <v>6433342</v>
      </c>
      <c r="LJ12" s="374">
        <v>1990549</v>
      </c>
      <c r="LK12" s="374">
        <v>318185</v>
      </c>
      <c r="LL12" s="374">
        <v>300088</v>
      </c>
      <c r="LM12" s="374">
        <v>141904</v>
      </c>
      <c r="LN12" s="374">
        <v>8665979</v>
      </c>
      <c r="LO12" s="374">
        <v>1616495</v>
      </c>
      <c r="LP12" s="374">
        <v>93736</v>
      </c>
      <c r="LQ12" s="374">
        <v>41116</v>
      </c>
      <c r="LR12" s="374">
        <v>76638</v>
      </c>
      <c r="LS12" s="374">
        <v>293201</v>
      </c>
      <c r="LT12" s="374">
        <v>47930071</v>
      </c>
      <c r="LU12" s="374">
        <v>798195624</v>
      </c>
      <c r="LV12" s="374">
        <v>55155517</v>
      </c>
      <c r="LW12" s="374">
        <v>226784789</v>
      </c>
      <c r="LX12" s="374">
        <v>365486733</v>
      </c>
      <c r="LY12" s="374">
        <v>61223947</v>
      </c>
      <c r="LZ12" s="374">
        <v>44592995</v>
      </c>
      <c r="MA12" s="374">
        <v>44951643</v>
      </c>
      <c r="MB12" s="374">
        <v>398760749</v>
      </c>
      <c r="MC12" s="374">
        <v>420785</v>
      </c>
      <c r="MD12" s="374">
        <v>16332713</v>
      </c>
      <c r="ME12" s="374">
        <v>20247299</v>
      </c>
      <c r="MF12" s="374">
        <v>270265520</v>
      </c>
      <c r="MG12" s="374">
        <v>73345664</v>
      </c>
      <c r="MH12" s="374">
        <v>8753323</v>
      </c>
      <c r="MI12" s="374">
        <v>4148779</v>
      </c>
      <c r="MJ12" s="374">
        <v>4713153</v>
      </c>
      <c r="MK12" s="374">
        <v>533511</v>
      </c>
    </row>
    <row r="13" spans="1:356">
      <c r="B13" s="211" t="s">
        <v>734</v>
      </c>
      <c r="C13" s="373">
        <v>-8.4</v>
      </c>
      <c r="D13" s="373">
        <v>1.8</v>
      </c>
      <c r="E13" s="373">
        <v>-10.199999999999999</v>
      </c>
      <c r="G13" s="373">
        <v>-11.9</v>
      </c>
      <c r="H13" s="373">
        <v>-32.1</v>
      </c>
      <c r="I13" s="373">
        <v>8</v>
      </c>
      <c r="J13" s="373">
        <v>-11.8</v>
      </c>
      <c r="K13" s="373">
        <v>4.5999999999999996</v>
      </c>
      <c r="M13" s="373">
        <v>-5.3</v>
      </c>
      <c r="N13" s="373">
        <v>5.9</v>
      </c>
      <c r="O13" s="373">
        <v>58.7</v>
      </c>
      <c r="P13" s="373">
        <v>-4</v>
      </c>
      <c r="Q13" s="373">
        <v>8</v>
      </c>
      <c r="R13" s="373">
        <v>16.3</v>
      </c>
      <c r="T13" s="373">
        <v>29</v>
      </c>
      <c r="U13" s="373">
        <v>21.5</v>
      </c>
      <c r="W13" s="373">
        <v>37.5</v>
      </c>
      <c r="X13" s="373">
        <v>-63.4</v>
      </c>
      <c r="Y13" s="373">
        <v>229</v>
      </c>
      <c r="Z13" s="373">
        <v>6.2</v>
      </c>
      <c r="AA13" s="373">
        <v>20.6</v>
      </c>
      <c r="AB13" s="373">
        <v>-0.7</v>
      </c>
      <c r="AD13" s="373">
        <v>-5.0999999999999996</v>
      </c>
      <c r="AE13" s="373">
        <v>11.6</v>
      </c>
      <c r="AF13" s="373">
        <v>21</v>
      </c>
      <c r="AH13" s="373">
        <v>-3.9</v>
      </c>
      <c r="AI13" s="373">
        <v>58.7</v>
      </c>
      <c r="AJ13" s="373">
        <v>21.2</v>
      </c>
      <c r="AK13" s="373">
        <v>2.5</v>
      </c>
      <c r="AL13" s="373">
        <v>-0.9</v>
      </c>
      <c r="AM13" s="373">
        <v>4.5999999999999996</v>
      </c>
      <c r="AO13" s="373">
        <v>-11.3</v>
      </c>
      <c r="AP13" s="373">
        <v>6.8</v>
      </c>
      <c r="AQ13" s="373">
        <v>4.9000000000000004</v>
      </c>
      <c r="AS13" s="373">
        <v>-4.8</v>
      </c>
      <c r="AT13" s="373">
        <v>-5.2</v>
      </c>
      <c r="AU13" s="373">
        <v>-16</v>
      </c>
      <c r="AW13" s="373">
        <v>-22.6</v>
      </c>
      <c r="AX13" s="373">
        <v>4</v>
      </c>
      <c r="AY13" s="373">
        <v>0.7</v>
      </c>
      <c r="AZ13" s="373">
        <v>5.7</v>
      </c>
      <c r="BA13" s="373">
        <v>98.8</v>
      </c>
      <c r="BB13" s="373">
        <v>-11.3</v>
      </c>
      <c r="BC13" s="373">
        <v>1.2</v>
      </c>
      <c r="BD13" s="373">
        <v>55.2</v>
      </c>
      <c r="BE13" s="373">
        <v>-7.3</v>
      </c>
      <c r="BF13" s="373">
        <v>1.3</v>
      </c>
      <c r="BG13" s="373">
        <v>-5.5</v>
      </c>
      <c r="BH13" s="373">
        <v>-0.1</v>
      </c>
      <c r="BI13" s="373">
        <v>9.6999999999999993</v>
      </c>
      <c r="BJ13" s="373">
        <v>2.4</v>
      </c>
      <c r="BK13" s="373">
        <v>11.2</v>
      </c>
      <c r="BL13" s="373">
        <v>-17.600000000000001</v>
      </c>
      <c r="BN13" s="373">
        <v>6.6</v>
      </c>
      <c r="BO13" s="373">
        <v>-18.399999999999999</v>
      </c>
      <c r="BP13" s="373">
        <v>-25.5</v>
      </c>
      <c r="BQ13" s="373">
        <v>18.8</v>
      </c>
      <c r="BR13" s="373">
        <v>7.3</v>
      </c>
      <c r="BS13" s="373">
        <v>-21.5</v>
      </c>
      <c r="BU13" s="373">
        <v>-22.5</v>
      </c>
      <c r="BW13" s="373">
        <v>-35.6</v>
      </c>
      <c r="BX13" s="373">
        <v>-88.4</v>
      </c>
      <c r="BY13" s="373">
        <v>-15.3</v>
      </c>
      <c r="BZ13" s="373">
        <v>7.5</v>
      </c>
      <c r="CA13" s="373">
        <v>-64.599999999999994</v>
      </c>
      <c r="CB13" s="373">
        <v>-3.3</v>
      </c>
      <c r="CC13" s="373">
        <v>3.9</v>
      </c>
      <c r="CD13" s="373">
        <v>-3.7</v>
      </c>
      <c r="CE13" s="373">
        <v>3.5</v>
      </c>
      <c r="CF13" s="373">
        <v>15.4</v>
      </c>
      <c r="CG13" s="373">
        <v>-73.2</v>
      </c>
      <c r="CH13" s="373">
        <v>22</v>
      </c>
      <c r="CI13" s="373">
        <v>-7.3</v>
      </c>
      <c r="CK13" s="373">
        <v>-6.2</v>
      </c>
      <c r="CL13" s="373">
        <v>-11.9</v>
      </c>
      <c r="CM13" s="373">
        <v>11.3</v>
      </c>
      <c r="CN13" s="373">
        <v>-23</v>
      </c>
      <c r="CO13" s="373">
        <v>21.6</v>
      </c>
      <c r="CP13" s="373">
        <v>47.4</v>
      </c>
      <c r="CQ13" s="373">
        <v>64.599999999999994</v>
      </c>
      <c r="CS13" s="373">
        <v>21.7</v>
      </c>
      <c r="CT13" s="373">
        <v>23.6</v>
      </c>
      <c r="CU13" s="373">
        <v>221.9</v>
      </c>
      <c r="CV13" s="373">
        <v>14.3</v>
      </c>
      <c r="CW13" s="373">
        <v>4.9000000000000004</v>
      </c>
      <c r="CX13" s="373">
        <v>2.6</v>
      </c>
      <c r="CY13" s="373">
        <v>33.700000000000003</v>
      </c>
      <c r="DA13" s="373">
        <v>64.5</v>
      </c>
      <c r="DB13" s="373">
        <v>6</v>
      </c>
      <c r="DC13" s="373">
        <v>115.1</v>
      </c>
      <c r="DD13" s="373">
        <v>-6.3</v>
      </c>
      <c r="DE13" s="373" t="s">
        <v>548</v>
      </c>
      <c r="DF13" s="373">
        <v>4.0999999999999996</v>
      </c>
      <c r="DH13" s="373" t="s">
        <v>548</v>
      </c>
      <c r="DI13" s="373">
        <v>4.0999999999999996</v>
      </c>
      <c r="DJ13" s="373">
        <v>3.3</v>
      </c>
      <c r="DK13" s="373">
        <v>1.4</v>
      </c>
      <c r="DL13" s="373">
        <v>24.1</v>
      </c>
      <c r="DN13" s="373">
        <v>34.200000000000003</v>
      </c>
      <c r="DO13" s="373">
        <v>-64.400000000000006</v>
      </c>
      <c r="DP13" s="373">
        <v>19.7</v>
      </c>
      <c r="DR13" s="373">
        <v>-54.8</v>
      </c>
      <c r="DS13" s="373">
        <v>112</v>
      </c>
      <c r="DT13" s="373">
        <v>15.2</v>
      </c>
      <c r="DU13" s="373">
        <v>17.3</v>
      </c>
      <c r="DV13" s="373">
        <v>-10</v>
      </c>
      <c r="DW13" s="373">
        <v>3.1</v>
      </c>
      <c r="DX13" s="373">
        <v>2.4</v>
      </c>
      <c r="DY13" s="373">
        <v>-28.1</v>
      </c>
      <c r="DZ13" s="373">
        <v>7.9</v>
      </c>
      <c r="EB13" s="373">
        <v>6</v>
      </c>
      <c r="EC13" s="373">
        <v>2.4</v>
      </c>
      <c r="ED13" s="373">
        <v>-7.6</v>
      </c>
      <c r="EE13" s="373">
        <v>5.3</v>
      </c>
      <c r="EF13" s="373">
        <v>4.9000000000000004</v>
      </c>
      <c r="EG13" s="373">
        <v>8.5</v>
      </c>
      <c r="EH13" s="373">
        <v>16.8</v>
      </c>
      <c r="EI13" s="373">
        <v>-6.1</v>
      </c>
      <c r="EJ13" s="373">
        <v>-30.4</v>
      </c>
      <c r="EK13" s="373">
        <v>19.100000000000001</v>
      </c>
      <c r="EL13" s="373">
        <v>33.299999999999997</v>
      </c>
      <c r="EM13" s="373">
        <v>5.4</v>
      </c>
      <c r="EN13" s="373">
        <v>1.9</v>
      </c>
      <c r="EO13" s="373">
        <v>15.1</v>
      </c>
      <c r="EQ13" s="373">
        <v>-25</v>
      </c>
      <c r="ER13" s="373">
        <v>10</v>
      </c>
      <c r="ES13" s="373" t="s">
        <v>548</v>
      </c>
      <c r="EU13" s="373">
        <v>3.3</v>
      </c>
      <c r="EV13" s="373" t="s">
        <v>548</v>
      </c>
      <c r="EW13" s="373" t="s">
        <v>548</v>
      </c>
      <c r="EX13" s="373" t="s">
        <v>548</v>
      </c>
      <c r="EY13" s="373">
        <v>-22.7</v>
      </c>
      <c r="EZ13" s="373">
        <v>-9.1999999999999993</v>
      </c>
      <c r="FA13" s="373">
        <v>7</v>
      </c>
      <c r="FB13" s="373">
        <v>3.7</v>
      </c>
      <c r="FC13" s="373">
        <v>12.8</v>
      </c>
      <c r="FD13" s="373">
        <v>0.2</v>
      </c>
      <c r="FE13" s="373">
        <v>5.5</v>
      </c>
      <c r="FF13" s="373">
        <v>7.4</v>
      </c>
      <c r="FH13" s="373">
        <v>2.6</v>
      </c>
      <c r="FI13" s="373">
        <v>-7.2</v>
      </c>
      <c r="FK13" s="373">
        <v>-6.3</v>
      </c>
      <c r="FL13" s="373">
        <v>-6.6</v>
      </c>
      <c r="FM13" s="373">
        <v>-12.5</v>
      </c>
      <c r="FN13" s="373" t="s">
        <v>548</v>
      </c>
      <c r="FO13" s="373">
        <v>-21.5</v>
      </c>
      <c r="FP13" s="373">
        <v>-4.7</v>
      </c>
      <c r="FQ13" s="373">
        <v>90.6</v>
      </c>
      <c r="FR13" s="373">
        <v>-3.5</v>
      </c>
      <c r="FT13" s="373">
        <v>-6</v>
      </c>
      <c r="FU13" s="373">
        <v>-4.0999999999999996</v>
      </c>
      <c r="FV13" s="373">
        <v>-0.9</v>
      </c>
      <c r="FW13" s="373">
        <v>-0.9</v>
      </c>
      <c r="FX13" s="373">
        <v>0.3</v>
      </c>
      <c r="FY13" s="373">
        <v>-8.6999999999999993</v>
      </c>
      <c r="FZ13" s="373">
        <v>28.7</v>
      </c>
      <c r="GB13" s="373">
        <v>96.2</v>
      </c>
      <c r="GC13" s="373">
        <v>-3</v>
      </c>
      <c r="GD13" s="373">
        <v>-3.7</v>
      </c>
      <c r="GF13" s="373">
        <v>-9.5</v>
      </c>
      <c r="GG13" s="373">
        <v>-2.9</v>
      </c>
      <c r="GH13" s="373">
        <v>-76.599999999999994</v>
      </c>
      <c r="GI13" s="373">
        <v>30.9</v>
      </c>
      <c r="GJ13" s="373">
        <v>41.7</v>
      </c>
      <c r="GK13" s="373">
        <v>-12.1</v>
      </c>
      <c r="GL13" s="373">
        <v>12.2</v>
      </c>
      <c r="GM13" s="373">
        <v>1.2</v>
      </c>
      <c r="GN13" s="373">
        <v>-1.1000000000000001</v>
      </c>
      <c r="GO13" s="373">
        <v>-3.9</v>
      </c>
      <c r="GP13" s="373">
        <v>0.5</v>
      </c>
      <c r="GQ13" s="373">
        <v>8.5</v>
      </c>
      <c r="GR13" s="373">
        <v>15.6</v>
      </c>
      <c r="GS13" s="373">
        <v>11.8</v>
      </c>
      <c r="GT13" s="373">
        <v>6.3</v>
      </c>
      <c r="GU13" s="373">
        <v>4.8</v>
      </c>
      <c r="GV13" s="373">
        <v>12</v>
      </c>
      <c r="GW13" s="373" t="s">
        <v>548</v>
      </c>
      <c r="GX13" s="373">
        <v>-6</v>
      </c>
      <c r="GY13" s="373">
        <v>4.9000000000000004</v>
      </c>
      <c r="GZ13" s="373">
        <v>-1</v>
      </c>
      <c r="HB13" s="373">
        <v>-8.8000000000000007</v>
      </c>
      <c r="HC13" s="373">
        <v>-0.6</v>
      </c>
      <c r="HD13" s="373">
        <v>-12.2</v>
      </c>
      <c r="HE13" s="373">
        <v>-7.1</v>
      </c>
      <c r="HG13" s="373">
        <v>-10.7</v>
      </c>
      <c r="HI13" s="373">
        <v>-16.3</v>
      </c>
      <c r="HJ13" s="373">
        <v>-2.2999999999999998</v>
      </c>
      <c r="HK13" s="373">
        <v>-6.3</v>
      </c>
      <c r="HL13" s="373">
        <v>-20.8</v>
      </c>
      <c r="HM13" s="373">
        <v>-11</v>
      </c>
      <c r="HO13" s="373">
        <v>-11</v>
      </c>
      <c r="HP13" s="373">
        <v>6.6</v>
      </c>
      <c r="HQ13" s="373">
        <v>2.6</v>
      </c>
      <c r="HR13" s="373">
        <v>-4.0999999999999996</v>
      </c>
      <c r="HS13" s="373">
        <v>-15.4</v>
      </c>
      <c r="HT13" s="373">
        <v>-16.899999999999999</v>
      </c>
      <c r="HU13" s="373">
        <v>3.9</v>
      </c>
      <c r="HV13" s="373">
        <v>-4.9000000000000004</v>
      </c>
      <c r="HW13" s="373">
        <v>19.100000000000001</v>
      </c>
      <c r="HX13" s="373">
        <v>1.4</v>
      </c>
      <c r="HY13" s="373">
        <v>2</v>
      </c>
      <c r="HZ13" s="373">
        <v>-1.2</v>
      </c>
      <c r="IA13" s="373">
        <v>-3.1</v>
      </c>
      <c r="IC13" s="373">
        <v>-8.1</v>
      </c>
      <c r="ID13" s="373">
        <v>22.1</v>
      </c>
      <c r="IE13" s="373">
        <v>-5.6</v>
      </c>
      <c r="IG13" s="373">
        <v>-5.3</v>
      </c>
      <c r="IH13" s="373">
        <v>-0.1</v>
      </c>
      <c r="II13" s="373">
        <v>-10.1</v>
      </c>
      <c r="IJ13" s="373">
        <v>-20.7</v>
      </c>
      <c r="IL13" s="373">
        <v>-19.7</v>
      </c>
      <c r="IM13" s="373">
        <v>1.7</v>
      </c>
      <c r="IN13" s="373">
        <v>-0.5</v>
      </c>
      <c r="IO13" s="373">
        <v>12.3</v>
      </c>
      <c r="IQ13" s="373">
        <v>14.1</v>
      </c>
      <c r="IR13" s="373" t="s">
        <v>548</v>
      </c>
      <c r="IS13" s="373">
        <v>1.3</v>
      </c>
      <c r="IT13" s="373" t="s">
        <v>548</v>
      </c>
      <c r="IU13" s="373">
        <v>-4.5</v>
      </c>
      <c r="IV13" s="373">
        <v>-0.8</v>
      </c>
      <c r="IW13" s="373">
        <v>-2.7</v>
      </c>
      <c r="IX13" s="373">
        <v>-1</v>
      </c>
      <c r="IZ13" s="373">
        <v>5.2</v>
      </c>
      <c r="JA13" s="373">
        <v>6.2</v>
      </c>
      <c r="JB13" s="373">
        <v>-0.9</v>
      </c>
      <c r="JC13" s="373">
        <v>3.2</v>
      </c>
      <c r="JD13" s="373">
        <v>-26.7</v>
      </c>
      <c r="JE13" s="373">
        <v>9.4</v>
      </c>
      <c r="JG13" s="373">
        <v>8.5</v>
      </c>
      <c r="JH13" s="373">
        <v>-2.7</v>
      </c>
      <c r="JI13" s="373">
        <v>42.7</v>
      </c>
      <c r="JJ13" s="373">
        <v>-15</v>
      </c>
      <c r="JK13" s="373">
        <v>-24.2</v>
      </c>
      <c r="JL13" s="373" t="s">
        <v>548</v>
      </c>
      <c r="JM13" s="373">
        <v>4.9000000000000004</v>
      </c>
      <c r="JN13" s="373">
        <v>-0.3</v>
      </c>
      <c r="JO13" s="373" t="s">
        <v>548</v>
      </c>
      <c r="JP13" s="373">
        <v>22.4</v>
      </c>
      <c r="JR13" s="373">
        <v>7.1</v>
      </c>
      <c r="JS13" s="373">
        <v>100</v>
      </c>
      <c r="JT13" s="373">
        <v>-31.5</v>
      </c>
      <c r="JU13" s="373">
        <v>10</v>
      </c>
      <c r="JV13" s="373">
        <v>-11.3</v>
      </c>
      <c r="JW13" s="373">
        <v>-26.2</v>
      </c>
      <c r="JY13" s="373">
        <v>-30.5</v>
      </c>
      <c r="JZ13" s="373" t="s">
        <v>548</v>
      </c>
      <c r="KA13" s="373" t="s">
        <v>548</v>
      </c>
      <c r="KB13" s="373">
        <v>-10.3</v>
      </c>
      <c r="KD13" s="373">
        <v>-7.9</v>
      </c>
      <c r="KE13" s="373">
        <v>-10.3</v>
      </c>
      <c r="KF13" s="373">
        <v>-2.9</v>
      </c>
      <c r="KG13" s="373" t="s">
        <v>548</v>
      </c>
      <c r="KH13" s="373" t="s">
        <v>548</v>
      </c>
      <c r="KI13" s="373" t="s">
        <v>548</v>
      </c>
      <c r="KJ13" s="373">
        <v>-2</v>
      </c>
      <c r="KK13" s="373" t="s">
        <v>548</v>
      </c>
      <c r="KL13" s="373" t="s">
        <v>548</v>
      </c>
      <c r="KN13" s="373" t="s">
        <v>548</v>
      </c>
      <c r="KP13" s="373" t="s">
        <v>548</v>
      </c>
      <c r="KQ13" s="373" t="s">
        <v>548</v>
      </c>
      <c r="KR13" s="373">
        <v>-25.2</v>
      </c>
      <c r="KS13" s="373">
        <v>23.1</v>
      </c>
      <c r="KT13" s="373">
        <v>27.8</v>
      </c>
      <c r="KU13" s="373">
        <v>-19.100000000000001</v>
      </c>
      <c r="KV13" s="373">
        <v>4.0999999999999996</v>
      </c>
      <c r="KW13" s="373">
        <v>2.9</v>
      </c>
      <c r="KX13" s="373">
        <v>0.1</v>
      </c>
      <c r="KY13" s="373">
        <v>-5.6</v>
      </c>
      <c r="LA13" s="373">
        <v>-5.9</v>
      </c>
      <c r="LC13" s="373">
        <v>-7.5</v>
      </c>
      <c r="LD13" s="373">
        <v>-17.7</v>
      </c>
      <c r="LE13" s="373">
        <v>0.1</v>
      </c>
      <c r="LF13" s="373">
        <v>1.5</v>
      </c>
      <c r="LG13" s="373">
        <v>6.9</v>
      </c>
      <c r="LH13" s="373" t="s">
        <v>548</v>
      </c>
      <c r="LI13" s="373">
        <v>-11.2</v>
      </c>
      <c r="LJ13" s="373">
        <v>2.4</v>
      </c>
      <c r="LK13" s="373">
        <v>-0.3</v>
      </c>
      <c r="LL13" s="373">
        <v>11.3</v>
      </c>
      <c r="LM13" s="373" t="s">
        <v>548</v>
      </c>
      <c r="LN13" s="373">
        <v>-15.8</v>
      </c>
      <c r="LO13" s="373">
        <v>-4.8</v>
      </c>
      <c r="LP13" s="373">
        <v>4</v>
      </c>
      <c r="LQ13" s="373">
        <v>-5.5</v>
      </c>
      <c r="LR13" s="373">
        <v>-8.3000000000000007</v>
      </c>
      <c r="LS13" s="373">
        <v>0.9</v>
      </c>
      <c r="LT13" s="373" t="s">
        <v>548</v>
      </c>
      <c r="LU13" s="373" t="s">
        <v>548</v>
      </c>
      <c r="LV13" s="373">
        <v>-0.7</v>
      </c>
      <c r="LW13" s="373" t="s">
        <v>548</v>
      </c>
      <c r="LX13" s="373" t="s">
        <v>548</v>
      </c>
      <c r="LY13" s="373" t="s">
        <v>548</v>
      </c>
      <c r="LZ13" s="373" t="s">
        <v>548</v>
      </c>
      <c r="MA13" s="373" t="s">
        <v>548</v>
      </c>
      <c r="MB13" s="373" t="s">
        <v>548</v>
      </c>
      <c r="MC13" s="373" t="s">
        <v>548</v>
      </c>
      <c r="MD13" s="373" t="s">
        <v>548</v>
      </c>
      <c r="ME13" s="373" t="s">
        <v>548</v>
      </c>
      <c r="MF13" s="373" t="s">
        <v>548</v>
      </c>
      <c r="MG13" s="373" t="s">
        <v>548</v>
      </c>
      <c r="MH13" s="373" t="s">
        <v>548</v>
      </c>
      <c r="MI13" s="373">
        <v>18.2</v>
      </c>
      <c r="MJ13" s="373" t="s">
        <v>548</v>
      </c>
      <c r="MK13" s="373" t="s">
        <v>548</v>
      </c>
    </row>
    <row r="14" spans="1:356">
      <c r="B14" s="211" t="s">
        <v>735</v>
      </c>
      <c r="C14" s="373">
        <v>12.8</v>
      </c>
      <c r="D14" s="373">
        <v>3.6</v>
      </c>
      <c r="E14" s="373">
        <v>1.5</v>
      </c>
      <c r="G14" s="373">
        <v>-4.7</v>
      </c>
      <c r="H14" s="373">
        <v>-16</v>
      </c>
      <c r="I14" s="373">
        <v>11.8</v>
      </c>
      <c r="J14" s="373">
        <v>-9.6</v>
      </c>
      <c r="K14" s="373">
        <v>8.5</v>
      </c>
      <c r="M14" s="373">
        <v>8.6</v>
      </c>
      <c r="N14" s="373">
        <v>7.9</v>
      </c>
      <c r="O14" s="373">
        <v>77.8</v>
      </c>
      <c r="P14" s="373">
        <v>6.4</v>
      </c>
      <c r="Q14" s="373">
        <v>4.2</v>
      </c>
      <c r="R14" s="373">
        <v>15</v>
      </c>
      <c r="T14" s="373">
        <v>0.8</v>
      </c>
      <c r="U14" s="373">
        <v>23.8</v>
      </c>
      <c r="W14" s="373">
        <v>38.799999999999997</v>
      </c>
      <c r="X14" s="373">
        <v>-36.700000000000003</v>
      </c>
      <c r="Y14" s="373">
        <v>206.1</v>
      </c>
      <c r="Z14" s="373">
        <v>9.4</v>
      </c>
      <c r="AA14" s="373">
        <v>13.4</v>
      </c>
      <c r="AB14" s="373">
        <v>22.1</v>
      </c>
      <c r="AD14" s="373">
        <v>29.4</v>
      </c>
      <c r="AE14" s="373">
        <v>10</v>
      </c>
      <c r="AF14" s="373">
        <v>13.3</v>
      </c>
      <c r="AH14" s="373">
        <v>3.5</v>
      </c>
      <c r="AI14" s="373">
        <v>49.4</v>
      </c>
      <c r="AJ14" s="373">
        <v>17.100000000000001</v>
      </c>
      <c r="AK14" s="373">
        <v>12.2</v>
      </c>
      <c r="AL14" s="373">
        <v>45.3</v>
      </c>
      <c r="AM14" s="373">
        <v>1.8</v>
      </c>
      <c r="AO14" s="373">
        <v>-1.7</v>
      </c>
      <c r="AP14" s="373">
        <v>3</v>
      </c>
      <c r="AQ14" s="373">
        <v>1.6</v>
      </c>
      <c r="AS14" s="373">
        <v>-7.9</v>
      </c>
      <c r="AT14" s="373">
        <v>-5.4</v>
      </c>
      <c r="AU14" s="373">
        <v>-11.7</v>
      </c>
      <c r="AW14" s="373">
        <v>-23.2</v>
      </c>
      <c r="AX14" s="373">
        <v>3.4</v>
      </c>
      <c r="AY14" s="373">
        <v>12.3</v>
      </c>
      <c r="AZ14" s="373">
        <v>10.5</v>
      </c>
      <c r="BA14" s="373">
        <v>88.4</v>
      </c>
      <c r="BB14" s="373">
        <v>1.6</v>
      </c>
      <c r="BC14" s="373">
        <v>14</v>
      </c>
      <c r="BD14" s="373">
        <v>48.8</v>
      </c>
      <c r="BE14" s="373">
        <v>-0.7</v>
      </c>
      <c r="BF14" s="373">
        <v>-3.7</v>
      </c>
      <c r="BG14" s="373">
        <v>-16</v>
      </c>
      <c r="BH14" s="373">
        <v>8.6999999999999993</v>
      </c>
      <c r="BI14" s="373">
        <v>11.6</v>
      </c>
      <c r="BJ14" s="373">
        <v>12.6</v>
      </c>
      <c r="BK14" s="373">
        <v>-11</v>
      </c>
      <c r="BL14" s="373">
        <v>1</v>
      </c>
      <c r="BN14" s="373">
        <v>-0.1</v>
      </c>
      <c r="BO14" s="373">
        <v>3.7</v>
      </c>
      <c r="BP14" s="373">
        <v>26</v>
      </c>
      <c r="BQ14" s="373">
        <v>11.8</v>
      </c>
      <c r="BR14" s="373">
        <v>18.100000000000001</v>
      </c>
      <c r="BS14" s="373">
        <v>-35.799999999999997</v>
      </c>
      <c r="BU14" s="373">
        <v>-36.299999999999997</v>
      </c>
      <c r="BW14" s="373">
        <v>-47.2</v>
      </c>
      <c r="BX14" s="373">
        <v>-87.8</v>
      </c>
      <c r="BY14" s="373">
        <v>-33.5</v>
      </c>
      <c r="BZ14" s="373">
        <v>-7.1</v>
      </c>
      <c r="CA14" s="373">
        <v>-71.7</v>
      </c>
      <c r="CB14" s="373">
        <v>0</v>
      </c>
      <c r="CC14" s="373">
        <v>2.2000000000000002</v>
      </c>
      <c r="CD14" s="373">
        <v>-1.4</v>
      </c>
      <c r="CE14" s="373">
        <v>5.3</v>
      </c>
      <c r="CF14" s="373">
        <v>-0.7</v>
      </c>
      <c r="CG14" s="373">
        <v>-66.900000000000006</v>
      </c>
      <c r="CH14" s="373">
        <v>-20.399999999999999</v>
      </c>
      <c r="CI14" s="373">
        <v>-11.4</v>
      </c>
      <c r="CK14" s="373">
        <v>-2.8</v>
      </c>
      <c r="CL14" s="373">
        <v>-10.6</v>
      </c>
      <c r="CM14" s="373">
        <v>4.8</v>
      </c>
      <c r="CN14" s="373">
        <v>-27.6</v>
      </c>
      <c r="CO14" s="373">
        <v>26.4</v>
      </c>
      <c r="CP14" s="373">
        <v>33.9</v>
      </c>
      <c r="CQ14" s="373">
        <v>48</v>
      </c>
      <c r="CS14" s="373">
        <v>15.3</v>
      </c>
      <c r="CT14" s="373">
        <v>37.5</v>
      </c>
      <c r="CU14" s="373">
        <v>161.1</v>
      </c>
      <c r="CV14" s="373">
        <v>-14.5</v>
      </c>
      <c r="CW14" s="373">
        <v>1.2</v>
      </c>
      <c r="CX14" s="373">
        <v>-34.799999999999997</v>
      </c>
      <c r="CY14" s="373">
        <v>7.8</v>
      </c>
      <c r="DA14" s="373">
        <v>26.6</v>
      </c>
      <c r="DB14" s="373">
        <v>-15.2</v>
      </c>
      <c r="DC14" s="373">
        <v>77.900000000000006</v>
      </c>
      <c r="DD14" s="373">
        <v>-33.799999999999997</v>
      </c>
      <c r="DE14" s="373" t="s">
        <v>548</v>
      </c>
      <c r="DF14" s="373">
        <v>-15.2</v>
      </c>
      <c r="DH14" s="373" t="s">
        <v>548</v>
      </c>
      <c r="DI14" s="373">
        <v>-15.2</v>
      </c>
      <c r="DJ14" s="373">
        <v>-4.4000000000000004</v>
      </c>
      <c r="DK14" s="373">
        <v>5.5</v>
      </c>
      <c r="DL14" s="373">
        <v>1</v>
      </c>
      <c r="DN14" s="373">
        <v>-2.7</v>
      </c>
      <c r="DO14" s="373">
        <v>-51.1</v>
      </c>
      <c r="DP14" s="373">
        <v>7.7</v>
      </c>
      <c r="DR14" s="373">
        <v>-68.099999999999994</v>
      </c>
      <c r="DS14" s="373">
        <v>84.5</v>
      </c>
      <c r="DT14" s="373">
        <v>10.8</v>
      </c>
      <c r="DU14" s="373">
        <v>22.5</v>
      </c>
      <c r="DV14" s="373">
        <v>-11.3</v>
      </c>
      <c r="DW14" s="373">
        <v>2.2999999999999998</v>
      </c>
      <c r="DX14" s="373">
        <v>-3.7</v>
      </c>
      <c r="DY14" s="373">
        <v>-18.2</v>
      </c>
      <c r="DZ14" s="373">
        <v>7.2</v>
      </c>
      <c r="EB14" s="373">
        <v>5.4</v>
      </c>
      <c r="EC14" s="373">
        <v>1.8</v>
      </c>
      <c r="ED14" s="373">
        <v>-9.1999999999999993</v>
      </c>
      <c r="EE14" s="373">
        <v>3.1</v>
      </c>
      <c r="EF14" s="373">
        <v>8.8000000000000007</v>
      </c>
      <c r="EG14" s="373">
        <v>12</v>
      </c>
      <c r="EH14" s="373">
        <v>2.9</v>
      </c>
      <c r="EI14" s="373">
        <v>-8.3000000000000007</v>
      </c>
      <c r="EJ14" s="373">
        <v>-41.9</v>
      </c>
      <c r="EK14" s="373">
        <v>11.4</v>
      </c>
      <c r="EL14" s="373">
        <v>30.8</v>
      </c>
      <c r="EM14" s="373">
        <v>-1</v>
      </c>
      <c r="EN14" s="373">
        <v>8</v>
      </c>
      <c r="EO14" s="373">
        <v>10.9</v>
      </c>
      <c r="EQ14" s="373">
        <v>-37.299999999999997</v>
      </c>
      <c r="ER14" s="373">
        <v>14.7</v>
      </c>
      <c r="ES14" s="373">
        <v>1.9</v>
      </c>
      <c r="EU14" s="373">
        <v>-0.9</v>
      </c>
      <c r="EV14" s="373">
        <v>-9.5</v>
      </c>
      <c r="EW14" s="373">
        <v>2.1</v>
      </c>
      <c r="EX14" s="373">
        <v>1.5</v>
      </c>
      <c r="EY14" s="373">
        <v>-32.299999999999997</v>
      </c>
      <c r="EZ14" s="373">
        <v>-13.5</v>
      </c>
      <c r="FA14" s="373">
        <v>2</v>
      </c>
      <c r="FB14" s="373">
        <v>-5</v>
      </c>
      <c r="FC14" s="373">
        <v>-6.7</v>
      </c>
      <c r="FD14" s="373">
        <v>-4.4000000000000004</v>
      </c>
      <c r="FE14" s="373">
        <v>40.299999999999997</v>
      </c>
      <c r="FF14" s="373">
        <v>-3.8</v>
      </c>
      <c r="FH14" s="373">
        <v>-5.0999999999999996</v>
      </c>
      <c r="FI14" s="373">
        <v>-25.4</v>
      </c>
      <c r="FK14" s="373">
        <v>-22.6</v>
      </c>
      <c r="FL14" s="373">
        <v>-28.6</v>
      </c>
      <c r="FM14" s="373">
        <v>-29.2</v>
      </c>
      <c r="FN14" s="373">
        <v>-13.8</v>
      </c>
      <c r="FO14" s="373">
        <v>-37</v>
      </c>
      <c r="FP14" s="373">
        <v>-11.5</v>
      </c>
      <c r="FQ14" s="373">
        <v>53.7</v>
      </c>
      <c r="FR14" s="373">
        <v>-7.8</v>
      </c>
      <c r="FT14" s="373">
        <v>-9.6</v>
      </c>
      <c r="FU14" s="373">
        <v>-10.9</v>
      </c>
      <c r="FV14" s="373">
        <v>-4</v>
      </c>
      <c r="FW14" s="373">
        <v>-7</v>
      </c>
      <c r="FX14" s="373">
        <v>-5.7</v>
      </c>
      <c r="FY14" s="373">
        <v>-18.399999999999999</v>
      </c>
      <c r="FZ14" s="373">
        <v>13.2</v>
      </c>
      <c r="GB14" s="373">
        <v>73.2</v>
      </c>
      <c r="GC14" s="373">
        <v>-8.4</v>
      </c>
      <c r="GD14" s="373">
        <v>-7</v>
      </c>
      <c r="GF14" s="373">
        <v>-14.9</v>
      </c>
      <c r="GG14" s="373">
        <v>-6.3</v>
      </c>
      <c r="GH14" s="373">
        <v>-76.400000000000006</v>
      </c>
      <c r="GI14" s="373">
        <v>29.2</v>
      </c>
      <c r="GJ14" s="373">
        <v>27.6</v>
      </c>
      <c r="GK14" s="373">
        <v>-9.8000000000000007</v>
      </c>
      <c r="GL14" s="373">
        <v>4.7</v>
      </c>
      <c r="GM14" s="373">
        <v>-1.8</v>
      </c>
      <c r="GN14" s="373">
        <v>-10.6</v>
      </c>
      <c r="GO14" s="373">
        <v>-4.3</v>
      </c>
      <c r="GP14" s="373">
        <v>0.8</v>
      </c>
      <c r="GQ14" s="373">
        <v>10.4</v>
      </c>
      <c r="GR14" s="373">
        <v>10.5</v>
      </c>
      <c r="GS14" s="373">
        <v>10.1</v>
      </c>
      <c r="GT14" s="373">
        <v>-0.9</v>
      </c>
      <c r="GU14" s="373">
        <v>3.8</v>
      </c>
      <c r="GV14" s="373">
        <v>20.5</v>
      </c>
      <c r="GW14" s="373">
        <v>3</v>
      </c>
      <c r="GX14" s="373">
        <v>-8.3000000000000007</v>
      </c>
      <c r="GY14" s="373">
        <v>5.8</v>
      </c>
      <c r="GZ14" s="373">
        <v>-0.8</v>
      </c>
      <c r="HB14" s="373">
        <v>-7.7</v>
      </c>
      <c r="HC14" s="373">
        <v>1.5</v>
      </c>
      <c r="HD14" s="373">
        <v>-11.1</v>
      </c>
      <c r="HE14" s="373">
        <v>-4.0999999999999996</v>
      </c>
      <c r="HG14" s="373">
        <v>-7</v>
      </c>
      <c r="HI14" s="373">
        <v>-12.6</v>
      </c>
      <c r="HJ14" s="373">
        <v>-4</v>
      </c>
      <c r="HK14" s="373">
        <v>-11.7</v>
      </c>
      <c r="HL14" s="373">
        <v>-3.5</v>
      </c>
      <c r="HM14" s="373">
        <v>-24.8</v>
      </c>
      <c r="HO14" s="373">
        <v>-25.4</v>
      </c>
      <c r="HP14" s="373">
        <v>20</v>
      </c>
      <c r="HQ14" s="373">
        <v>8.4</v>
      </c>
      <c r="HR14" s="373">
        <v>-5.2</v>
      </c>
      <c r="HS14" s="373">
        <v>-10.1</v>
      </c>
      <c r="HT14" s="373">
        <v>-11.6</v>
      </c>
      <c r="HU14" s="373">
        <v>3.9</v>
      </c>
      <c r="HV14" s="373">
        <v>5.0999999999999996</v>
      </c>
      <c r="HW14" s="373">
        <v>113.1</v>
      </c>
      <c r="HX14" s="373">
        <v>0.4</v>
      </c>
      <c r="HY14" s="373">
        <v>-2.1</v>
      </c>
      <c r="HZ14" s="373">
        <v>-6.1</v>
      </c>
      <c r="IA14" s="373">
        <v>4.0999999999999996</v>
      </c>
      <c r="IC14" s="373">
        <v>-9.6</v>
      </c>
      <c r="ID14" s="373">
        <v>-7.1</v>
      </c>
      <c r="IE14" s="373">
        <v>-1</v>
      </c>
      <c r="IG14" s="373">
        <v>-0.9</v>
      </c>
      <c r="IH14" s="373">
        <v>7</v>
      </c>
      <c r="II14" s="373">
        <v>2.1</v>
      </c>
      <c r="IJ14" s="373">
        <v>-21.6</v>
      </c>
      <c r="IL14" s="373">
        <v>-14.5</v>
      </c>
      <c r="IM14" s="373">
        <v>4.8</v>
      </c>
      <c r="IN14" s="373">
        <v>1.2</v>
      </c>
      <c r="IO14" s="373">
        <v>4.2</v>
      </c>
      <c r="IQ14" s="373">
        <v>5.6</v>
      </c>
      <c r="IR14" s="373">
        <v>-31</v>
      </c>
      <c r="IS14" s="373">
        <v>7.7</v>
      </c>
      <c r="IT14" s="373">
        <v>-44.8</v>
      </c>
      <c r="IU14" s="373">
        <v>-2.8</v>
      </c>
      <c r="IV14" s="373">
        <v>7.6</v>
      </c>
      <c r="IW14" s="373">
        <v>-12.6</v>
      </c>
      <c r="IX14" s="373">
        <v>-6.2</v>
      </c>
      <c r="IZ14" s="373">
        <v>-8</v>
      </c>
      <c r="JA14" s="373">
        <v>13.5</v>
      </c>
      <c r="JB14" s="373">
        <v>-13.8</v>
      </c>
      <c r="JC14" s="373">
        <v>3.8</v>
      </c>
      <c r="JD14" s="373">
        <v>-41.2</v>
      </c>
      <c r="JE14" s="373">
        <v>1.8</v>
      </c>
      <c r="JG14" s="373">
        <v>4</v>
      </c>
      <c r="JH14" s="373">
        <v>39.9</v>
      </c>
      <c r="JI14" s="373">
        <v>232.9</v>
      </c>
      <c r="JJ14" s="373">
        <v>-13.6</v>
      </c>
      <c r="JK14" s="373">
        <v>3.4</v>
      </c>
      <c r="JL14" s="373">
        <v>3.6</v>
      </c>
      <c r="JM14" s="373">
        <v>2.8</v>
      </c>
      <c r="JN14" s="373">
        <v>-5</v>
      </c>
      <c r="JO14" s="373">
        <v>1.8</v>
      </c>
      <c r="JP14" s="373">
        <v>-16.8</v>
      </c>
      <c r="JR14" s="373">
        <v>33.299999999999997</v>
      </c>
      <c r="JS14" s="373">
        <v>385.9</v>
      </c>
      <c r="JT14" s="373">
        <v>-47.3</v>
      </c>
      <c r="JU14" s="373">
        <v>88.8</v>
      </c>
      <c r="JV14" s="373">
        <v>-6.3</v>
      </c>
      <c r="JW14" s="373">
        <v>-14.5</v>
      </c>
      <c r="JY14" s="373">
        <v>-16.399999999999999</v>
      </c>
      <c r="JZ14" s="373">
        <v>4.3</v>
      </c>
      <c r="KA14" s="373">
        <v>6</v>
      </c>
      <c r="KB14" s="373">
        <v>-5.4</v>
      </c>
      <c r="KD14" s="373">
        <v>1.6</v>
      </c>
      <c r="KE14" s="373">
        <v>-6.3</v>
      </c>
      <c r="KF14" s="373">
        <v>-3.1</v>
      </c>
      <c r="KG14" s="373">
        <v>-3.8</v>
      </c>
      <c r="KH14" s="373">
        <v>4.8</v>
      </c>
      <c r="KI14" s="373">
        <v>-10.7</v>
      </c>
      <c r="KJ14" s="373">
        <v>-6.1</v>
      </c>
      <c r="KK14" s="373">
        <v>-7.1</v>
      </c>
      <c r="KL14" s="373">
        <v>-3.7</v>
      </c>
      <c r="KN14" s="373">
        <v>-4.5</v>
      </c>
      <c r="KP14" s="373">
        <v>-2.5</v>
      </c>
      <c r="KQ14" s="373">
        <v>-6.4</v>
      </c>
      <c r="KR14" s="373">
        <v>-22.7</v>
      </c>
      <c r="KS14" s="373">
        <v>29</v>
      </c>
      <c r="KT14" s="373">
        <v>29</v>
      </c>
      <c r="KU14" s="373">
        <v>-16.2</v>
      </c>
      <c r="KV14" s="373">
        <v>0.3</v>
      </c>
      <c r="KW14" s="373">
        <v>-2.4</v>
      </c>
      <c r="KX14" s="373">
        <v>-2.2000000000000002</v>
      </c>
      <c r="KY14" s="373">
        <v>-6.2</v>
      </c>
      <c r="LA14" s="373">
        <v>-6.6</v>
      </c>
      <c r="LC14" s="373">
        <v>-7.1</v>
      </c>
      <c r="LD14" s="373">
        <v>-15.5</v>
      </c>
      <c r="LE14" s="373">
        <v>2.4</v>
      </c>
      <c r="LF14" s="373">
        <v>2</v>
      </c>
      <c r="LG14" s="373">
        <v>0.6</v>
      </c>
      <c r="LH14" s="373">
        <v>25</v>
      </c>
      <c r="LI14" s="373">
        <v>13</v>
      </c>
      <c r="LJ14" s="373">
        <v>-11.1</v>
      </c>
      <c r="LK14" s="373">
        <v>-1.3</v>
      </c>
      <c r="LL14" s="373">
        <v>5.4</v>
      </c>
      <c r="LM14" s="373">
        <v>-59.7</v>
      </c>
      <c r="LN14" s="373">
        <v>-25.2</v>
      </c>
      <c r="LO14" s="373">
        <v>-7.5</v>
      </c>
      <c r="LP14" s="373">
        <v>-0.1</v>
      </c>
      <c r="LQ14" s="373">
        <v>-11.5</v>
      </c>
      <c r="LR14" s="373">
        <v>-13.1</v>
      </c>
      <c r="LS14" s="373">
        <v>4.4000000000000004</v>
      </c>
      <c r="LT14" s="373">
        <v>9.9</v>
      </c>
      <c r="LU14" s="373">
        <v>-1.9</v>
      </c>
      <c r="LV14" s="373">
        <v>-6.9</v>
      </c>
      <c r="LW14" s="373">
        <v>0.3</v>
      </c>
      <c r="LX14" s="373">
        <v>-1.1000000000000001</v>
      </c>
      <c r="LY14" s="373">
        <v>-7.9</v>
      </c>
      <c r="LZ14" s="373">
        <v>-2.5</v>
      </c>
      <c r="MA14" s="373">
        <v>-3.7</v>
      </c>
      <c r="MB14" s="373">
        <v>-2.1</v>
      </c>
      <c r="MC14" s="373">
        <v>-1.4</v>
      </c>
      <c r="MD14" s="373">
        <v>7.1</v>
      </c>
      <c r="ME14" s="373">
        <v>-8.6999999999999993</v>
      </c>
      <c r="MF14" s="373">
        <v>-1.6</v>
      </c>
      <c r="MG14" s="373">
        <v>-5.9</v>
      </c>
      <c r="MH14" s="373">
        <v>12.9</v>
      </c>
      <c r="MI14" s="373">
        <v>7.2</v>
      </c>
      <c r="MJ14" s="373">
        <v>3.7</v>
      </c>
      <c r="MK14" s="373">
        <v>7.3</v>
      </c>
    </row>
    <row r="15" spans="1:356" s="377" customFormat="1" ht="19.5" thickBot="1">
      <c r="A15" s="377">
        <v>2017</v>
      </c>
      <c r="B15" s="377" t="s">
        <v>732</v>
      </c>
      <c r="C15" s="380">
        <v>157</v>
      </c>
      <c r="D15" s="380">
        <v>230</v>
      </c>
      <c r="E15" s="381">
        <v>416480</v>
      </c>
      <c r="F15" s="391"/>
      <c r="G15" s="380">
        <v>922</v>
      </c>
      <c r="H15" s="381">
        <v>51289</v>
      </c>
      <c r="I15" s="381">
        <v>5158</v>
      </c>
      <c r="J15" s="381">
        <v>128674</v>
      </c>
      <c r="K15" s="380">
        <v>421</v>
      </c>
      <c r="L15" s="391"/>
      <c r="M15" s="381">
        <v>81333</v>
      </c>
      <c r="N15" s="380">
        <v>208</v>
      </c>
      <c r="O15" s="381">
        <v>16441</v>
      </c>
      <c r="P15" s="381">
        <v>67419</v>
      </c>
      <c r="Q15" s="381">
        <v>1369</v>
      </c>
      <c r="R15" s="380">
        <v>280</v>
      </c>
      <c r="S15" s="391"/>
      <c r="T15" s="380">
        <v>0</v>
      </c>
      <c r="U15" s="380">
        <v>156</v>
      </c>
      <c r="V15" s="391"/>
      <c r="W15" s="381">
        <v>1196843</v>
      </c>
      <c r="X15" s="381">
        <v>85921</v>
      </c>
      <c r="Y15" s="381">
        <v>41452</v>
      </c>
      <c r="Z15" s="380">
        <v>67</v>
      </c>
      <c r="AA15" s="380">
        <v>57</v>
      </c>
      <c r="AB15" s="380">
        <v>925</v>
      </c>
      <c r="AC15" s="380"/>
      <c r="AD15" s="380">
        <v>621</v>
      </c>
      <c r="AE15" s="381">
        <v>181031</v>
      </c>
      <c r="AF15" s="380">
        <v>344</v>
      </c>
      <c r="AG15" s="380"/>
      <c r="AH15" s="381">
        <v>561681</v>
      </c>
      <c r="AI15" s="381">
        <v>1334636</v>
      </c>
      <c r="AJ15" s="381">
        <v>519215</v>
      </c>
      <c r="AK15" s="381">
        <v>16153</v>
      </c>
      <c r="AL15" s="381">
        <v>58950</v>
      </c>
      <c r="AM15" s="380">
        <v>74</v>
      </c>
      <c r="AN15" s="380"/>
      <c r="AO15" s="381">
        <v>3576</v>
      </c>
      <c r="AP15" s="380">
        <v>66</v>
      </c>
      <c r="AQ15" s="380">
        <v>71</v>
      </c>
      <c r="AR15" s="380"/>
      <c r="AS15" s="380">
        <v>11</v>
      </c>
      <c r="AT15" s="380">
        <v>15</v>
      </c>
      <c r="AU15" s="381">
        <v>200055</v>
      </c>
      <c r="AV15" s="380"/>
      <c r="AW15" s="381">
        <v>133047</v>
      </c>
      <c r="AX15" s="381">
        <v>21172</v>
      </c>
      <c r="AY15" s="381">
        <v>8471</v>
      </c>
      <c r="AZ15" s="381">
        <v>277288</v>
      </c>
      <c r="BA15" s="381">
        <v>157933</v>
      </c>
      <c r="BB15" s="381">
        <v>129274</v>
      </c>
      <c r="BC15" s="381">
        <v>355258</v>
      </c>
      <c r="BD15" s="381">
        <v>61716</v>
      </c>
      <c r="BE15" s="381">
        <v>43095</v>
      </c>
      <c r="BF15" s="381">
        <v>35557</v>
      </c>
      <c r="BG15" s="380">
        <v>88</v>
      </c>
      <c r="BH15" s="381">
        <v>226418</v>
      </c>
      <c r="BI15" s="381">
        <v>36095</v>
      </c>
      <c r="BJ15" s="381">
        <v>105955</v>
      </c>
      <c r="BK15" s="381">
        <v>53376</v>
      </c>
      <c r="BL15" s="381">
        <v>155553</v>
      </c>
      <c r="BM15" s="380"/>
      <c r="BN15" s="380">
        <v>177</v>
      </c>
      <c r="BO15" s="381">
        <v>142486</v>
      </c>
      <c r="BP15" s="380">
        <v>560</v>
      </c>
      <c r="BQ15" s="381">
        <v>146865</v>
      </c>
      <c r="BR15" s="381">
        <v>12468</v>
      </c>
      <c r="BS15" s="381">
        <v>2548</v>
      </c>
      <c r="BT15" s="380"/>
      <c r="BU15" s="381">
        <v>2416</v>
      </c>
      <c r="BV15" s="380"/>
      <c r="BW15" s="380">
        <v>465</v>
      </c>
      <c r="BX15" s="381">
        <v>41604</v>
      </c>
      <c r="BY15" s="380">
        <v>640</v>
      </c>
      <c r="BZ15" s="381">
        <v>233761</v>
      </c>
      <c r="CA15" s="381">
        <v>14263</v>
      </c>
      <c r="CB15" s="380">
        <v>28</v>
      </c>
      <c r="CC15" s="381">
        <v>1084</v>
      </c>
      <c r="CD15" s="381">
        <v>993018</v>
      </c>
      <c r="CE15" s="381">
        <v>5936</v>
      </c>
      <c r="CF15" s="381">
        <v>3072</v>
      </c>
      <c r="CG15" s="381">
        <v>17083</v>
      </c>
      <c r="CH15" s="381">
        <v>3905</v>
      </c>
      <c r="CI15" s="380">
        <v>749</v>
      </c>
      <c r="CJ15" s="380"/>
      <c r="CK15" s="380">
        <v>34</v>
      </c>
      <c r="CL15" s="380">
        <v>288</v>
      </c>
      <c r="CM15" s="380">
        <v>34</v>
      </c>
      <c r="CN15" s="380">
        <v>202</v>
      </c>
      <c r="CO15" s="380">
        <v>70</v>
      </c>
      <c r="CP15" s="381">
        <v>8450</v>
      </c>
      <c r="CQ15" s="380">
        <v>817</v>
      </c>
      <c r="CR15" s="380"/>
      <c r="CS15" s="380">
        <v>230</v>
      </c>
      <c r="CT15" s="380">
        <v>230</v>
      </c>
      <c r="CU15" s="380">
        <v>350</v>
      </c>
      <c r="CV15" s="381">
        <v>5564</v>
      </c>
      <c r="CW15" s="380">
        <v>809</v>
      </c>
      <c r="CX15" s="380">
        <v>486</v>
      </c>
      <c r="CY15" s="381">
        <v>5216</v>
      </c>
      <c r="CZ15" s="380"/>
      <c r="DA15" s="381">
        <v>1051</v>
      </c>
      <c r="DB15" s="381">
        <v>1313</v>
      </c>
      <c r="DC15" s="381">
        <v>1719</v>
      </c>
      <c r="DD15" s="381">
        <v>1109</v>
      </c>
      <c r="DE15" s="380">
        <v>3</v>
      </c>
      <c r="DF15" s="380">
        <v>254</v>
      </c>
      <c r="DG15" s="380"/>
      <c r="DH15" s="380" t="s">
        <v>548</v>
      </c>
      <c r="DI15" s="380">
        <v>254</v>
      </c>
      <c r="DJ15" s="380">
        <v>52</v>
      </c>
      <c r="DK15" s="381">
        <v>1946951</v>
      </c>
      <c r="DL15" s="381">
        <v>90722</v>
      </c>
      <c r="DM15" s="380"/>
      <c r="DN15" s="381">
        <v>51199</v>
      </c>
      <c r="DO15" s="381">
        <v>55737</v>
      </c>
      <c r="DP15" s="381">
        <v>29532</v>
      </c>
      <c r="DQ15" s="380"/>
      <c r="DR15" s="380">
        <v>96</v>
      </c>
      <c r="DS15" s="381">
        <v>5427</v>
      </c>
      <c r="DT15" s="381">
        <v>3871</v>
      </c>
      <c r="DU15" s="381">
        <v>13405</v>
      </c>
      <c r="DV15" s="380">
        <v>152</v>
      </c>
      <c r="DW15" s="380">
        <v>92</v>
      </c>
      <c r="DX15" s="381">
        <v>257382</v>
      </c>
      <c r="DY15" s="381">
        <v>16217</v>
      </c>
      <c r="DZ15" s="381">
        <v>1012529</v>
      </c>
      <c r="EA15" s="380"/>
      <c r="EB15" s="381">
        <v>148796</v>
      </c>
      <c r="EC15" s="381">
        <v>88328</v>
      </c>
      <c r="ED15" s="381">
        <v>12330</v>
      </c>
      <c r="EE15" s="381">
        <v>204198</v>
      </c>
      <c r="EF15" s="381">
        <v>180591</v>
      </c>
      <c r="EG15" s="381">
        <v>178854</v>
      </c>
      <c r="EH15" s="381">
        <v>535383</v>
      </c>
      <c r="EI15" s="381">
        <v>323410</v>
      </c>
      <c r="EJ15" s="381">
        <v>56609</v>
      </c>
      <c r="EK15" s="380">
        <v>163</v>
      </c>
      <c r="EL15" s="380">
        <v>110</v>
      </c>
      <c r="EM15" s="381">
        <v>48351</v>
      </c>
      <c r="EN15" s="380">
        <v>66</v>
      </c>
      <c r="EO15" s="380">
        <v>652</v>
      </c>
      <c r="EP15" s="380"/>
      <c r="EQ15" s="381">
        <v>8710</v>
      </c>
      <c r="ER15" s="381">
        <v>121814</v>
      </c>
      <c r="ES15" s="380" t="s">
        <v>548</v>
      </c>
      <c r="ET15" s="380"/>
      <c r="EU15" s="381">
        <v>393512</v>
      </c>
      <c r="EV15" s="380" t="s">
        <v>548</v>
      </c>
      <c r="EW15" s="380" t="s">
        <v>548</v>
      </c>
      <c r="EX15" s="380" t="s">
        <v>548</v>
      </c>
      <c r="EY15" s="381">
        <v>27275</v>
      </c>
      <c r="EZ15" s="381">
        <v>173908</v>
      </c>
      <c r="FA15" s="381">
        <v>58498</v>
      </c>
      <c r="FB15" s="381">
        <v>656350</v>
      </c>
      <c r="FC15" s="381">
        <v>1286</v>
      </c>
      <c r="FD15" s="380">
        <v>741</v>
      </c>
      <c r="FE15" s="381">
        <v>21032</v>
      </c>
      <c r="FF15" s="380">
        <v>387</v>
      </c>
      <c r="FG15" s="380"/>
      <c r="FH15" s="380">
        <v>144</v>
      </c>
      <c r="FI15" s="381">
        <v>2342</v>
      </c>
      <c r="FJ15" s="380"/>
      <c r="FK15" s="380">
        <v>344</v>
      </c>
      <c r="FL15" s="381">
        <v>1872</v>
      </c>
      <c r="FM15" s="380">
        <v>28</v>
      </c>
      <c r="FN15" s="380" t="s">
        <v>548</v>
      </c>
      <c r="FO15" s="380">
        <v>9</v>
      </c>
      <c r="FP15" s="380">
        <v>58</v>
      </c>
      <c r="FQ15" s="380">
        <v>1</v>
      </c>
      <c r="FR15" s="381">
        <v>7541</v>
      </c>
      <c r="FS15" s="380"/>
      <c r="FT15" s="381">
        <v>1608</v>
      </c>
      <c r="FU15" s="380">
        <v>343</v>
      </c>
      <c r="FV15" s="381">
        <v>4319</v>
      </c>
      <c r="FW15" s="380">
        <v>205</v>
      </c>
      <c r="FX15" s="380">
        <v>161</v>
      </c>
      <c r="FY15" s="381">
        <v>2202849</v>
      </c>
      <c r="FZ15" s="381">
        <v>816024</v>
      </c>
      <c r="GA15" s="380"/>
      <c r="GB15" s="381">
        <v>338034</v>
      </c>
      <c r="GC15" s="381">
        <v>477989</v>
      </c>
      <c r="GD15" s="380">
        <v>479</v>
      </c>
      <c r="GE15" s="380"/>
      <c r="GF15" s="381">
        <v>551195</v>
      </c>
      <c r="GG15" s="380">
        <v>424</v>
      </c>
      <c r="GH15" s="381">
        <v>16445</v>
      </c>
      <c r="GI15" s="381">
        <v>2181</v>
      </c>
      <c r="GJ15" s="381">
        <v>2890</v>
      </c>
      <c r="GK15" s="381">
        <v>451939</v>
      </c>
      <c r="GL15" s="381">
        <v>435618</v>
      </c>
      <c r="GM15" s="380">
        <v>292</v>
      </c>
      <c r="GN15" s="381">
        <v>526508</v>
      </c>
      <c r="GO15" s="381">
        <v>112138</v>
      </c>
      <c r="GP15" s="380">
        <v>170</v>
      </c>
      <c r="GQ15" s="381">
        <v>69345</v>
      </c>
      <c r="GR15" s="381">
        <v>5244</v>
      </c>
      <c r="GS15" s="381">
        <v>4958</v>
      </c>
      <c r="GT15" s="381">
        <v>2318</v>
      </c>
      <c r="GU15" s="381">
        <v>5881</v>
      </c>
      <c r="GV15" s="381">
        <v>1208</v>
      </c>
      <c r="GW15" s="380" t="s">
        <v>548</v>
      </c>
      <c r="GX15" s="380">
        <v>720</v>
      </c>
      <c r="GY15" s="380">
        <v>369</v>
      </c>
      <c r="GZ15" s="380">
        <v>911</v>
      </c>
      <c r="HA15" s="380"/>
      <c r="HB15" s="381">
        <v>72822</v>
      </c>
      <c r="HC15" s="381">
        <v>44775</v>
      </c>
      <c r="HD15" s="381">
        <v>20186</v>
      </c>
      <c r="HE15" s="381">
        <v>154208</v>
      </c>
      <c r="HF15" s="380"/>
      <c r="HG15" s="381">
        <v>27496</v>
      </c>
      <c r="HH15" s="380"/>
      <c r="HI15" s="381">
        <v>12337</v>
      </c>
      <c r="HJ15" s="381">
        <v>14143</v>
      </c>
      <c r="HK15" s="380">
        <v>959</v>
      </c>
      <c r="HL15" s="381">
        <v>4001</v>
      </c>
      <c r="HM15" s="381">
        <v>6297</v>
      </c>
      <c r="HN15" s="380"/>
      <c r="HO15" s="381">
        <v>2125</v>
      </c>
      <c r="HP15" s="381">
        <v>28680</v>
      </c>
      <c r="HQ15" s="381">
        <v>50265</v>
      </c>
      <c r="HR15" s="380">
        <v>51</v>
      </c>
      <c r="HS15" s="381">
        <v>4419</v>
      </c>
      <c r="HT15" s="381">
        <v>193367</v>
      </c>
      <c r="HU15" s="381">
        <v>595727</v>
      </c>
      <c r="HV15" s="381">
        <v>278218</v>
      </c>
      <c r="HW15" s="381">
        <v>19226</v>
      </c>
      <c r="HX15" s="381">
        <v>288359</v>
      </c>
      <c r="HY15" s="381">
        <v>543586</v>
      </c>
      <c r="HZ15" s="381">
        <v>29461</v>
      </c>
      <c r="IA15" s="381">
        <v>245965</v>
      </c>
      <c r="IB15" s="380"/>
      <c r="IC15" s="381">
        <v>19825</v>
      </c>
      <c r="ID15" s="381">
        <v>94564</v>
      </c>
      <c r="IE15" s="381">
        <v>129498</v>
      </c>
      <c r="IF15" s="380"/>
      <c r="IG15" s="381">
        <v>121087</v>
      </c>
      <c r="IH15" s="381">
        <v>193910</v>
      </c>
      <c r="II15" s="380">
        <v>548</v>
      </c>
      <c r="IJ15" s="381">
        <v>7887</v>
      </c>
      <c r="IK15" s="380"/>
      <c r="IL15" s="381">
        <v>4474</v>
      </c>
      <c r="IM15" s="381">
        <v>7131</v>
      </c>
      <c r="IN15" s="381">
        <v>22891</v>
      </c>
      <c r="IO15" s="381">
        <v>8151</v>
      </c>
      <c r="IP15" s="380"/>
      <c r="IQ15" s="381">
        <v>8028</v>
      </c>
      <c r="IR15" s="380" t="s">
        <v>548</v>
      </c>
      <c r="IS15" s="381">
        <v>544090</v>
      </c>
      <c r="IT15" s="380" t="s">
        <v>548</v>
      </c>
      <c r="IU15" s="381">
        <v>31619</v>
      </c>
      <c r="IV15" s="381">
        <v>25031508</v>
      </c>
      <c r="IW15" s="381">
        <v>595264</v>
      </c>
      <c r="IX15" s="381">
        <v>204351</v>
      </c>
      <c r="IY15" s="380"/>
      <c r="IZ15" s="381">
        <v>77539</v>
      </c>
      <c r="JA15" s="381">
        <v>18757</v>
      </c>
      <c r="JB15" s="381">
        <v>6011</v>
      </c>
      <c r="JC15" s="380">
        <v>241</v>
      </c>
      <c r="JD15" s="380">
        <v>300</v>
      </c>
      <c r="JE15" s="380">
        <v>104</v>
      </c>
      <c r="JF15" s="380"/>
      <c r="JG15" s="381">
        <v>613202</v>
      </c>
      <c r="JH15" s="381">
        <v>6253</v>
      </c>
      <c r="JI15" s="381">
        <v>96328</v>
      </c>
      <c r="JJ15" s="381">
        <v>205319</v>
      </c>
      <c r="JK15" s="381">
        <v>4648</v>
      </c>
      <c r="JL15" s="380" t="s">
        <v>548</v>
      </c>
      <c r="JM15" s="381">
        <v>1987</v>
      </c>
      <c r="JN15" s="381">
        <v>5640</v>
      </c>
      <c r="JO15" s="380" t="s">
        <v>548</v>
      </c>
      <c r="JP15" s="381">
        <v>8013</v>
      </c>
      <c r="JQ15" s="380"/>
      <c r="JR15" s="380">
        <v>147</v>
      </c>
      <c r="JS15" s="380" t="s">
        <v>548</v>
      </c>
      <c r="JT15" s="380">
        <v>76</v>
      </c>
      <c r="JU15" s="380">
        <v>8</v>
      </c>
      <c r="JV15" s="380">
        <v>276</v>
      </c>
      <c r="JW15" s="381">
        <v>3760</v>
      </c>
      <c r="JX15" s="380"/>
      <c r="JY15" s="381">
        <v>2675</v>
      </c>
      <c r="JZ15" s="380" t="s">
        <v>548</v>
      </c>
      <c r="KA15" s="380" t="s">
        <v>548</v>
      </c>
      <c r="KB15" s="381">
        <v>68134</v>
      </c>
      <c r="KC15" s="380"/>
      <c r="KD15" s="381">
        <v>1049</v>
      </c>
      <c r="KE15" s="381">
        <v>67086</v>
      </c>
      <c r="KF15" s="381">
        <v>26482</v>
      </c>
      <c r="KG15" s="380" t="s">
        <v>548</v>
      </c>
      <c r="KH15" s="380" t="s">
        <v>548</v>
      </c>
      <c r="KI15" s="380" t="s">
        <v>548</v>
      </c>
      <c r="KJ15" s="380">
        <v>310</v>
      </c>
      <c r="KK15" s="380" t="s">
        <v>548</v>
      </c>
      <c r="KL15" s="380" t="s">
        <v>548</v>
      </c>
      <c r="KM15" s="380"/>
      <c r="KN15" s="380" t="s">
        <v>548</v>
      </c>
      <c r="KO15" s="380"/>
      <c r="KP15" s="380" t="s">
        <v>548</v>
      </c>
      <c r="KQ15" s="380" t="s">
        <v>548</v>
      </c>
      <c r="KR15" s="380">
        <v>600</v>
      </c>
      <c r="KS15" s="381">
        <v>5753</v>
      </c>
      <c r="KT15" s="380">
        <v>486</v>
      </c>
      <c r="KU15" s="381">
        <v>31589</v>
      </c>
      <c r="KV15" s="381">
        <v>634622</v>
      </c>
      <c r="KW15" s="381">
        <v>15283</v>
      </c>
      <c r="KX15" s="381">
        <v>1142303</v>
      </c>
      <c r="KY15" s="380">
        <v>450</v>
      </c>
      <c r="KZ15" s="380"/>
      <c r="LA15" s="381">
        <v>964348</v>
      </c>
      <c r="LB15" s="380"/>
      <c r="LC15" s="381">
        <v>565228</v>
      </c>
      <c r="LD15" s="381">
        <v>68232</v>
      </c>
      <c r="LE15" s="381">
        <v>287561</v>
      </c>
      <c r="LF15" s="381">
        <v>306134</v>
      </c>
      <c r="LG15" s="381">
        <v>1168</v>
      </c>
      <c r="LH15" s="380" t="s">
        <v>548</v>
      </c>
      <c r="LI15" s="381">
        <v>172939</v>
      </c>
      <c r="LJ15" s="381">
        <v>478064</v>
      </c>
      <c r="LK15" s="381">
        <v>22607</v>
      </c>
      <c r="LL15" s="381">
        <v>5040</v>
      </c>
      <c r="LM15" s="380" t="s">
        <v>548</v>
      </c>
      <c r="LN15" s="381">
        <v>607020</v>
      </c>
      <c r="LO15" s="381">
        <v>46292</v>
      </c>
      <c r="LP15" s="381">
        <v>28853</v>
      </c>
      <c r="LQ15" s="381">
        <v>8500</v>
      </c>
      <c r="LR15" s="381">
        <v>16561</v>
      </c>
      <c r="LS15" s="381">
        <v>51072</v>
      </c>
      <c r="LT15" s="380" t="s">
        <v>548</v>
      </c>
      <c r="LU15" s="380" t="s">
        <v>548</v>
      </c>
      <c r="LV15" s="381">
        <v>3166</v>
      </c>
      <c r="LW15" s="380" t="s">
        <v>548</v>
      </c>
      <c r="LX15" s="380" t="s">
        <v>548</v>
      </c>
      <c r="LY15" s="380" t="s">
        <v>548</v>
      </c>
      <c r="LZ15" s="380" t="s">
        <v>548</v>
      </c>
      <c r="MA15" s="380" t="s">
        <v>548</v>
      </c>
      <c r="MB15" s="380" t="s">
        <v>548</v>
      </c>
      <c r="MC15" s="380" t="s">
        <v>548</v>
      </c>
      <c r="MD15" s="380" t="s">
        <v>548</v>
      </c>
      <c r="ME15" s="380" t="s">
        <v>548</v>
      </c>
      <c r="MF15" s="380" t="s">
        <v>548</v>
      </c>
      <c r="MG15" s="380" t="s">
        <v>548</v>
      </c>
      <c r="MH15" s="380" t="s">
        <v>548</v>
      </c>
      <c r="MI15" s="381">
        <v>297610</v>
      </c>
      <c r="MJ15" s="380" t="s">
        <v>548</v>
      </c>
      <c r="MK15" s="380" t="s">
        <v>548</v>
      </c>
    </row>
    <row r="16" spans="1:356" ht="19.5" thickBot="1">
      <c r="B16" s="211" t="s">
        <v>733</v>
      </c>
      <c r="C16" s="368">
        <v>305192</v>
      </c>
      <c r="D16" s="368">
        <v>1539</v>
      </c>
      <c r="E16" s="368">
        <v>1532694</v>
      </c>
      <c r="F16" s="365"/>
      <c r="G16" s="368">
        <v>5392</v>
      </c>
      <c r="H16" s="368">
        <v>175630</v>
      </c>
      <c r="I16" s="368">
        <v>30459</v>
      </c>
      <c r="J16" s="368">
        <v>163524</v>
      </c>
      <c r="K16" s="368">
        <v>13820292</v>
      </c>
      <c r="L16" s="365"/>
      <c r="M16" s="368">
        <v>331097</v>
      </c>
      <c r="N16" s="368">
        <v>4554391</v>
      </c>
      <c r="O16" s="368">
        <v>123934</v>
      </c>
      <c r="P16" s="368">
        <v>525896</v>
      </c>
      <c r="Q16" s="368">
        <v>77164</v>
      </c>
      <c r="R16" s="368">
        <v>1309400</v>
      </c>
      <c r="S16" s="365"/>
      <c r="T16" s="367">
        <v>4</v>
      </c>
      <c r="U16" s="368">
        <v>511832</v>
      </c>
      <c r="V16" s="365"/>
      <c r="W16" s="368">
        <v>404083</v>
      </c>
      <c r="X16" s="368">
        <v>15083</v>
      </c>
      <c r="Y16" s="368">
        <v>12900</v>
      </c>
      <c r="Z16" s="368">
        <v>323997</v>
      </c>
      <c r="AA16" s="368">
        <v>473571</v>
      </c>
      <c r="AB16" s="368">
        <v>8910125</v>
      </c>
      <c r="AC16" s="367"/>
      <c r="AD16" s="368">
        <v>3598240</v>
      </c>
      <c r="AE16" s="368">
        <v>1926136</v>
      </c>
      <c r="AF16" s="368">
        <v>3413234</v>
      </c>
      <c r="AG16" s="367"/>
      <c r="AH16" s="368">
        <v>562260</v>
      </c>
      <c r="AI16" s="368">
        <v>985473</v>
      </c>
      <c r="AJ16" s="368">
        <v>367255</v>
      </c>
      <c r="AK16" s="368">
        <v>165192</v>
      </c>
      <c r="AL16" s="368">
        <v>112273</v>
      </c>
      <c r="AM16" s="368">
        <v>515104</v>
      </c>
      <c r="AN16" s="367"/>
      <c r="AO16" s="368">
        <v>5614</v>
      </c>
      <c r="AP16" s="368">
        <v>437975</v>
      </c>
      <c r="AQ16" s="368">
        <v>574697</v>
      </c>
      <c r="AR16" s="367"/>
      <c r="AS16" s="368">
        <v>61856</v>
      </c>
      <c r="AT16" s="368">
        <v>152776</v>
      </c>
      <c r="AU16" s="368">
        <v>155246</v>
      </c>
      <c r="AV16" s="367"/>
      <c r="AW16" s="368">
        <v>93799</v>
      </c>
      <c r="AX16" s="368">
        <v>12630</v>
      </c>
      <c r="AY16" s="368">
        <v>14135</v>
      </c>
      <c r="AZ16" s="368">
        <v>360471</v>
      </c>
      <c r="BA16" s="368">
        <v>61205</v>
      </c>
      <c r="BB16" s="368">
        <v>183314</v>
      </c>
      <c r="BC16" s="368">
        <v>1090172</v>
      </c>
      <c r="BD16" s="368">
        <v>82272</v>
      </c>
      <c r="BE16" s="368">
        <v>89576</v>
      </c>
      <c r="BF16" s="368">
        <v>509674</v>
      </c>
      <c r="BG16" s="368">
        <v>455415</v>
      </c>
      <c r="BH16" s="368">
        <v>260688</v>
      </c>
      <c r="BI16" s="368">
        <v>154144</v>
      </c>
      <c r="BJ16" s="368">
        <v>910921</v>
      </c>
      <c r="BK16" s="368">
        <v>428156</v>
      </c>
      <c r="BL16" s="368">
        <v>824336</v>
      </c>
      <c r="BM16" s="367"/>
      <c r="BN16" s="368">
        <v>11385</v>
      </c>
      <c r="BO16" s="368">
        <v>641986</v>
      </c>
      <c r="BP16" s="368">
        <v>1644</v>
      </c>
      <c r="BQ16" s="368">
        <v>348965</v>
      </c>
      <c r="BR16" s="368">
        <v>388179</v>
      </c>
      <c r="BS16" s="368">
        <v>4196949</v>
      </c>
      <c r="BT16" s="367"/>
      <c r="BU16" s="368">
        <v>4105820</v>
      </c>
      <c r="BV16" s="367"/>
      <c r="BW16" s="368">
        <v>773487</v>
      </c>
      <c r="BX16" s="368">
        <v>14381</v>
      </c>
      <c r="BY16" s="368">
        <v>1498782</v>
      </c>
      <c r="BZ16" s="368">
        <v>43253</v>
      </c>
      <c r="CA16" s="368">
        <v>4673</v>
      </c>
      <c r="CB16" s="368">
        <v>137113</v>
      </c>
      <c r="CC16" s="368">
        <v>3456327</v>
      </c>
      <c r="CD16" s="368">
        <v>2458939</v>
      </c>
      <c r="CE16" s="368">
        <v>222317</v>
      </c>
      <c r="CF16" s="368">
        <v>127663</v>
      </c>
      <c r="CG16" s="368">
        <v>22731</v>
      </c>
      <c r="CH16" s="367">
        <v>669</v>
      </c>
      <c r="CI16" s="368">
        <v>895482</v>
      </c>
      <c r="CJ16" s="367"/>
      <c r="CK16" s="368">
        <v>179836</v>
      </c>
      <c r="CL16" s="368">
        <v>424515</v>
      </c>
      <c r="CM16" s="368">
        <v>56347</v>
      </c>
      <c r="CN16" s="368">
        <v>138596</v>
      </c>
      <c r="CO16" s="368">
        <v>110445</v>
      </c>
      <c r="CP16" s="368">
        <v>48489</v>
      </c>
      <c r="CQ16" s="368">
        <v>752787</v>
      </c>
      <c r="CR16" s="367"/>
      <c r="CS16" s="368">
        <v>220357</v>
      </c>
      <c r="CT16" s="368">
        <v>332103</v>
      </c>
      <c r="CU16" s="368">
        <v>188068</v>
      </c>
      <c r="CV16" s="367">
        <v>289</v>
      </c>
      <c r="CW16" s="368">
        <v>1465994</v>
      </c>
      <c r="CX16" s="368">
        <v>1240705</v>
      </c>
      <c r="CY16" s="368">
        <v>17219660</v>
      </c>
      <c r="CZ16" s="367"/>
      <c r="DA16" s="368">
        <v>3845292</v>
      </c>
      <c r="DB16" s="368">
        <v>4823884</v>
      </c>
      <c r="DC16" s="368">
        <v>5834413</v>
      </c>
      <c r="DD16" s="368">
        <v>2503979</v>
      </c>
      <c r="DE16" s="368">
        <v>6311</v>
      </c>
      <c r="DF16" s="368">
        <v>725428</v>
      </c>
      <c r="DG16" s="367"/>
      <c r="DH16" s="367" t="s">
        <v>548</v>
      </c>
      <c r="DI16" s="368">
        <v>725428</v>
      </c>
      <c r="DJ16" s="368">
        <v>346277</v>
      </c>
      <c r="DK16" s="368">
        <v>953252</v>
      </c>
      <c r="DL16" s="368">
        <v>1419636</v>
      </c>
      <c r="DM16" s="367"/>
      <c r="DN16" s="368">
        <v>281805</v>
      </c>
      <c r="DO16" s="368">
        <v>38123</v>
      </c>
      <c r="DP16" s="368">
        <v>521021</v>
      </c>
      <c r="DQ16" s="367"/>
      <c r="DR16" s="367">
        <v>580</v>
      </c>
      <c r="DS16" s="368">
        <v>72267</v>
      </c>
      <c r="DT16" s="368">
        <v>112343</v>
      </c>
      <c r="DU16" s="368">
        <v>23729</v>
      </c>
      <c r="DV16" s="368">
        <v>233275</v>
      </c>
      <c r="DW16" s="368">
        <v>526133</v>
      </c>
      <c r="DX16" s="368">
        <v>944400</v>
      </c>
      <c r="DY16" s="368">
        <v>14869</v>
      </c>
      <c r="DZ16" s="368">
        <v>10211812</v>
      </c>
      <c r="EA16" s="367"/>
      <c r="EB16" s="368">
        <v>594946</v>
      </c>
      <c r="EC16" s="368">
        <v>2128186</v>
      </c>
      <c r="ED16" s="368">
        <v>169320</v>
      </c>
      <c r="EE16" s="368">
        <v>913297</v>
      </c>
      <c r="EF16" s="368">
        <v>1375068</v>
      </c>
      <c r="EG16" s="368">
        <v>279640</v>
      </c>
      <c r="EH16" s="368">
        <v>223025</v>
      </c>
      <c r="EI16" s="368">
        <v>488630</v>
      </c>
      <c r="EJ16" s="368">
        <v>68600</v>
      </c>
      <c r="EK16" s="368">
        <v>3230092</v>
      </c>
      <c r="EL16" s="368">
        <v>669462</v>
      </c>
      <c r="EM16" s="368">
        <v>9596682</v>
      </c>
      <c r="EN16" s="368">
        <v>1539167</v>
      </c>
      <c r="EO16" s="368">
        <v>5057175</v>
      </c>
      <c r="EP16" s="367"/>
      <c r="EQ16" s="368">
        <v>5964</v>
      </c>
      <c r="ER16" s="368">
        <v>104377</v>
      </c>
      <c r="ES16" s="368">
        <v>74414143</v>
      </c>
      <c r="ET16" s="367"/>
      <c r="EU16" s="368">
        <v>1121941</v>
      </c>
      <c r="EV16" s="368">
        <v>417611</v>
      </c>
      <c r="EW16" s="368">
        <v>293072</v>
      </c>
      <c r="EX16" s="368">
        <v>9440157</v>
      </c>
      <c r="EY16" s="368">
        <v>516432</v>
      </c>
      <c r="EZ16" s="368">
        <v>1368975</v>
      </c>
      <c r="FA16" s="368">
        <v>1832166</v>
      </c>
      <c r="FB16" s="368">
        <v>658001</v>
      </c>
      <c r="FC16" s="368">
        <v>392383</v>
      </c>
      <c r="FD16" s="368">
        <v>2304317</v>
      </c>
      <c r="FE16" s="368">
        <v>985113</v>
      </c>
      <c r="FF16" s="368">
        <v>4336333</v>
      </c>
      <c r="FG16" s="367"/>
      <c r="FH16" s="368">
        <v>2000373</v>
      </c>
      <c r="FI16" s="368">
        <v>13030530</v>
      </c>
      <c r="FJ16" s="367"/>
      <c r="FK16" s="368">
        <v>6802663</v>
      </c>
      <c r="FL16" s="368">
        <v>4320768</v>
      </c>
      <c r="FM16" s="368">
        <v>966547</v>
      </c>
      <c r="FN16" s="368">
        <v>981549</v>
      </c>
      <c r="FO16" s="368">
        <v>15471</v>
      </c>
      <c r="FP16" s="368">
        <v>751007</v>
      </c>
      <c r="FQ16" s="368">
        <v>4752</v>
      </c>
      <c r="FR16" s="368">
        <v>36996261</v>
      </c>
      <c r="FS16" s="367"/>
      <c r="FT16" s="368">
        <v>5730187</v>
      </c>
      <c r="FU16" s="368">
        <v>1335856</v>
      </c>
      <c r="FV16" s="368">
        <v>19966352</v>
      </c>
      <c r="FW16" s="368">
        <v>1349620</v>
      </c>
      <c r="FX16" s="368">
        <v>2742441</v>
      </c>
      <c r="FY16" s="368">
        <v>170033</v>
      </c>
      <c r="FZ16" s="368">
        <v>3903329</v>
      </c>
      <c r="GA16" s="367"/>
      <c r="GB16" s="368">
        <v>1391290</v>
      </c>
      <c r="GC16" s="368">
        <v>2512039</v>
      </c>
      <c r="GD16" s="368">
        <v>8874375</v>
      </c>
      <c r="GE16" s="367"/>
      <c r="GF16" s="368">
        <v>721880</v>
      </c>
      <c r="GG16" s="368">
        <v>8152495</v>
      </c>
      <c r="GH16" s="368">
        <v>32533</v>
      </c>
      <c r="GI16" s="368">
        <v>13949</v>
      </c>
      <c r="GJ16" s="368">
        <v>13246</v>
      </c>
      <c r="GK16" s="368">
        <v>714042</v>
      </c>
      <c r="GL16" s="368">
        <v>530275</v>
      </c>
      <c r="GM16" s="368">
        <v>3493940</v>
      </c>
      <c r="GN16" s="368">
        <v>2358151</v>
      </c>
      <c r="GO16" s="368">
        <v>256703</v>
      </c>
      <c r="GP16" s="368">
        <v>6968245</v>
      </c>
      <c r="GQ16" s="368">
        <v>3408114</v>
      </c>
      <c r="GR16" s="368">
        <v>6964764</v>
      </c>
      <c r="GS16" s="368">
        <v>4428613</v>
      </c>
      <c r="GT16" s="368">
        <v>2055770</v>
      </c>
      <c r="GU16" s="368">
        <v>1824065</v>
      </c>
      <c r="GV16" s="368">
        <v>342146</v>
      </c>
      <c r="GW16" s="368">
        <v>2332955</v>
      </c>
      <c r="GX16" s="368">
        <v>158173</v>
      </c>
      <c r="GY16" s="368">
        <v>692401</v>
      </c>
      <c r="GZ16" s="368">
        <v>2223814</v>
      </c>
      <c r="HA16" s="367"/>
      <c r="HB16" s="368">
        <v>332189</v>
      </c>
      <c r="HC16" s="368">
        <v>73878</v>
      </c>
      <c r="HD16" s="368">
        <v>256089</v>
      </c>
      <c r="HE16" s="368">
        <v>107103115</v>
      </c>
      <c r="HF16" s="367"/>
      <c r="HG16" s="368">
        <v>65541276</v>
      </c>
      <c r="HH16" s="367"/>
      <c r="HI16" s="368">
        <v>14088160</v>
      </c>
      <c r="HJ16" s="368">
        <v>46619502</v>
      </c>
      <c r="HK16" s="368">
        <v>3766463</v>
      </c>
      <c r="HL16" s="368">
        <v>10815237</v>
      </c>
      <c r="HM16" s="368">
        <v>4489194</v>
      </c>
      <c r="HN16" s="367"/>
      <c r="HO16" s="368">
        <v>1084070</v>
      </c>
      <c r="HP16" s="368">
        <v>12597121</v>
      </c>
      <c r="HQ16" s="368">
        <v>2128458</v>
      </c>
      <c r="HR16" s="368">
        <v>22373575</v>
      </c>
      <c r="HS16" s="368">
        <v>6491986</v>
      </c>
      <c r="HT16" s="368">
        <v>17369984</v>
      </c>
      <c r="HU16" s="368">
        <v>2618401</v>
      </c>
      <c r="HV16" s="368">
        <v>7315572</v>
      </c>
      <c r="HW16" s="368">
        <v>276229</v>
      </c>
      <c r="HX16" s="368">
        <v>1998771</v>
      </c>
      <c r="HY16" s="368">
        <v>11564794</v>
      </c>
      <c r="HZ16" s="368">
        <v>1384690</v>
      </c>
      <c r="IA16" s="368">
        <v>7613006</v>
      </c>
      <c r="IB16" s="367"/>
      <c r="IC16" s="368">
        <v>1822482</v>
      </c>
      <c r="ID16" s="368">
        <v>7666722</v>
      </c>
      <c r="IE16" s="368">
        <v>85992701</v>
      </c>
      <c r="IF16" s="367"/>
      <c r="IG16" s="368">
        <v>85030861</v>
      </c>
      <c r="IH16" s="368">
        <v>5822806</v>
      </c>
      <c r="II16" s="368">
        <v>108947</v>
      </c>
      <c r="IJ16" s="368">
        <v>2550534</v>
      </c>
      <c r="IK16" s="367"/>
      <c r="IL16" s="368">
        <v>1026334</v>
      </c>
      <c r="IM16" s="368">
        <v>781410</v>
      </c>
      <c r="IN16" s="368">
        <v>3010223</v>
      </c>
      <c r="IO16" s="368">
        <v>9379364</v>
      </c>
      <c r="IP16" s="367"/>
      <c r="IQ16" s="368">
        <v>9266283</v>
      </c>
      <c r="IR16" s="368">
        <v>695777</v>
      </c>
      <c r="IS16" s="368">
        <v>8851533</v>
      </c>
      <c r="IT16" s="368">
        <v>2692778</v>
      </c>
      <c r="IU16" s="368">
        <v>9456931</v>
      </c>
      <c r="IV16" s="368">
        <v>18330224</v>
      </c>
      <c r="IW16" s="368">
        <v>16350209</v>
      </c>
      <c r="IX16" s="368">
        <v>45263594</v>
      </c>
      <c r="IY16" s="367"/>
      <c r="IZ16" s="368">
        <v>18423182</v>
      </c>
      <c r="JA16" s="368">
        <v>20529673</v>
      </c>
      <c r="JB16" s="368">
        <v>946362</v>
      </c>
      <c r="JC16" s="368">
        <v>14016418</v>
      </c>
      <c r="JD16" s="368">
        <v>5668931</v>
      </c>
      <c r="JE16" s="368">
        <v>8978358</v>
      </c>
      <c r="JF16" s="367"/>
      <c r="JG16" s="368">
        <v>3437278</v>
      </c>
      <c r="JH16" s="368">
        <v>111370</v>
      </c>
      <c r="JI16" s="368">
        <v>843688</v>
      </c>
      <c r="JJ16" s="368">
        <v>2074452</v>
      </c>
      <c r="JK16" s="368">
        <v>54598</v>
      </c>
      <c r="JL16" s="368">
        <v>33645771</v>
      </c>
      <c r="JM16" s="368">
        <v>4514580</v>
      </c>
      <c r="JN16" s="368">
        <v>2110007</v>
      </c>
      <c r="JO16" s="368">
        <v>4347087</v>
      </c>
      <c r="JP16" s="368">
        <v>14084001</v>
      </c>
      <c r="JQ16" s="367"/>
      <c r="JR16" s="368">
        <v>4627201</v>
      </c>
      <c r="JS16" s="367" t="s">
        <v>548</v>
      </c>
      <c r="JT16" s="368">
        <v>1980861</v>
      </c>
      <c r="JU16" s="368">
        <v>292015</v>
      </c>
      <c r="JV16" s="368">
        <v>4753574</v>
      </c>
      <c r="JW16" s="368">
        <v>1894571</v>
      </c>
      <c r="JX16" s="367"/>
      <c r="JY16" s="368">
        <v>1742942</v>
      </c>
      <c r="JZ16" s="368">
        <v>3636615</v>
      </c>
      <c r="KA16" s="368">
        <v>6812898</v>
      </c>
      <c r="KB16" s="368">
        <v>1618031</v>
      </c>
      <c r="KC16" s="367"/>
      <c r="KD16" s="368">
        <v>134407</v>
      </c>
      <c r="KE16" s="368">
        <v>1483625</v>
      </c>
      <c r="KF16" s="368">
        <v>552633</v>
      </c>
      <c r="KG16" s="368">
        <v>33848398</v>
      </c>
      <c r="KH16" s="368">
        <v>5727704</v>
      </c>
      <c r="KI16" s="368">
        <v>19319992</v>
      </c>
      <c r="KJ16" s="368">
        <v>18069988</v>
      </c>
      <c r="KK16" s="368">
        <v>6550674</v>
      </c>
      <c r="KL16" s="368">
        <v>106562206</v>
      </c>
      <c r="KM16" s="367"/>
      <c r="KN16" s="368">
        <v>87001410</v>
      </c>
      <c r="KO16" s="367"/>
      <c r="KP16" s="368">
        <v>45062008</v>
      </c>
      <c r="KQ16" s="368">
        <v>41939402</v>
      </c>
      <c r="KR16" s="368">
        <v>169156</v>
      </c>
      <c r="KS16" s="368">
        <v>1956781</v>
      </c>
      <c r="KT16" s="368">
        <v>1956781</v>
      </c>
      <c r="KU16" s="368">
        <v>476970</v>
      </c>
      <c r="KV16" s="368">
        <v>1999088</v>
      </c>
      <c r="KW16" s="368">
        <v>3905649</v>
      </c>
      <c r="KX16" s="368">
        <v>2881332</v>
      </c>
      <c r="KY16" s="368">
        <v>32692749</v>
      </c>
      <c r="KZ16" s="367"/>
      <c r="LA16" s="368">
        <v>30995813</v>
      </c>
      <c r="LB16" s="367"/>
      <c r="LC16" s="368">
        <v>14968195</v>
      </c>
      <c r="LD16" s="368">
        <v>6309515</v>
      </c>
      <c r="LE16" s="368">
        <v>9090741</v>
      </c>
      <c r="LF16" s="368">
        <v>1696936</v>
      </c>
      <c r="LG16" s="368">
        <v>26278520</v>
      </c>
      <c r="LH16" s="368">
        <v>16207176</v>
      </c>
      <c r="LI16" s="368">
        <v>8627469</v>
      </c>
      <c r="LJ16" s="368">
        <v>2831116</v>
      </c>
      <c r="LK16" s="368">
        <v>309450</v>
      </c>
      <c r="LL16" s="368">
        <v>287596</v>
      </c>
      <c r="LM16" s="368">
        <v>86873</v>
      </c>
      <c r="LN16" s="368">
        <v>7358277</v>
      </c>
      <c r="LO16" s="368">
        <v>1595462</v>
      </c>
      <c r="LP16" s="368">
        <v>113221</v>
      </c>
      <c r="LQ16" s="368">
        <v>40294</v>
      </c>
      <c r="LR16" s="368">
        <v>84173</v>
      </c>
      <c r="LS16" s="368">
        <v>304116</v>
      </c>
      <c r="LT16" s="368">
        <v>50873251</v>
      </c>
      <c r="LU16" s="368">
        <v>894653732</v>
      </c>
      <c r="LV16" s="368">
        <v>62360615</v>
      </c>
      <c r="LW16" s="368">
        <v>259829199</v>
      </c>
      <c r="LX16" s="368">
        <v>404888804</v>
      </c>
      <c r="LY16" s="368">
        <v>71068571</v>
      </c>
      <c r="LZ16" s="368">
        <v>47796223</v>
      </c>
      <c r="MA16" s="368">
        <v>48710319</v>
      </c>
      <c r="MB16" s="368">
        <v>451499829</v>
      </c>
      <c r="MC16" s="368">
        <v>475630</v>
      </c>
      <c r="MD16" s="368">
        <v>18881121</v>
      </c>
      <c r="ME16" s="368">
        <v>21104310</v>
      </c>
      <c r="MF16" s="368">
        <v>309525630</v>
      </c>
      <c r="MG16" s="368">
        <v>80783478</v>
      </c>
      <c r="MH16" s="368">
        <v>10401895</v>
      </c>
      <c r="MI16" s="368">
        <v>4908697</v>
      </c>
      <c r="MJ16" s="368">
        <v>4896452</v>
      </c>
      <c r="MK16" s="368">
        <v>522617</v>
      </c>
    </row>
    <row r="17" spans="2:349" ht="19.5" thickBot="1">
      <c r="B17" s="211" t="s">
        <v>734</v>
      </c>
      <c r="C17" s="367">
        <v>1.2</v>
      </c>
      <c r="D17" s="367">
        <v>-47.8</v>
      </c>
      <c r="E17" s="367">
        <v>6.7</v>
      </c>
      <c r="F17" s="365"/>
      <c r="G17" s="367">
        <v>-77.8</v>
      </c>
      <c r="H17" s="367">
        <v>5.7</v>
      </c>
      <c r="I17" s="367">
        <v>27</v>
      </c>
      <c r="J17" s="367">
        <v>11.6</v>
      </c>
      <c r="K17" s="367">
        <v>3</v>
      </c>
      <c r="L17" s="365"/>
      <c r="M17" s="367">
        <v>-8.4</v>
      </c>
      <c r="N17" s="367">
        <v>5</v>
      </c>
      <c r="O17" s="367">
        <v>-13.5</v>
      </c>
      <c r="P17" s="367">
        <v>-10.9</v>
      </c>
      <c r="Q17" s="367">
        <v>5.0999999999999996</v>
      </c>
      <c r="R17" s="367">
        <v>40.700000000000003</v>
      </c>
      <c r="S17" s="365"/>
      <c r="T17" s="367">
        <v>-40.799999999999997</v>
      </c>
      <c r="U17" s="367">
        <v>132.1</v>
      </c>
      <c r="V17" s="365"/>
      <c r="W17" s="367">
        <v>147</v>
      </c>
      <c r="X17" s="367">
        <v>2010.4</v>
      </c>
      <c r="Y17" s="367">
        <v>49.4</v>
      </c>
      <c r="Z17" s="367">
        <v>20.8</v>
      </c>
      <c r="AA17" s="367">
        <v>-25.1</v>
      </c>
      <c r="AB17" s="367">
        <v>11.8</v>
      </c>
      <c r="AC17" s="367"/>
      <c r="AD17" s="367">
        <v>15.5</v>
      </c>
      <c r="AE17" s="367">
        <v>33.4</v>
      </c>
      <c r="AF17" s="367">
        <v>-1.4</v>
      </c>
      <c r="AG17" s="367"/>
      <c r="AH17" s="367">
        <v>-22.4</v>
      </c>
      <c r="AI17" s="367">
        <v>-0.3</v>
      </c>
      <c r="AJ17" s="367">
        <v>14.6</v>
      </c>
      <c r="AK17" s="367">
        <v>17.3</v>
      </c>
      <c r="AL17" s="367">
        <v>-4.7</v>
      </c>
      <c r="AM17" s="367">
        <v>25.4</v>
      </c>
      <c r="AN17" s="367"/>
      <c r="AO17" s="367">
        <v>-10.199999999999999</v>
      </c>
      <c r="AP17" s="367">
        <v>29.2</v>
      </c>
      <c r="AQ17" s="367">
        <v>23.6</v>
      </c>
      <c r="AR17" s="367"/>
      <c r="AS17" s="367">
        <v>-11.8</v>
      </c>
      <c r="AT17" s="367">
        <v>22.9</v>
      </c>
      <c r="AU17" s="367">
        <v>58.7</v>
      </c>
      <c r="AV17" s="367"/>
      <c r="AW17" s="367">
        <v>42.6</v>
      </c>
      <c r="AX17" s="367">
        <v>341.7</v>
      </c>
      <c r="AY17" s="367">
        <v>-10</v>
      </c>
      <c r="AZ17" s="367">
        <v>38.200000000000003</v>
      </c>
      <c r="BA17" s="367">
        <v>6</v>
      </c>
      <c r="BB17" s="367">
        <v>0.7</v>
      </c>
      <c r="BC17" s="367">
        <v>8.1</v>
      </c>
      <c r="BD17" s="367">
        <v>-23</v>
      </c>
      <c r="BE17" s="367">
        <v>10.6</v>
      </c>
      <c r="BF17" s="367">
        <v>1</v>
      </c>
      <c r="BG17" s="367">
        <v>-8.6999999999999993</v>
      </c>
      <c r="BH17" s="367">
        <v>-4.2</v>
      </c>
      <c r="BI17" s="367">
        <v>23.8</v>
      </c>
      <c r="BJ17" s="367">
        <v>9.8000000000000007</v>
      </c>
      <c r="BK17" s="367">
        <v>22.2</v>
      </c>
      <c r="BL17" s="367">
        <v>2.4</v>
      </c>
      <c r="BM17" s="367"/>
      <c r="BN17" s="367">
        <v>0.3</v>
      </c>
      <c r="BO17" s="367">
        <v>1.8</v>
      </c>
      <c r="BP17" s="367">
        <v>76.400000000000006</v>
      </c>
      <c r="BQ17" s="367">
        <v>22.4</v>
      </c>
      <c r="BR17" s="367">
        <v>-10.8</v>
      </c>
      <c r="BS17" s="367">
        <v>-8.9</v>
      </c>
      <c r="BT17" s="367"/>
      <c r="BU17" s="367">
        <v>-9.6999999999999993</v>
      </c>
      <c r="BV17" s="367"/>
      <c r="BW17" s="367">
        <v>-47.7</v>
      </c>
      <c r="BX17" s="367">
        <v>394.2</v>
      </c>
      <c r="BY17" s="367">
        <v>-5.8</v>
      </c>
      <c r="BZ17" s="367">
        <v>-20.6</v>
      </c>
      <c r="CA17" s="367">
        <v>-47.9</v>
      </c>
      <c r="CB17" s="367">
        <v>8.1999999999999993</v>
      </c>
      <c r="CC17" s="367">
        <v>-2.5</v>
      </c>
      <c r="CD17" s="367">
        <v>-0.6</v>
      </c>
      <c r="CE17" s="367">
        <v>-14.3</v>
      </c>
      <c r="CF17" s="367">
        <v>2.6</v>
      </c>
      <c r="CG17" s="367">
        <v>120.2</v>
      </c>
      <c r="CH17" s="367">
        <v>-25.1</v>
      </c>
      <c r="CI17" s="367">
        <v>17.899999999999999</v>
      </c>
      <c r="CJ17" s="367"/>
      <c r="CK17" s="367">
        <v>42.7</v>
      </c>
      <c r="CL17" s="367">
        <v>43.9</v>
      </c>
      <c r="CM17" s="367">
        <v>-10.1</v>
      </c>
      <c r="CN17" s="367">
        <v>26.4</v>
      </c>
      <c r="CO17" s="367">
        <v>-7.6</v>
      </c>
      <c r="CP17" s="367">
        <v>36.799999999999997</v>
      </c>
      <c r="CQ17" s="367">
        <v>-7</v>
      </c>
      <c r="CR17" s="367"/>
      <c r="CS17" s="367">
        <v>-37.700000000000003</v>
      </c>
      <c r="CT17" s="367">
        <v>91</v>
      </c>
      <c r="CU17" s="367">
        <v>-4.7</v>
      </c>
      <c r="CV17" s="367">
        <v>26.2</v>
      </c>
      <c r="CW17" s="367">
        <v>-20</v>
      </c>
      <c r="CX17" s="367">
        <v>65.3</v>
      </c>
      <c r="CY17" s="367">
        <v>8</v>
      </c>
      <c r="CZ17" s="367"/>
      <c r="DA17" s="367">
        <v>8.5</v>
      </c>
      <c r="DB17" s="367">
        <v>0.3</v>
      </c>
      <c r="DC17" s="367">
        <v>11.6</v>
      </c>
      <c r="DD17" s="367">
        <v>12.5</v>
      </c>
      <c r="DE17" s="367">
        <v>-65.400000000000006</v>
      </c>
      <c r="DF17" s="367">
        <v>3.8</v>
      </c>
      <c r="DG17" s="367"/>
      <c r="DH17" s="369" t="s">
        <v>548</v>
      </c>
      <c r="DI17" s="367">
        <v>3.8</v>
      </c>
      <c r="DJ17" s="367">
        <v>-18.7</v>
      </c>
      <c r="DK17" s="367">
        <v>3</v>
      </c>
      <c r="DL17" s="367">
        <v>12.2</v>
      </c>
      <c r="DM17" s="367"/>
      <c r="DN17" s="367">
        <v>9.6999999999999993</v>
      </c>
      <c r="DO17" s="367">
        <v>-47.2</v>
      </c>
      <c r="DP17" s="367">
        <v>31.4</v>
      </c>
      <c r="DQ17" s="367"/>
      <c r="DR17" s="367">
        <v>-30.5</v>
      </c>
      <c r="DS17" s="367">
        <v>53.1</v>
      </c>
      <c r="DT17" s="367">
        <v>0.3</v>
      </c>
      <c r="DU17" s="367">
        <v>-14.9</v>
      </c>
      <c r="DV17" s="367">
        <v>-23.1</v>
      </c>
      <c r="DW17" s="367">
        <v>8</v>
      </c>
      <c r="DX17" s="367">
        <v>-0.7</v>
      </c>
      <c r="DY17" s="367">
        <v>11.9</v>
      </c>
      <c r="DZ17" s="367">
        <v>7.1</v>
      </c>
      <c r="EA17" s="367"/>
      <c r="EB17" s="367">
        <v>13.4</v>
      </c>
      <c r="EC17" s="367">
        <v>-0.2</v>
      </c>
      <c r="ED17" s="367">
        <v>7.8</v>
      </c>
      <c r="EE17" s="367">
        <v>10.199999999999999</v>
      </c>
      <c r="EF17" s="367">
        <v>17.899999999999999</v>
      </c>
      <c r="EG17" s="367">
        <v>7.6</v>
      </c>
      <c r="EH17" s="367">
        <v>0.2</v>
      </c>
      <c r="EI17" s="367">
        <v>3</v>
      </c>
      <c r="EJ17" s="367">
        <v>-5.2</v>
      </c>
      <c r="EK17" s="367">
        <v>16.600000000000001</v>
      </c>
      <c r="EL17" s="367">
        <v>-5.9</v>
      </c>
      <c r="EM17" s="367">
        <v>3.2</v>
      </c>
      <c r="EN17" s="367">
        <v>9.3000000000000007</v>
      </c>
      <c r="EO17" s="367">
        <v>-4.5</v>
      </c>
      <c r="EP17" s="367"/>
      <c r="EQ17" s="367">
        <v>-33.6</v>
      </c>
      <c r="ER17" s="367">
        <v>-62.2</v>
      </c>
      <c r="ES17" s="369" t="s">
        <v>548</v>
      </c>
      <c r="ET17" s="367"/>
      <c r="EU17" s="367">
        <v>10.6</v>
      </c>
      <c r="EV17" s="369" t="s">
        <v>548</v>
      </c>
      <c r="EW17" s="369" t="s">
        <v>548</v>
      </c>
      <c r="EX17" s="369" t="s">
        <v>548</v>
      </c>
      <c r="EY17" s="367">
        <v>11</v>
      </c>
      <c r="EZ17" s="367">
        <v>-11</v>
      </c>
      <c r="FA17" s="367">
        <v>11.5</v>
      </c>
      <c r="FB17" s="367">
        <v>-6.7</v>
      </c>
      <c r="FC17" s="367">
        <v>-27.9</v>
      </c>
      <c r="FD17" s="367">
        <v>3.3</v>
      </c>
      <c r="FE17" s="367">
        <v>-7.2</v>
      </c>
      <c r="FF17" s="367">
        <v>5.4</v>
      </c>
      <c r="FG17" s="367"/>
      <c r="FH17" s="367">
        <v>5.5</v>
      </c>
      <c r="FI17" s="367">
        <v>-0.2</v>
      </c>
      <c r="FJ17" s="367"/>
      <c r="FK17" s="367">
        <v>9.6999999999999993</v>
      </c>
      <c r="FL17" s="367">
        <v>-3.3</v>
      </c>
      <c r="FM17" s="367">
        <v>-5</v>
      </c>
      <c r="FN17" s="369" t="s">
        <v>548</v>
      </c>
      <c r="FO17" s="367">
        <v>-35.700000000000003</v>
      </c>
      <c r="FP17" s="367">
        <v>62.5</v>
      </c>
      <c r="FQ17" s="367">
        <v>-49.6</v>
      </c>
      <c r="FR17" s="367">
        <v>-30.5</v>
      </c>
      <c r="FS17" s="367"/>
      <c r="FT17" s="367">
        <v>-61</v>
      </c>
      <c r="FU17" s="367">
        <v>-34</v>
      </c>
      <c r="FV17" s="367">
        <v>-10.1</v>
      </c>
      <c r="FW17" s="367">
        <v>-9.6999999999999993</v>
      </c>
      <c r="FX17" s="367">
        <v>3.3</v>
      </c>
      <c r="FY17" s="367">
        <v>206272.5</v>
      </c>
      <c r="FZ17" s="367">
        <v>-7.4</v>
      </c>
      <c r="GA17" s="367"/>
      <c r="GB17" s="367">
        <v>-21.1</v>
      </c>
      <c r="GC17" s="367">
        <v>5.7</v>
      </c>
      <c r="GD17" s="367">
        <v>4.5</v>
      </c>
      <c r="GE17" s="367"/>
      <c r="GF17" s="367">
        <v>7.7</v>
      </c>
      <c r="GG17" s="367">
        <v>4.0999999999999996</v>
      </c>
      <c r="GH17" s="367">
        <v>-27.4</v>
      </c>
      <c r="GI17" s="367">
        <v>196.5</v>
      </c>
      <c r="GJ17" s="367">
        <v>-50.3</v>
      </c>
      <c r="GK17" s="367">
        <v>26.8</v>
      </c>
      <c r="GL17" s="367">
        <v>31.6</v>
      </c>
      <c r="GM17" s="367">
        <v>5.9</v>
      </c>
      <c r="GN17" s="367">
        <v>13</v>
      </c>
      <c r="GO17" s="367">
        <v>0.6</v>
      </c>
      <c r="GP17" s="367">
        <v>12</v>
      </c>
      <c r="GQ17" s="367">
        <v>12.6</v>
      </c>
      <c r="GR17" s="367">
        <v>10.1</v>
      </c>
      <c r="GS17" s="367">
        <v>11.9</v>
      </c>
      <c r="GT17" s="367">
        <v>3.1</v>
      </c>
      <c r="GU17" s="367">
        <v>4.5</v>
      </c>
      <c r="GV17" s="367">
        <v>43.7</v>
      </c>
      <c r="GW17" s="369" t="s">
        <v>548</v>
      </c>
      <c r="GX17" s="367">
        <v>-7.9</v>
      </c>
      <c r="GY17" s="367">
        <v>11.6</v>
      </c>
      <c r="GZ17" s="367">
        <v>9.6</v>
      </c>
      <c r="HA17" s="367"/>
      <c r="HB17" s="367">
        <v>18.899999999999999</v>
      </c>
      <c r="HC17" s="367">
        <v>24.4</v>
      </c>
      <c r="HD17" s="367">
        <v>-2.2000000000000002</v>
      </c>
      <c r="HE17" s="367">
        <v>-3.1</v>
      </c>
      <c r="HF17" s="367"/>
      <c r="HG17" s="367">
        <v>-0.9</v>
      </c>
      <c r="HH17" s="367"/>
      <c r="HI17" s="367">
        <v>-9.1999999999999993</v>
      </c>
      <c r="HJ17" s="367">
        <v>6.3</v>
      </c>
      <c r="HK17" s="367">
        <v>23.7</v>
      </c>
      <c r="HL17" s="367">
        <v>20.3</v>
      </c>
      <c r="HM17" s="367">
        <v>110.1</v>
      </c>
      <c r="HN17" s="367"/>
      <c r="HO17" s="367">
        <v>-29</v>
      </c>
      <c r="HP17" s="367">
        <v>-10.3</v>
      </c>
      <c r="HQ17" s="367">
        <v>1.5</v>
      </c>
      <c r="HR17" s="367">
        <v>-1.7</v>
      </c>
      <c r="HS17" s="367">
        <v>2.5</v>
      </c>
      <c r="HT17" s="367">
        <v>1.6</v>
      </c>
      <c r="HU17" s="367">
        <v>10.4</v>
      </c>
      <c r="HV17" s="367">
        <v>-4.3</v>
      </c>
      <c r="HW17" s="367">
        <v>10.3</v>
      </c>
      <c r="HX17" s="367">
        <v>11.1</v>
      </c>
      <c r="HY17" s="367">
        <v>5.3</v>
      </c>
      <c r="HZ17" s="367">
        <v>5.8</v>
      </c>
      <c r="IA17" s="367">
        <v>7.9</v>
      </c>
      <c r="IB17" s="367"/>
      <c r="IC17" s="367">
        <v>-0.8</v>
      </c>
      <c r="ID17" s="367">
        <v>22.5</v>
      </c>
      <c r="IE17" s="367">
        <v>-5.0999999999999996</v>
      </c>
      <c r="IF17" s="367"/>
      <c r="IG17" s="367">
        <v>-4.8</v>
      </c>
      <c r="IH17" s="367">
        <v>3.8</v>
      </c>
      <c r="II17" s="367">
        <v>7.1</v>
      </c>
      <c r="IJ17" s="367">
        <v>-1.1000000000000001</v>
      </c>
      <c r="IK17" s="367"/>
      <c r="IL17" s="367">
        <v>-16.600000000000001</v>
      </c>
      <c r="IM17" s="367">
        <v>-1.3</v>
      </c>
      <c r="IN17" s="367">
        <v>4.7</v>
      </c>
      <c r="IO17" s="367">
        <v>1.5</v>
      </c>
      <c r="IP17" s="367"/>
      <c r="IQ17" s="367">
        <v>2</v>
      </c>
      <c r="IR17" s="369" t="s">
        <v>548</v>
      </c>
      <c r="IS17" s="367">
        <v>2.5</v>
      </c>
      <c r="IT17" s="369" t="s">
        <v>548</v>
      </c>
      <c r="IU17" s="367">
        <v>8.6</v>
      </c>
      <c r="IV17" s="367">
        <v>5.7</v>
      </c>
      <c r="IW17" s="367">
        <v>-15.3</v>
      </c>
      <c r="IX17" s="367">
        <v>13.1</v>
      </c>
      <c r="IY17" s="367"/>
      <c r="IZ17" s="367">
        <v>6.9</v>
      </c>
      <c r="JA17" s="367">
        <v>18.600000000000001</v>
      </c>
      <c r="JB17" s="367">
        <v>1.6</v>
      </c>
      <c r="JC17" s="367">
        <v>7.8</v>
      </c>
      <c r="JD17" s="367">
        <v>50.6</v>
      </c>
      <c r="JE17" s="367">
        <v>43.1</v>
      </c>
      <c r="JF17" s="367"/>
      <c r="JG17" s="367">
        <v>83.6</v>
      </c>
      <c r="JH17" s="367">
        <v>112.9</v>
      </c>
      <c r="JI17" s="367">
        <v>14</v>
      </c>
      <c r="JJ17" s="367">
        <v>10.4</v>
      </c>
      <c r="JK17" s="367">
        <v>77</v>
      </c>
      <c r="JL17" s="369" t="s">
        <v>548</v>
      </c>
      <c r="JM17" s="367">
        <v>24.5</v>
      </c>
      <c r="JN17" s="367">
        <v>-2</v>
      </c>
      <c r="JO17" s="369" t="s">
        <v>548</v>
      </c>
      <c r="JP17" s="367">
        <v>-2</v>
      </c>
      <c r="JQ17" s="367"/>
      <c r="JR17" s="367">
        <v>-2</v>
      </c>
      <c r="JS17" s="369" t="s">
        <v>548</v>
      </c>
      <c r="JT17" s="367">
        <v>24.6</v>
      </c>
      <c r="JU17" s="367">
        <v>-27.3</v>
      </c>
      <c r="JV17" s="367">
        <v>-17.899999999999999</v>
      </c>
      <c r="JW17" s="367">
        <v>-1.2</v>
      </c>
      <c r="JX17" s="367"/>
      <c r="JY17" s="367">
        <v>0.2</v>
      </c>
      <c r="JZ17" s="369" t="s">
        <v>548</v>
      </c>
      <c r="KA17" s="369" t="s">
        <v>548</v>
      </c>
      <c r="KB17" s="367">
        <v>11.4</v>
      </c>
      <c r="KC17" s="367"/>
      <c r="KD17" s="367">
        <v>-3.7</v>
      </c>
      <c r="KE17" s="367">
        <v>11.7</v>
      </c>
      <c r="KF17" s="367">
        <v>-7.8</v>
      </c>
      <c r="KG17" s="369" t="s">
        <v>548</v>
      </c>
      <c r="KH17" s="369" t="s">
        <v>548</v>
      </c>
      <c r="KI17" s="369" t="s">
        <v>548</v>
      </c>
      <c r="KJ17" s="367">
        <v>11.3</v>
      </c>
      <c r="KK17" s="369" t="s">
        <v>548</v>
      </c>
      <c r="KL17" s="369" t="s">
        <v>548</v>
      </c>
      <c r="KM17" s="367"/>
      <c r="KN17" s="369" t="s">
        <v>548</v>
      </c>
      <c r="KO17" s="367"/>
      <c r="KP17" s="369" t="s">
        <v>548</v>
      </c>
      <c r="KQ17" s="369" t="s">
        <v>548</v>
      </c>
      <c r="KR17" s="367">
        <v>-3.2</v>
      </c>
      <c r="KS17" s="367">
        <v>10.8</v>
      </c>
      <c r="KT17" s="367">
        <v>10.9</v>
      </c>
      <c r="KU17" s="367">
        <v>-4.9000000000000004</v>
      </c>
      <c r="KV17" s="367">
        <v>11.2</v>
      </c>
      <c r="KW17" s="367">
        <v>13.4</v>
      </c>
      <c r="KX17" s="367">
        <v>9.8000000000000007</v>
      </c>
      <c r="KY17" s="367">
        <v>6.5</v>
      </c>
      <c r="KZ17" s="367"/>
      <c r="LA17" s="367">
        <v>3.7</v>
      </c>
      <c r="LB17" s="367"/>
      <c r="LC17" s="367">
        <v>1.8</v>
      </c>
      <c r="LD17" s="367">
        <v>-1.2</v>
      </c>
      <c r="LE17" s="367">
        <v>7.7</v>
      </c>
      <c r="LF17" s="367">
        <v>10.4</v>
      </c>
      <c r="LG17" s="367">
        <v>12.2</v>
      </c>
      <c r="LH17" s="369" t="s">
        <v>548</v>
      </c>
      <c r="LI17" s="367">
        <v>12.5</v>
      </c>
      <c r="LJ17" s="367">
        <v>14.3</v>
      </c>
      <c r="LK17" s="367">
        <v>-1.9</v>
      </c>
      <c r="LL17" s="367">
        <v>-3.6</v>
      </c>
      <c r="LM17" s="369" t="s">
        <v>548</v>
      </c>
      <c r="LN17" s="367">
        <v>17.8</v>
      </c>
      <c r="LO17" s="367">
        <v>5.9</v>
      </c>
      <c r="LP17" s="367">
        <v>12.9</v>
      </c>
      <c r="LQ17" s="367">
        <v>2.9</v>
      </c>
      <c r="LR17" s="367">
        <v>3.4</v>
      </c>
      <c r="LS17" s="367">
        <v>1.2</v>
      </c>
      <c r="LT17" s="369" t="s">
        <v>548</v>
      </c>
      <c r="LU17" s="369" t="s">
        <v>548</v>
      </c>
      <c r="LV17" s="367">
        <v>6</v>
      </c>
      <c r="LW17" s="369" t="s">
        <v>548</v>
      </c>
      <c r="LX17" s="369" t="s">
        <v>548</v>
      </c>
      <c r="LY17" s="369" t="s">
        <v>548</v>
      </c>
      <c r="LZ17" s="369" t="s">
        <v>548</v>
      </c>
      <c r="MA17" s="369" t="s">
        <v>548</v>
      </c>
      <c r="MB17" s="369" t="s">
        <v>548</v>
      </c>
      <c r="MC17" s="369" t="s">
        <v>548</v>
      </c>
      <c r="MD17" s="369" t="s">
        <v>548</v>
      </c>
      <c r="ME17" s="369" t="s">
        <v>548</v>
      </c>
      <c r="MF17" s="369" t="s">
        <v>548</v>
      </c>
      <c r="MG17" s="369" t="s">
        <v>548</v>
      </c>
      <c r="MH17" s="369" t="s">
        <v>548</v>
      </c>
      <c r="MI17" s="367">
        <v>25.5</v>
      </c>
      <c r="MJ17" s="369" t="s">
        <v>548</v>
      </c>
      <c r="MK17" s="369" t="s">
        <v>548</v>
      </c>
    </row>
    <row r="18" spans="2:349" ht="19.5" thickBot="1">
      <c r="B18" s="211" t="s">
        <v>735</v>
      </c>
      <c r="C18" s="367">
        <v>-9.8000000000000007</v>
      </c>
      <c r="D18" s="367">
        <v>-84.8</v>
      </c>
      <c r="E18" s="367">
        <v>17.5</v>
      </c>
      <c r="F18" s="365"/>
      <c r="G18" s="367">
        <v>-79.599999999999994</v>
      </c>
      <c r="H18" s="367">
        <v>4.9000000000000004</v>
      </c>
      <c r="I18" s="367">
        <v>29.2</v>
      </c>
      <c r="J18" s="367">
        <v>7.2</v>
      </c>
      <c r="K18" s="367">
        <v>4.7</v>
      </c>
      <c r="L18" s="365"/>
      <c r="M18" s="367">
        <v>-11.2</v>
      </c>
      <c r="N18" s="367">
        <v>4.7</v>
      </c>
      <c r="O18" s="367">
        <v>-20.2</v>
      </c>
      <c r="P18" s="367">
        <v>-9.6</v>
      </c>
      <c r="Q18" s="367">
        <v>-1.4</v>
      </c>
      <c r="R18" s="367">
        <v>16</v>
      </c>
      <c r="S18" s="365"/>
      <c r="T18" s="367">
        <v>-42.3</v>
      </c>
      <c r="U18" s="367">
        <v>58.5</v>
      </c>
      <c r="V18" s="365"/>
      <c r="W18" s="367">
        <v>61.5</v>
      </c>
      <c r="X18" s="367">
        <v>679.6</v>
      </c>
      <c r="Y18" s="367">
        <v>48.5</v>
      </c>
      <c r="Z18" s="367">
        <v>19.399999999999999</v>
      </c>
      <c r="AA18" s="367">
        <v>-11.4</v>
      </c>
      <c r="AB18" s="367">
        <v>9.6999999999999993</v>
      </c>
      <c r="AC18" s="367"/>
      <c r="AD18" s="367">
        <v>0.6</v>
      </c>
      <c r="AE18" s="367">
        <v>30</v>
      </c>
      <c r="AF18" s="367">
        <v>-1.5</v>
      </c>
      <c r="AG18" s="367"/>
      <c r="AH18" s="367">
        <v>-18.7</v>
      </c>
      <c r="AI18" s="367">
        <v>1.7</v>
      </c>
      <c r="AJ18" s="367">
        <v>13.9</v>
      </c>
      <c r="AK18" s="367">
        <v>-8.1</v>
      </c>
      <c r="AL18" s="367">
        <v>40.6</v>
      </c>
      <c r="AM18" s="367">
        <v>16.899999999999999</v>
      </c>
      <c r="AN18" s="367"/>
      <c r="AO18" s="367">
        <v>0.6</v>
      </c>
      <c r="AP18" s="367">
        <v>21.6</v>
      </c>
      <c r="AQ18" s="367">
        <v>11.5</v>
      </c>
      <c r="AR18" s="367"/>
      <c r="AS18" s="367">
        <v>-13.4</v>
      </c>
      <c r="AT18" s="367">
        <v>21.2</v>
      </c>
      <c r="AU18" s="367">
        <v>39.4</v>
      </c>
      <c r="AV18" s="367"/>
      <c r="AW18" s="367">
        <v>35.1</v>
      </c>
      <c r="AX18" s="367">
        <v>258.60000000000002</v>
      </c>
      <c r="AY18" s="367">
        <v>-14.8</v>
      </c>
      <c r="AZ18" s="367">
        <v>32.5</v>
      </c>
      <c r="BA18" s="367">
        <v>12.1</v>
      </c>
      <c r="BB18" s="367">
        <v>0.6</v>
      </c>
      <c r="BC18" s="367">
        <v>11.3</v>
      </c>
      <c r="BD18" s="367">
        <v>-20.9</v>
      </c>
      <c r="BE18" s="367">
        <v>11.7</v>
      </c>
      <c r="BF18" s="367">
        <v>3.3</v>
      </c>
      <c r="BG18" s="367">
        <v>-7.2</v>
      </c>
      <c r="BH18" s="367">
        <v>-1.3</v>
      </c>
      <c r="BI18" s="367">
        <v>21.3</v>
      </c>
      <c r="BJ18" s="367">
        <v>28.6</v>
      </c>
      <c r="BK18" s="367">
        <v>50.7</v>
      </c>
      <c r="BL18" s="367">
        <v>0.8</v>
      </c>
      <c r="BM18" s="367"/>
      <c r="BN18" s="367">
        <v>14.4</v>
      </c>
      <c r="BO18" s="367">
        <v>-2.6</v>
      </c>
      <c r="BP18" s="367">
        <v>107.7</v>
      </c>
      <c r="BQ18" s="367">
        <v>12.3</v>
      </c>
      <c r="BR18" s="367">
        <v>-8</v>
      </c>
      <c r="BS18" s="367">
        <v>-3.7</v>
      </c>
      <c r="BT18" s="367"/>
      <c r="BU18" s="367">
        <v>-4</v>
      </c>
      <c r="BV18" s="367"/>
      <c r="BW18" s="367">
        <v>-40.1</v>
      </c>
      <c r="BX18" s="367">
        <v>419.1</v>
      </c>
      <c r="BY18" s="367">
        <v>-0.4</v>
      </c>
      <c r="BZ18" s="367">
        <v>-24.2</v>
      </c>
      <c r="CA18" s="367">
        <v>-47.6</v>
      </c>
      <c r="CB18" s="367">
        <v>7.7</v>
      </c>
      <c r="CC18" s="367">
        <v>-0.6</v>
      </c>
      <c r="CD18" s="367">
        <v>3.1</v>
      </c>
      <c r="CE18" s="367">
        <v>6.8</v>
      </c>
      <c r="CF18" s="367">
        <v>-1.7</v>
      </c>
      <c r="CG18" s="367">
        <v>126.2</v>
      </c>
      <c r="CH18" s="367">
        <v>-8</v>
      </c>
      <c r="CI18" s="367">
        <v>23.7</v>
      </c>
      <c r="CJ18" s="367"/>
      <c r="CK18" s="367">
        <v>19.600000000000001</v>
      </c>
      <c r="CL18" s="367">
        <v>38.299999999999997</v>
      </c>
      <c r="CM18" s="367">
        <v>-3</v>
      </c>
      <c r="CN18" s="367">
        <v>13.4</v>
      </c>
      <c r="CO18" s="367">
        <v>-9.1999999999999993</v>
      </c>
      <c r="CP18" s="367">
        <v>59.8</v>
      </c>
      <c r="CQ18" s="367">
        <v>64.7</v>
      </c>
      <c r="CR18" s="367"/>
      <c r="CS18" s="367">
        <v>16.2</v>
      </c>
      <c r="CT18" s="367">
        <v>273.5</v>
      </c>
      <c r="CU18" s="367">
        <v>15.9</v>
      </c>
      <c r="CV18" s="367">
        <v>39.9</v>
      </c>
      <c r="CW18" s="367">
        <v>55.8</v>
      </c>
      <c r="CX18" s="367">
        <v>99.5</v>
      </c>
      <c r="CY18" s="367">
        <v>34.799999999999997</v>
      </c>
      <c r="CZ18" s="367"/>
      <c r="DA18" s="367">
        <v>39.5</v>
      </c>
      <c r="DB18" s="367">
        <v>20.5</v>
      </c>
      <c r="DC18" s="367">
        <v>36.799999999999997</v>
      </c>
      <c r="DD18" s="367">
        <v>60.9</v>
      </c>
      <c r="DE18" s="367">
        <v>-68.099999999999994</v>
      </c>
      <c r="DF18" s="367">
        <v>8.5</v>
      </c>
      <c r="DG18" s="367"/>
      <c r="DH18" s="369" t="s">
        <v>548</v>
      </c>
      <c r="DI18" s="367">
        <v>8.5</v>
      </c>
      <c r="DJ18" s="367">
        <v>-10.5</v>
      </c>
      <c r="DK18" s="367">
        <v>3.1</v>
      </c>
      <c r="DL18" s="367">
        <v>18.5</v>
      </c>
      <c r="DM18" s="367"/>
      <c r="DN18" s="367">
        <v>25.7</v>
      </c>
      <c r="DO18" s="367">
        <v>-10.3</v>
      </c>
      <c r="DP18" s="367">
        <v>43.8</v>
      </c>
      <c r="DQ18" s="367"/>
      <c r="DR18" s="367">
        <v>-8.1999999999999993</v>
      </c>
      <c r="DS18" s="367">
        <v>84.7</v>
      </c>
      <c r="DT18" s="367">
        <v>-2</v>
      </c>
      <c r="DU18" s="367">
        <v>23</v>
      </c>
      <c r="DV18" s="367">
        <v>-8</v>
      </c>
      <c r="DW18" s="367">
        <v>29.3</v>
      </c>
      <c r="DX18" s="367">
        <v>-0.4</v>
      </c>
      <c r="DY18" s="367">
        <v>35.5</v>
      </c>
      <c r="DZ18" s="367">
        <v>13.7</v>
      </c>
      <c r="EA18" s="367"/>
      <c r="EB18" s="367">
        <v>109.5</v>
      </c>
      <c r="EC18" s="367">
        <v>7</v>
      </c>
      <c r="ED18" s="367">
        <v>14.2</v>
      </c>
      <c r="EE18" s="367">
        <v>7</v>
      </c>
      <c r="EF18" s="367">
        <v>23.6</v>
      </c>
      <c r="EG18" s="367">
        <v>11</v>
      </c>
      <c r="EH18" s="367">
        <v>2.4</v>
      </c>
      <c r="EI18" s="367">
        <v>1.4</v>
      </c>
      <c r="EJ18" s="367">
        <v>-2.5</v>
      </c>
      <c r="EK18" s="367">
        <v>32.200000000000003</v>
      </c>
      <c r="EL18" s="367">
        <v>5.8</v>
      </c>
      <c r="EM18" s="367">
        <v>12.9</v>
      </c>
      <c r="EN18" s="367">
        <v>16</v>
      </c>
      <c r="EO18" s="367">
        <v>-1.3</v>
      </c>
      <c r="EP18" s="367"/>
      <c r="EQ18" s="367">
        <v>-29.3</v>
      </c>
      <c r="ER18" s="367">
        <v>-55.9</v>
      </c>
      <c r="ES18" s="367">
        <v>7.4</v>
      </c>
      <c r="ET18" s="367"/>
      <c r="EU18" s="367">
        <v>9.6</v>
      </c>
      <c r="EV18" s="367">
        <v>-1.7</v>
      </c>
      <c r="EW18" s="367">
        <v>-15</v>
      </c>
      <c r="EX18" s="367">
        <v>3.7</v>
      </c>
      <c r="EY18" s="367">
        <v>4</v>
      </c>
      <c r="EZ18" s="367">
        <v>-19.600000000000001</v>
      </c>
      <c r="FA18" s="367">
        <v>10.1</v>
      </c>
      <c r="FB18" s="367">
        <v>5</v>
      </c>
      <c r="FC18" s="367">
        <v>-13.3</v>
      </c>
      <c r="FD18" s="367">
        <v>-18.8</v>
      </c>
      <c r="FE18" s="367">
        <v>-3.6</v>
      </c>
      <c r="FF18" s="367">
        <v>6.2</v>
      </c>
      <c r="FG18" s="367"/>
      <c r="FH18" s="367">
        <v>3.1</v>
      </c>
      <c r="FI18" s="367">
        <v>8.1</v>
      </c>
      <c r="FJ18" s="367"/>
      <c r="FK18" s="367">
        <v>22.5</v>
      </c>
      <c r="FL18" s="367">
        <v>-8.6</v>
      </c>
      <c r="FM18" s="367">
        <v>-2.2999999999999998</v>
      </c>
      <c r="FN18" s="367">
        <v>-26.8</v>
      </c>
      <c r="FO18" s="367">
        <v>-16</v>
      </c>
      <c r="FP18" s="367">
        <v>57.4</v>
      </c>
      <c r="FQ18" s="367">
        <v>-3</v>
      </c>
      <c r="FR18" s="367">
        <v>3.1</v>
      </c>
      <c r="FS18" s="367"/>
      <c r="FT18" s="367">
        <v>-37.200000000000003</v>
      </c>
      <c r="FU18" s="367">
        <v>-7.2</v>
      </c>
      <c r="FV18" s="367">
        <v>22.7</v>
      </c>
      <c r="FW18" s="367">
        <v>9.8000000000000007</v>
      </c>
      <c r="FX18" s="367">
        <v>14.4</v>
      </c>
      <c r="FY18" s="367">
        <v>76057.600000000006</v>
      </c>
      <c r="FZ18" s="367">
        <v>15.1</v>
      </c>
      <c r="GA18" s="367"/>
      <c r="GB18" s="367">
        <v>1.6</v>
      </c>
      <c r="GC18" s="367">
        <v>24.3</v>
      </c>
      <c r="GD18" s="367">
        <v>8.8000000000000007</v>
      </c>
      <c r="GE18" s="367"/>
      <c r="GF18" s="367">
        <v>16.3</v>
      </c>
      <c r="GG18" s="367">
        <v>8.1999999999999993</v>
      </c>
      <c r="GH18" s="367">
        <v>4.2</v>
      </c>
      <c r="GI18" s="367">
        <v>85.4</v>
      </c>
      <c r="GJ18" s="367">
        <v>-43.8</v>
      </c>
      <c r="GK18" s="367">
        <v>26.9</v>
      </c>
      <c r="GL18" s="367">
        <v>51.9</v>
      </c>
      <c r="GM18" s="367">
        <v>14.2</v>
      </c>
      <c r="GN18" s="367">
        <v>21.8</v>
      </c>
      <c r="GO18" s="367">
        <v>17.7</v>
      </c>
      <c r="GP18" s="367">
        <v>14.6</v>
      </c>
      <c r="GQ18" s="367">
        <v>11.2</v>
      </c>
      <c r="GR18" s="367">
        <v>9.3000000000000007</v>
      </c>
      <c r="GS18" s="367">
        <v>19.2</v>
      </c>
      <c r="GT18" s="367">
        <v>-5</v>
      </c>
      <c r="GU18" s="367">
        <v>6.8</v>
      </c>
      <c r="GV18" s="367">
        <v>37.6</v>
      </c>
      <c r="GW18" s="367">
        <v>18.600000000000001</v>
      </c>
      <c r="GX18" s="367">
        <v>-15.7</v>
      </c>
      <c r="GY18" s="367">
        <v>9.5</v>
      </c>
      <c r="GZ18" s="367">
        <v>14.2</v>
      </c>
      <c r="HA18" s="367"/>
      <c r="HB18" s="367">
        <v>22.9</v>
      </c>
      <c r="HC18" s="367">
        <v>23</v>
      </c>
      <c r="HD18" s="367">
        <v>-4.5</v>
      </c>
      <c r="HE18" s="367">
        <v>18.100000000000001</v>
      </c>
      <c r="HF18" s="367"/>
      <c r="HG18" s="367">
        <v>16.600000000000001</v>
      </c>
      <c r="HH18" s="367"/>
      <c r="HI18" s="367">
        <v>0.5</v>
      </c>
      <c r="HJ18" s="367">
        <v>21</v>
      </c>
      <c r="HK18" s="367">
        <v>29.6</v>
      </c>
      <c r="HL18" s="367">
        <v>26.7</v>
      </c>
      <c r="HM18" s="367">
        <v>215.6</v>
      </c>
      <c r="HN18" s="367"/>
      <c r="HO18" s="367">
        <v>-22.7</v>
      </c>
      <c r="HP18" s="367">
        <v>14.3</v>
      </c>
      <c r="HQ18" s="367">
        <v>3.3</v>
      </c>
      <c r="HR18" s="367">
        <v>35.6</v>
      </c>
      <c r="HS18" s="367">
        <v>-3.3</v>
      </c>
      <c r="HT18" s="367">
        <v>2.2999999999999998</v>
      </c>
      <c r="HU18" s="367">
        <v>13.2</v>
      </c>
      <c r="HV18" s="367">
        <v>6.1</v>
      </c>
      <c r="HW18" s="367">
        <v>-28.6</v>
      </c>
      <c r="HX18" s="367">
        <v>6.6</v>
      </c>
      <c r="HY18" s="367">
        <v>7.2</v>
      </c>
      <c r="HZ18" s="367">
        <v>4.8</v>
      </c>
      <c r="IA18" s="367">
        <v>15.9</v>
      </c>
      <c r="IB18" s="367"/>
      <c r="IC18" s="367">
        <v>11.9</v>
      </c>
      <c r="ID18" s="367">
        <v>2.9</v>
      </c>
      <c r="IE18" s="367">
        <v>11</v>
      </c>
      <c r="IF18" s="367"/>
      <c r="IG18" s="367">
        <v>11.3</v>
      </c>
      <c r="IH18" s="367">
        <v>18.600000000000001</v>
      </c>
      <c r="II18" s="367">
        <v>-2.9</v>
      </c>
      <c r="IJ18" s="367">
        <v>1.9</v>
      </c>
      <c r="IK18" s="367"/>
      <c r="IL18" s="367">
        <v>-21.1</v>
      </c>
      <c r="IM18" s="367">
        <v>-1.2</v>
      </c>
      <c r="IN18" s="367">
        <v>-4.0999999999999996</v>
      </c>
      <c r="IO18" s="367">
        <v>16</v>
      </c>
      <c r="IP18" s="367"/>
      <c r="IQ18" s="367">
        <v>16.3</v>
      </c>
      <c r="IR18" s="367">
        <v>-4.9000000000000004</v>
      </c>
      <c r="IS18" s="367">
        <v>16.8</v>
      </c>
      <c r="IT18" s="367">
        <v>4.2</v>
      </c>
      <c r="IU18" s="367">
        <v>11.8</v>
      </c>
      <c r="IV18" s="367">
        <v>12.3</v>
      </c>
      <c r="IW18" s="367">
        <v>2.2999999999999998</v>
      </c>
      <c r="IX18" s="367">
        <v>12.6</v>
      </c>
      <c r="IY18" s="367"/>
      <c r="IZ18" s="367">
        <v>6.4</v>
      </c>
      <c r="JA18" s="367">
        <v>35</v>
      </c>
      <c r="JB18" s="367">
        <v>-42.3</v>
      </c>
      <c r="JC18" s="367">
        <v>8.3000000000000007</v>
      </c>
      <c r="JD18" s="367">
        <v>103.2</v>
      </c>
      <c r="JE18" s="367">
        <v>27.2</v>
      </c>
      <c r="JF18" s="367"/>
      <c r="JG18" s="367">
        <v>82.9</v>
      </c>
      <c r="JH18" s="367">
        <v>49.5</v>
      </c>
      <c r="JI18" s="367">
        <v>-5.9</v>
      </c>
      <c r="JJ18" s="367">
        <v>18</v>
      </c>
      <c r="JK18" s="367">
        <v>24</v>
      </c>
      <c r="JL18" s="367">
        <v>11.9</v>
      </c>
      <c r="JM18" s="367">
        <v>14.7</v>
      </c>
      <c r="JN18" s="367">
        <v>3.6</v>
      </c>
      <c r="JO18" s="367">
        <v>5.4</v>
      </c>
      <c r="JP18" s="367">
        <v>5.8</v>
      </c>
      <c r="JQ18" s="367"/>
      <c r="JR18" s="367">
        <v>40.1</v>
      </c>
      <c r="JS18" s="369" t="s">
        <v>548</v>
      </c>
      <c r="JT18" s="367">
        <v>38.799999999999997</v>
      </c>
      <c r="JU18" s="367">
        <v>-30.7</v>
      </c>
      <c r="JV18" s="367">
        <v>-10</v>
      </c>
      <c r="JW18" s="367">
        <v>15.1</v>
      </c>
      <c r="JX18" s="367"/>
      <c r="JY18" s="367">
        <v>17</v>
      </c>
      <c r="JZ18" s="367">
        <v>10.3</v>
      </c>
      <c r="KA18" s="367">
        <v>10.3</v>
      </c>
      <c r="KB18" s="367">
        <v>-3.6</v>
      </c>
      <c r="KC18" s="367"/>
      <c r="KD18" s="367">
        <v>-30.5</v>
      </c>
      <c r="KE18" s="367">
        <v>-0.1</v>
      </c>
      <c r="KF18" s="367">
        <v>-9.5</v>
      </c>
      <c r="KG18" s="367">
        <v>7.4</v>
      </c>
      <c r="KH18" s="367">
        <v>12.2</v>
      </c>
      <c r="KI18" s="367">
        <v>-2.4</v>
      </c>
      <c r="KJ18" s="367">
        <v>9.9</v>
      </c>
      <c r="KK18" s="367">
        <v>7.5</v>
      </c>
      <c r="KL18" s="367">
        <v>2.2999999999999998</v>
      </c>
      <c r="KM18" s="367"/>
      <c r="KN18" s="367">
        <v>1.6</v>
      </c>
      <c r="KO18" s="367"/>
      <c r="KP18" s="367">
        <v>5.4</v>
      </c>
      <c r="KQ18" s="367">
        <v>-2.2000000000000002</v>
      </c>
      <c r="KR18" s="367">
        <v>-4.4000000000000004</v>
      </c>
      <c r="KS18" s="367">
        <v>11.3</v>
      </c>
      <c r="KT18" s="367">
        <v>11.3</v>
      </c>
      <c r="KU18" s="367">
        <v>-1.4</v>
      </c>
      <c r="KV18" s="367">
        <v>13.7</v>
      </c>
      <c r="KW18" s="367">
        <v>9.1999999999999993</v>
      </c>
      <c r="KX18" s="367">
        <v>2.2999999999999998</v>
      </c>
      <c r="KY18" s="367">
        <v>5</v>
      </c>
      <c r="KZ18" s="367"/>
      <c r="LA18" s="367">
        <v>4.7</v>
      </c>
      <c r="LB18" s="367"/>
      <c r="LC18" s="367">
        <v>3.1</v>
      </c>
      <c r="LD18" s="367">
        <v>-0.6</v>
      </c>
      <c r="LE18" s="367">
        <v>11</v>
      </c>
      <c r="LF18" s="367">
        <v>10.9</v>
      </c>
      <c r="LG18" s="367">
        <v>11.6</v>
      </c>
      <c r="LH18" s="367">
        <v>33.299999999999997</v>
      </c>
      <c r="LI18" s="367">
        <v>34.5</v>
      </c>
      <c r="LJ18" s="367">
        <v>43.7</v>
      </c>
      <c r="LK18" s="367">
        <v>-2.8</v>
      </c>
      <c r="LL18" s="367">
        <v>-4.2</v>
      </c>
      <c r="LM18" s="367">
        <v>-38.9</v>
      </c>
      <c r="LN18" s="367">
        <v>-15</v>
      </c>
      <c r="LO18" s="367">
        <v>-1.3</v>
      </c>
      <c r="LP18" s="367">
        <v>20.8</v>
      </c>
      <c r="LQ18" s="367">
        <v>-2</v>
      </c>
      <c r="LR18" s="367">
        <v>9.8000000000000007</v>
      </c>
      <c r="LS18" s="367">
        <v>3.7</v>
      </c>
      <c r="LT18" s="367">
        <v>6</v>
      </c>
      <c r="LU18" s="367">
        <v>12.1</v>
      </c>
      <c r="LV18" s="367">
        <v>13</v>
      </c>
      <c r="LW18" s="367">
        <v>14.6</v>
      </c>
      <c r="LX18" s="367">
        <v>10.8</v>
      </c>
      <c r="LY18" s="367">
        <v>16.100000000000001</v>
      </c>
      <c r="LZ18" s="367">
        <v>7.3</v>
      </c>
      <c r="MA18" s="367">
        <v>8.3000000000000007</v>
      </c>
      <c r="MB18" s="367">
        <v>13.3</v>
      </c>
      <c r="MC18" s="367">
        <v>13.1</v>
      </c>
      <c r="MD18" s="367">
        <v>15.6</v>
      </c>
      <c r="ME18" s="367">
        <v>4.5</v>
      </c>
      <c r="MF18" s="367">
        <v>14.5</v>
      </c>
      <c r="MG18" s="367">
        <v>10.3</v>
      </c>
      <c r="MH18" s="367">
        <v>18.8</v>
      </c>
      <c r="MI18" s="367">
        <v>18.5</v>
      </c>
      <c r="MJ18" s="367">
        <v>4</v>
      </c>
      <c r="MK18" s="367">
        <v>-2.1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topLeftCell="A35" workbookViewId="0">
      <selection activeCell="A20" sqref="A20:I48"/>
    </sheetView>
  </sheetViews>
  <sheetFormatPr defaultRowHeight="17.25"/>
  <cols>
    <col min="1" max="1" width="14.125" style="195" bestFit="1" customWidth="1"/>
    <col min="2" max="2" width="11.875" style="195" bestFit="1" customWidth="1"/>
    <col min="3" max="5" width="9.625" style="195" customWidth="1"/>
    <col min="6" max="6" width="11.875" style="195" bestFit="1" customWidth="1"/>
    <col min="7" max="8" width="9.625" style="195" customWidth="1"/>
    <col min="9" max="9" width="12.875" style="195" customWidth="1"/>
    <col min="10" max="10" width="11.75" style="195" bestFit="1" customWidth="1"/>
    <col min="11" max="11" width="13.125" style="195" bestFit="1" customWidth="1"/>
    <col min="12" max="12" width="11.5" style="195" customWidth="1"/>
    <col min="13" max="14" width="12.75" style="195" bestFit="1" customWidth="1"/>
    <col min="15" max="15" width="17.75" style="195" customWidth="1"/>
    <col min="16" max="17" width="11.25" style="195" customWidth="1"/>
    <col min="18" max="18" width="12.75" style="195" bestFit="1" customWidth="1"/>
    <col min="19" max="19" width="12.125" style="195" customWidth="1"/>
    <col min="20" max="16384" width="9" style="195"/>
  </cols>
  <sheetData>
    <row r="1" spans="1:20" ht="20.100000000000001" customHeight="1">
      <c r="A1" s="193">
        <f ca="1">TODAY()</f>
        <v>43475</v>
      </c>
      <c r="B1" s="194" t="s">
        <v>106</v>
      </c>
      <c r="C1" s="194" t="s">
        <v>107</v>
      </c>
      <c r="D1" s="194" t="s">
        <v>108</v>
      </c>
      <c r="E1" s="194" t="s">
        <v>109</v>
      </c>
      <c r="F1" s="194" t="s">
        <v>110</v>
      </c>
      <c r="G1" s="194" t="s">
        <v>111</v>
      </c>
      <c r="H1" s="194" t="s">
        <v>113</v>
      </c>
      <c r="J1" s="196" t="s">
        <v>131</v>
      </c>
      <c r="K1" s="196" t="s">
        <v>132</v>
      </c>
      <c r="L1" s="196" t="s">
        <v>133</v>
      </c>
      <c r="M1" s="197">
        <f>INDEX(深加工饲料厂库存!A:A,COUNTA(深加工饲料厂库存!A:A))</f>
        <v>43474</v>
      </c>
      <c r="N1" s="197">
        <f>INDEX(深加工饲料厂库存!A:A,COUNTA(深加工饲料厂库存!A:A)-1)</f>
        <v>43467</v>
      </c>
      <c r="O1" s="196" t="s">
        <v>143</v>
      </c>
      <c r="P1" s="196" t="s">
        <v>142</v>
      </c>
      <c r="Q1" s="196" t="s">
        <v>202</v>
      </c>
      <c r="R1" s="197">
        <f>INDEX(深加工饲料厂库存!A:A,COUNTA(深加工饲料厂库存!A:A))</f>
        <v>43474</v>
      </c>
      <c r="S1" s="197">
        <f>INDEX(深加工饲料厂库存!A:A,COUNTA(深加工饲料厂库存!A:A)-1)</f>
        <v>43467</v>
      </c>
      <c r="T1" s="196" t="s">
        <v>191</v>
      </c>
    </row>
    <row r="2" spans="1:20" ht="20.100000000000001" customHeight="1">
      <c r="A2" s="198" t="s">
        <v>117</v>
      </c>
      <c r="B2" s="247">
        <f>LOOKUP(2,1/(价格!T:T&lt;&gt;0),价格!T:T)</f>
        <v>1700</v>
      </c>
      <c r="C2" s="247">
        <f>LOOKUP(2,1/(价格!Y:Y&lt;&gt;0),价格!Y:Y)</f>
        <v>1730</v>
      </c>
      <c r="D2" s="247">
        <f>LOOKUP(2,1/(价格!AF:AF&lt;&gt;0),价格!AF:AF)</f>
        <v>1620</v>
      </c>
      <c r="E2" s="247">
        <f>LOOKUP(2,1/(价格!AI:AI&lt;&gt;0),价格!AI:AI)</f>
        <v>1755</v>
      </c>
      <c r="F2" s="247">
        <f>LOOKUP(2,1/(价格!AL:AL&lt;&gt;0),价格!AL:AL)</f>
        <v>1750</v>
      </c>
      <c r="G2" s="247">
        <f>LOOKUP(2,1/(价格!AS:AS&lt;&gt;0),价格!AS:AS)</f>
        <v>1780</v>
      </c>
      <c r="H2" s="247">
        <f>LOOKUP(2,1/(价格!AV:AV&lt;&gt;0),价格!AV:AV)</f>
        <v>1830</v>
      </c>
      <c r="J2" s="457" t="s">
        <v>134</v>
      </c>
      <c r="K2" s="199" t="s">
        <v>48</v>
      </c>
      <c r="L2" s="275">
        <f>(M2-N2)/N2</f>
        <v>3.6363636363636362E-2</v>
      </c>
      <c r="M2" s="247">
        <f>INDEX(深加工饲料厂库存!B:B,COUNTA(深加工饲料厂库存!A:A))</f>
        <v>57</v>
      </c>
      <c r="N2" s="247">
        <f>INDEX(深加工饲料厂库存!B:B,COUNTA(深加工饲料厂库存!A:A)-1)</f>
        <v>55</v>
      </c>
      <c r="O2" s="457" t="s">
        <v>149</v>
      </c>
      <c r="P2" s="247" t="s">
        <v>144</v>
      </c>
      <c r="Q2" s="275">
        <f>(R2-S2)/S2</f>
        <v>0</v>
      </c>
      <c r="R2" s="247">
        <f>INDEX(深加工饲料厂库存!T:T,COUNTA(深加工饲料厂库存!A:A))</f>
        <v>75</v>
      </c>
      <c r="S2" s="247">
        <f>INDEX(深加工饲料厂库存!T:T,COUNTA(深加工饲料厂库存!A:A)-1)</f>
        <v>75</v>
      </c>
      <c r="T2" s="247"/>
    </row>
    <row r="3" spans="1:20" ht="20.100000000000001" customHeight="1">
      <c r="A3" s="200" t="s">
        <v>123</v>
      </c>
      <c r="B3" s="201" t="s">
        <v>125</v>
      </c>
      <c r="C3" s="201" t="s">
        <v>1408</v>
      </c>
      <c r="D3" s="201" t="s">
        <v>126</v>
      </c>
      <c r="E3" s="201" t="s">
        <v>127</v>
      </c>
      <c r="F3" s="201" t="s">
        <v>279</v>
      </c>
      <c r="G3" s="201" t="s">
        <v>128</v>
      </c>
      <c r="H3" s="201" t="s">
        <v>450</v>
      </c>
      <c r="J3" s="457"/>
      <c r="K3" s="199" t="s">
        <v>32</v>
      </c>
      <c r="L3" s="275">
        <f t="shared" ref="L3:L17" si="0">(M3-N3)/N3</f>
        <v>0.11428571428571428</v>
      </c>
      <c r="M3" s="247">
        <f>INDEX(深加工饲料厂库存!C:C,COUNTA(深加工饲料厂库存!A:A))</f>
        <v>39</v>
      </c>
      <c r="N3" s="247">
        <f>INDEX(深加工饲料厂库存!C:C,COUNTA(深加工饲料厂库存!A:A)-1)</f>
        <v>35</v>
      </c>
      <c r="O3" s="457"/>
      <c r="P3" s="247" t="s">
        <v>145</v>
      </c>
      <c r="Q3" s="275">
        <f t="shared" ref="Q3:Q9" si="1">(R3-S3)/S3</f>
        <v>0</v>
      </c>
      <c r="R3" s="247">
        <f>INDEX(深加工饲料厂库存!U:U,COUNTA(深加工饲料厂库存!A:A))</f>
        <v>25</v>
      </c>
      <c r="S3" s="247">
        <f>INDEX(深加工饲料厂库存!U:U,COUNTA(深加工饲料厂库存!A:A)-1)</f>
        <v>25</v>
      </c>
      <c r="T3" s="247"/>
    </row>
    <row r="4" spans="1:20" ht="20.100000000000001" customHeight="1">
      <c r="A4" s="200" t="s">
        <v>124</v>
      </c>
      <c r="B4" s="201">
        <f>LOOKUP(2,1/(价格!V:V&lt;&gt;0),价格!V:V)</f>
        <v>1670</v>
      </c>
      <c r="C4" s="201">
        <f>LOOKUP(2,1/(价格!AA:AA&lt;&gt;0),价格!AA:AA)</f>
        <v>1730</v>
      </c>
      <c r="D4" s="201">
        <f>LOOKUP(2,1/(价格!AH:AH&lt;&gt;0),价格!AH:AH)</f>
        <v>1650</v>
      </c>
      <c r="E4" s="201">
        <f>LOOKUP(2,1/(价格!AK:AK&lt;&gt;0),价格!AK:AK)</f>
        <v>1710</v>
      </c>
      <c r="F4" s="201">
        <f>LOOKUP(2,1/(价格!AO:AO&lt;&gt;0),价格!AO:AO)</f>
        <v>1750</v>
      </c>
      <c r="G4" s="201">
        <f>LOOKUP(2,1/(价格!AT:AT&lt;&gt;0),价格!AT:AT)</f>
        <v>1790</v>
      </c>
      <c r="H4" s="201">
        <f>LOOKUP(2,1/(价格!AW:AW&lt;&gt;0),价格!AW:AW)</f>
        <v>1830</v>
      </c>
      <c r="J4" s="457"/>
      <c r="K4" s="199" t="s">
        <v>33</v>
      </c>
      <c r="L4" s="275">
        <f t="shared" si="0"/>
        <v>0</v>
      </c>
      <c r="M4" s="247">
        <f>INDEX(深加工饲料厂库存!D:D,COUNTA(深加工饲料厂库存!A:A))</f>
        <v>30</v>
      </c>
      <c r="N4" s="247">
        <f>INDEX(深加工饲料厂库存!D:D,COUNTA(深加工饲料厂库存!A:A)-1)</f>
        <v>30</v>
      </c>
      <c r="O4" s="457"/>
      <c r="P4" s="247" t="s">
        <v>146</v>
      </c>
      <c r="Q4" s="275">
        <f t="shared" si="1"/>
        <v>0</v>
      </c>
      <c r="R4" s="247">
        <f>INDEX(深加工饲料厂库存!V:V,COUNTA(深加工饲料厂库存!A:A))</f>
        <v>30</v>
      </c>
      <c r="S4" s="247">
        <f>INDEX(深加工饲料厂库存!V:V,COUNTA(深加工饲料厂库存!A:A)-1)</f>
        <v>30</v>
      </c>
      <c r="T4" s="247"/>
    </row>
    <row r="5" spans="1:20" ht="20.100000000000001" customHeight="1">
      <c r="A5" s="247" t="s">
        <v>249</v>
      </c>
      <c r="B5" s="247">
        <f>LOOKUP(2,1/(价格!U:U&lt;&gt;0),价格!U:U)</f>
        <v>200</v>
      </c>
      <c r="C5" s="247">
        <f>LOOKUP(2,1/(价格!Z:Z&lt;&gt;0),价格!Z:Z)</f>
        <v>140</v>
      </c>
      <c r="D5" s="247">
        <f>C5+120</f>
        <v>260</v>
      </c>
      <c r="E5" s="247">
        <f>LOOKUP(2,1/(价格!AJ:AJ&lt;&gt;0),价格!AJ:AJ)</f>
        <v>130</v>
      </c>
      <c r="F5" s="247">
        <f>C5-25</f>
        <v>115</v>
      </c>
      <c r="G5" s="247">
        <f>F5-75</f>
        <v>40</v>
      </c>
      <c r="H5" s="247">
        <v>70</v>
      </c>
      <c r="J5" s="457" t="s">
        <v>135</v>
      </c>
      <c r="K5" s="199" t="s">
        <v>34</v>
      </c>
      <c r="L5" s="275">
        <f t="shared" si="0"/>
        <v>-8.3333333333333329E-2</v>
      </c>
      <c r="M5" s="247">
        <f>INDEX(深加工饲料厂库存!F:F,COUNTA(深加工饲料厂库存!A:A))</f>
        <v>55</v>
      </c>
      <c r="N5" s="247">
        <f>INDEX(深加工饲料厂库存!F:F,COUNTA(深加工饲料厂库存!A:A)-1)</f>
        <v>60</v>
      </c>
      <c r="O5" s="457"/>
      <c r="P5" s="247" t="s">
        <v>147</v>
      </c>
      <c r="Q5" s="275">
        <f t="shared" si="1"/>
        <v>0</v>
      </c>
      <c r="R5" s="247">
        <f>INDEX(深加工饲料厂库存!W:W,COUNTA(深加工饲料厂库存!A:A))</f>
        <v>40</v>
      </c>
      <c r="S5" s="247">
        <f>INDEX(深加工饲料厂库存!W:W,COUNTA(深加工饲料厂库存!A:A)-1)</f>
        <v>40</v>
      </c>
      <c r="T5" s="247"/>
    </row>
    <row r="6" spans="1:20" ht="20.100000000000001" customHeight="1">
      <c r="A6" s="247" t="s">
        <v>114</v>
      </c>
      <c r="B6" s="247">
        <f>B2+B5</f>
        <v>1900</v>
      </c>
      <c r="C6" s="247">
        <f t="shared" ref="C6:H6" si="2">C2+C5</f>
        <v>1870</v>
      </c>
      <c r="D6" s="247">
        <f t="shared" si="2"/>
        <v>1880</v>
      </c>
      <c r="E6" s="247">
        <f t="shared" si="2"/>
        <v>1885</v>
      </c>
      <c r="F6" s="247">
        <f t="shared" si="2"/>
        <v>1865</v>
      </c>
      <c r="G6" s="247">
        <f t="shared" si="2"/>
        <v>1820</v>
      </c>
      <c r="H6" s="247">
        <f t="shared" si="2"/>
        <v>1900</v>
      </c>
      <c r="J6" s="457"/>
      <c r="K6" s="199" t="s">
        <v>35</v>
      </c>
      <c r="L6" s="275">
        <f t="shared" si="0"/>
        <v>-0.12</v>
      </c>
      <c r="M6" s="247">
        <f>INDEX(深加工饲料厂库存!G:G,COUNTA(深加工饲料厂库存!A:A))</f>
        <v>22</v>
      </c>
      <c r="N6" s="247">
        <f>INDEX(深加工饲料厂库存!G:G,COUNTA(深加工饲料厂库存!A:A)-1)</f>
        <v>25</v>
      </c>
      <c r="O6" s="457"/>
      <c r="P6" s="247" t="s">
        <v>148</v>
      </c>
      <c r="Q6" s="275">
        <f t="shared" si="1"/>
        <v>0</v>
      </c>
      <c r="R6" s="247">
        <f>INDEX(深加工饲料厂库存!X:X,COUNTA(深加工饲料厂库存!A:A))</f>
        <v>6</v>
      </c>
      <c r="S6" s="247">
        <f>INDEX(深加工饲料厂库存!X:X,COUNTA(深加工饲料厂库存!A:A)-1)</f>
        <v>6</v>
      </c>
      <c r="T6" s="247"/>
    </row>
    <row r="7" spans="1:20" ht="20.100000000000001" customHeight="1">
      <c r="A7" s="247" t="s">
        <v>174</v>
      </c>
      <c r="B7" s="247">
        <f>LOOKUP(2,1/(价格!$B:$B&lt;&gt;0),价格!$B:$B)</f>
        <v>1830</v>
      </c>
      <c r="C7" s="247">
        <f>LOOKUP(2,1/(价格!$B:$B&lt;&gt;0),价格!$B:$B)</f>
        <v>1830</v>
      </c>
      <c r="D7" s="247">
        <f>LOOKUP(2,1/(价格!$D:$D&lt;&gt;0),价格!$D:$D)</f>
        <v>1835</v>
      </c>
      <c r="E7" s="247">
        <f>LOOKUP(2,1/(价格!$B:$B&lt;&gt;0),价格!$B:$B)</f>
        <v>1830</v>
      </c>
      <c r="F7" s="247">
        <f>LOOKUP(2,1/(价格!$D:$D&lt;&gt;0),价格!$D:$D)</f>
        <v>1835</v>
      </c>
      <c r="G7" s="247">
        <f>LOOKUP(2,1/(价格!$D:$D&lt;&gt;0),价格!$D:$D)</f>
        <v>1835</v>
      </c>
      <c r="H7" s="247">
        <f>LOOKUP(2,1/(价格!$B:$B&lt;&gt;0),价格!$B:$B)</f>
        <v>1830</v>
      </c>
      <c r="J7" s="457"/>
      <c r="K7" s="199" t="s">
        <v>36</v>
      </c>
      <c r="L7" s="275">
        <f t="shared" si="0"/>
        <v>-2.9411764705882353E-2</v>
      </c>
      <c r="M7" s="247">
        <f>INDEX(深加工饲料厂库存!H:H,COUNTA(深加工饲料厂库存!A:A))</f>
        <v>99</v>
      </c>
      <c r="N7" s="247">
        <f>INDEX(深加工饲料厂库存!H:H,COUNTA(深加工饲料厂库存!A:A)-1)</f>
        <v>102</v>
      </c>
      <c r="O7" s="457" t="s">
        <v>153</v>
      </c>
      <c r="P7" s="247" t="s">
        <v>150</v>
      </c>
      <c r="Q7" s="275">
        <f t="shared" si="1"/>
        <v>0</v>
      </c>
      <c r="R7" s="247">
        <f>INDEX(深加工饲料厂库存!Y:Y,COUNTA(深加工饲料厂库存!A:A))</f>
        <v>30</v>
      </c>
      <c r="S7" s="247">
        <f>INDEX(深加工饲料厂库存!Y:Y,COUNTA(深加工饲料厂库存!A:A)-1)</f>
        <v>30</v>
      </c>
      <c r="T7" s="247"/>
    </row>
    <row r="8" spans="1:20" ht="20.100000000000001" customHeight="1">
      <c r="A8" s="202" t="s">
        <v>115</v>
      </c>
      <c r="B8" s="274">
        <f>B7-B6</f>
        <v>-70</v>
      </c>
      <c r="C8" s="274">
        <f t="shared" ref="C8:H8" si="3">C7-C6</f>
        <v>-40</v>
      </c>
      <c r="D8" s="274">
        <f t="shared" si="3"/>
        <v>-45</v>
      </c>
      <c r="E8" s="274">
        <f t="shared" si="3"/>
        <v>-55</v>
      </c>
      <c r="F8" s="274">
        <f t="shared" si="3"/>
        <v>-30</v>
      </c>
      <c r="G8" s="274">
        <f t="shared" si="3"/>
        <v>15</v>
      </c>
      <c r="H8" s="274">
        <f t="shared" si="3"/>
        <v>-70</v>
      </c>
      <c r="J8" s="247" t="s">
        <v>137</v>
      </c>
      <c r="K8" s="247" t="s">
        <v>136</v>
      </c>
      <c r="L8" s="275">
        <f t="shared" si="0"/>
        <v>3.9215686274509803E-2</v>
      </c>
      <c r="M8" s="247">
        <f>INDEX(深加工饲料厂库存!J:J,COUNTA(深加工饲料厂库存!A:A))</f>
        <v>53</v>
      </c>
      <c r="N8" s="247">
        <f>INDEX(深加工饲料厂库存!J:J,COUNTA(深加工饲料厂库存!A:A)-1)</f>
        <v>51</v>
      </c>
      <c r="O8" s="457"/>
      <c r="P8" s="247" t="s">
        <v>151</v>
      </c>
      <c r="Q8" s="275">
        <f t="shared" si="1"/>
        <v>0</v>
      </c>
      <c r="R8" s="247">
        <f>INDEX(深加工饲料厂库存!Z:Z,COUNTA(深加工饲料厂库存!A:A))</f>
        <v>25</v>
      </c>
      <c r="S8" s="247">
        <f>INDEX(深加工饲料厂库存!Z:Z,COUNTA(深加工饲料厂库存!A:A)-1)</f>
        <v>25</v>
      </c>
      <c r="T8" s="247"/>
    </row>
    <row r="9" spans="1:20" ht="20.100000000000001" customHeight="1">
      <c r="J9" s="457" t="s">
        <v>138</v>
      </c>
      <c r="K9" s="199" t="s">
        <v>38</v>
      </c>
      <c r="L9" s="275">
        <f t="shared" si="0"/>
        <v>6.6666666666666666E-2</v>
      </c>
      <c r="M9" s="247">
        <f>INDEX(深加工饲料厂库存!K:K,COUNTA(深加工饲料厂库存!A:A))</f>
        <v>32</v>
      </c>
      <c r="N9" s="247">
        <f>INDEX(深加工饲料厂库存!K:K,COUNTA(深加工饲料厂库存!A:A)-1)</f>
        <v>30</v>
      </c>
      <c r="O9" s="457"/>
      <c r="P9" s="247" t="s">
        <v>152</v>
      </c>
      <c r="Q9" s="275">
        <f t="shared" si="1"/>
        <v>0</v>
      </c>
      <c r="R9" s="247">
        <f>INDEX(深加工饲料厂库存!AA:AA,COUNTA(深加工饲料厂库存!A:A))</f>
        <v>25</v>
      </c>
      <c r="S9" s="247">
        <f>INDEX(深加工饲料厂库存!AA:AA,COUNTA(深加工饲料厂库存!A:A)-1)</f>
        <v>25</v>
      </c>
      <c r="T9" s="247"/>
    </row>
    <row r="10" spans="1:20" ht="20.100000000000001" customHeight="1">
      <c r="A10" s="196" t="s">
        <v>166</v>
      </c>
      <c r="B10" s="196" t="s">
        <v>167</v>
      </c>
      <c r="C10" s="196" t="s">
        <v>18</v>
      </c>
      <c r="D10" s="196" t="s">
        <v>19</v>
      </c>
      <c r="E10" s="196" t="s">
        <v>168</v>
      </c>
      <c r="F10" s="248"/>
      <c r="G10" s="248"/>
      <c r="J10" s="457"/>
      <c r="K10" s="199" t="s">
        <v>39</v>
      </c>
      <c r="L10" s="275">
        <f t="shared" si="0"/>
        <v>0</v>
      </c>
      <c r="M10" s="247">
        <f>INDEX(深加工饲料厂库存!L:L,COUNTA(深加工饲料厂库存!A:A))</f>
        <v>22</v>
      </c>
      <c r="N10" s="247">
        <f>INDEX(深加工饲料厂库存!L:L,COUNTA(深加工饲料厂库存!A:A)-1)</f>
        <v>22</v>
      </c>
      <c r="O10" s="457" t="s">
        <v>162</v>
      </c>
      <c r="P10" s="247" t="s">
        <v>159</v>
      </c>
      <c r="Q10" s="275">
        <f t="shared" ref="Q10:Q20" si="4">(R10-S10)/S10</f>
        <v>0</v>
      </c>
      <c r="R10" s="247">
        <f>INDEX(深加工饲料厂库存!AI:AI,COUNTA(深加工饲料厂库存!A:A))</f>
        <v>40</v>
      </c>
      <c r="S10" s="247">
        <f>INDEX(深加工饲料厂库存!AI:AI,COUNTA(深加工饲料厂库存!A:A)-1)</f>
        <v>40</v>
      </c>
      <c r="T10" s="247"/>
    </row>
    <row r="11" spans="1:20" ht="20.100000000000001" customHeight="1">
      <c r="A11" s="247" t="s">
        <v>173</v>
      </c>
      <c r="B11" s="247">
        <v>1456</v>
      </c>
      <c r="C11" s="247">
        <v>1543</v>
      </c>
      <c r="D11" s="203">
        <v>1660</v>
      </c>
      <c r="E11" s="203">
        <v>1669</v>
      </c>
      <c r="F11" s="248"/>
      <c r="G11" s="248"/>
      <c r="J11" s="457"/>
      <c r="K11" s="199" t="s">
        <v>40</v>
      </c>
      <c r="L11" s="275">
        <f t="shared" si="0"/>
        <v>4.7619047619047616E-2</v>
      </c>
      <c r="M11" s="247">
        <f>INDEX(深加工饲料厂库存!M:M,COUNTA(深加工饲料厂库存!A:A))</f>
        <v>22</v>
      </c>
      <c r="N11" s="247">
        <f>INDEX(深加工饲料厂库存!M:M,COUNTA(深加工饲料厂库存!A:A)-1)</f>
        <v>21</v>
      </c>
      <c r="O11" s="457"/>
      <c r="P11" s="247" t="s">
        <v>160</v>
      </c>
      <c r="Q11" s="275">
        <f t="shared" si="4"/>
        <v>0</v>
      </c>
      <c r="R11" s="247">
        <f>INDEX(深加工饲料厂库存!AJ:AJ,COUNTA(深加工饲料厂库存!A:A))</f>
        <v>10</v>
      </c>
      <c r="S11" s="247">
        <f>INDEX(深加工饲料厂库存!AJ:AJ,COUNTA(深加工饲料厂库存!A:A)-1)</f>
        <v>10</v>
      </c>
      <c r="T11" s="247"/>
    </row>
    <row r="12" spans="1:20" ht="20.100000000000001" customHeight="1">
      <c r="A12" s="247" t="s">
        <v>169</v>
      </c>
      <c r="B12" s="247">
        <f>30+50+20</f>
        <v>100</v>
      </c>
      <c r="C12" s="247">
        <f t="shared" ref="C12:E12" si="5">30+50+20</f>
        <v>100</v>
      </c>
      <c r="D12" s="247">
        <f t="shared" si="5"/>
        <v>100</v>
      </c>
      <c r="E12" s="247">
        <f t="shared" si="5"/>
        <v>100</v>
      </c>
      <c r="F12" s="248"/>
      <c r="G12" s="248"/>
      <c r="J12" s="457" t="s">
        <v>139</v>
      </c>
      <c r="K12" s="199" t="s">
        <v>41</v>
      </c>
      <c r="L12" s="275">
        <f t="shared" si="0"/>
        <v>-5.2631578947368418E-2</v>
      </c>
      <c r="M12" s="247">
        <f>INDEX(深加工饲料厂库存!N:N,COUNTA(深加工饲料厂库存!A:A))</f>
        <v>18</v>
      </c>
      <c r="N12" s="247">
        <f>INDEX(深加工饲料厂库存!N:N,COUNTA(深加工饲料厂库存!A:A)-1)</f>
        <v>19</v>
      </c>
      <c r="O12" s="457"/>
      <c r="P12" s="247" t="s">
        <v>161</v>
      </c>
      <c r="Q12" s="275">
        <f t="shared" si="4"/>
        <v>0</v>
      </c>
      <c r="R12" s="247">
        <f>INDEX(深加工饲料厂库存!AK:AK,COUNTA(深加工饲料厂库存!A:A))</f>
        <v>8</v>
      </c>
      <c r="S12" s="247">
        <f>INDEX(深加工饲料厂库存!AK:AK,COUNTA(深加工饲料厂库存!A:A)-1)</f>
        <v>8</v>
      </c>
      <c r="T12" s="247"/>
    </row>
    <row r="13" spans="1:20" ht="20.100000000000001" customHeight="1">
      <c r="A13" s="247" t="s">
        <v>170</v>
      </c>
      <c r="B13" s="247">
        <f>C5</f>
        <v>140</v>
      </c>
      <c r="C13" s="247">
        <f>F5</f>
        <v>115</v>
      </c>
      <c r="D13" s="247">
        <f>G5</f>
        <v>40</v>
      </c>
      <c r="E13" s="247">
        <f>H5</f>
        <v>70</v>
      </c>
      <c r="F13" s="248"/>
      <c r="G13" s="248"/>
      <c r="J13" s="457"/>
      <c r="K13" s="199" t="s">
        <v>42</v>
      </c>
      <c r="L13" s="275">
        <f t="shared" si="0"/>
        <v>6.6666666666666666E-2</v>
      </c>
      <c r="M13" s="247">
        <f>INDEX(深加工饲料厂库存!O:O,COUNTA(深加工饲料厂库存!A:A))</f>
        <v>16</v>
      </c>
      <c r="N13" s="247">
        <f>INDEX(深加工饲料厂库存!O:O,COUNTA(深加工饲料厂库存!A:A)-1)</f>
        <v>15</v>
      </c>
      <c r="O13" s="457"/>
      <c r="P13" s="247" t="s">
        <v>144</v>
      </c>
      <c r="Q13" s="275">
        <f t="shared" si="4"/>
        <v>0</v>
      </c>
      <c r="R13" s="247">
        <f>INDEX(深加工饲料厂库存!AL:AL,COUNTA(深加工饲料厂库存!A:A))</f>
        <v>20</v>
      </c>
      <c r="S13" s="247">
        <f>INDEX(深加工饲料厂库存!AL:AL,COUNTA(深加工饲料厂库存!A:A)-1)</f>
        <v>20</v>
      </c>
      <c r="T13" s="247"/>
    </row>
    <row r="14" spans="1:20" ht="20.100000000000001" customHeight="1">
      <c r="A14" s="247" t="s">
        <v>171</v>
      </c>
      <c r="B14" s="247">
        <f>B11+B12+B13</f>
        <v>1696</v>
      </c>
      <c r="C14" s="247">
        <f t="shared" ref="C14:E14" si="6">C11+C12+C13</f>
        <v>1758</v>
      </c>
      <c r="D14" s="247">
        <f t="shared" si="6"/>
        <v>1800</v>
      </c>
      <c r="E14" s="247">
        <f t="shared" si="6"/>
        <v>1839</v>
      </c>
      <c r="F14" s="248"/>
      <c r="G14" s="248"/>
      <c r="J14" s="457"/>
      <c r="K14" s="199" t="s">
        <v>43</v>
      </c>
      <c r="L14" s="275">
        <f>(M14-N14)/N14</f>
        <v>0</v>
      </c>
      <c r="M14" s="247">
        <f>INDEX(深加工饲料厂库存!P:P,COUNTA(深加工饲料厂库存!A:A))</f>
        <v>22</v>
      </c>
      <c r="N14" s="247">
        <f>INDEX(深加工饲料厂库存!P:P,COUNTA(深加工饲料厂库存!A:A)-1)</f>
        <v>22</v>
      </c>
      <c r="O14" s="457" t="s">
        <v>158</v>
      </c>
      <c r="P14" s="247" t="s">
        <v>144</v>
      </c>
      <c r="Q14" s="275">
        <f t="shared" si="4"/>
        <v>0</v>
      </c>
      <c r="R14" s="247">
        <f>INDEX(深加工饲料厂库存!AB:AB,COUNTA(深加工饲料厂库存!A:A))</f>
        <v>30</v>
      </c>
      <c r="S14" s="247">
        <f>INDEX(深加工饲料厂库存!AB:AB,COUNTA(深加工饲料厂库存!A:A)-1)</f>
        <v>30</v>
      </c>
      <c r="T14" s="247"/>
    </row>
    <row r="15" spans="1:20" ht="20.100000000000001" customHeight="1">
      <c r="A15" s="247" t="s">
        <v>116</v>
      </c>
      <c r="B15" s="247">
        <f>LOOKUP(2,1/(价格!$B:$B&lt;&gt;0),价格!$B:$B)</f>
        <v>1830</v>
      </c>
      <c r="C15" s="247">
        <f>LOOKUP(2,1/(价格!$D:$D&lt;&gt;0),价格!$D:$D)</f>
        <v>1835</v>
      </c>
      <c r="D15" s="247">
        <f>LOOKUP(2,1/(价格!$D:$D&lt;&gt;0),价格!$D:$D)</f>
        <v>1835</v>
      </c>
      <c r="E15" s="247">
        <f>LOOKUP(2,1/(价格!$B:$B&lt;&gt;0),价格!$B:$B)</f>
        <v>1830</v>
      </c>
      <c r="F15" s="248"/>
      <c r="G15" s="248"/>
      <c r="J15" s="457"/>
      <c r="K15" s="199" t="s">
        <v>44</v>
      </c>
      <c r="L15" s="275">
        <f t="shared" si="0"/>
        <v>-6.25E-2</v>
      </c>
      <c r="M15" s="247">
        <f>INDEX(深加工饲料厂库存!Q:Q,COUNTA(深加工饲料厂库存!A:A))</f>
        <v>15</v>
      </c>
      <c r="N15" s="247">
        <f>INDEX(深加工饲料厂库存!Q:Q,COUNTA(深加工饲料厂库存!A:A)-1)</f>
        <v>16</v>
      </c>
      <c r="O15" s="457"/>
      <c r="P15" s="247" t="s">
        <v>146</v>
      </c>
      <c r="Q15" s="275">
        <f t="shared" si="4"/>
        <v>0</v>
      </c>
      <c r="R15" s="247">
        <f>INDEX(深加工饲料厂库存!AC:AC,COUNTA(深加工饲料厂库存!A:A))</f>
        <v>40</v>
      </c>
      <c r="S15" s="247">
        <f>INDEX(深加工饲料厂库存!AC:AC,COUNTA(深加工饲料厂库存!A:A)-1)</f>
        <v>40</v>
      </c>
      <c r="T15" s="247"/>
    </row>
    <row r="16" spans="1:20" ht="20.100000000000001" customHeight="1">
      <c r="A16" s="202" t="s">
        <v>172</v>
      </c>
      <c r="B16" s="274">
        <f>B15-B14</f>
        <v>134</v>
      </c>
      <c r="C16" s="274">
        <f t="shared" ref="C16:E16" si="7">C15-C14</f>
        <v>77</v>
      </c>
      <c r="D16" s="274">
        <f t="shared" si="7"/>
        <v>35</v>
      </c>
      <c r="E16" s="274">
        <f t="shared" si="7"/>
        <v>-9</v>
      </c>
      <c r="F16" s="248"/>
      <c r="G16" s="248"/>
      <c r="J16" s="457"/>
      <c r="K16" s="199" t="s">
        <v>45</v>
      </c>
      <c r="L16" s="275">
        <f t="shared" si="0"/>
        <v>7.6923076923076927E-2</v>
      </c>
      <c r="M16" s="247">
        <f>INDEX(深加工饲料厂库存!R:R,COUNTA(深加工饲料厂库存!A:A))</f>
        <v>14</v>
      </c>
      <c r="N16" s="247">
        <f>INDEX(深加工饲料厂库存!R:R,COUNTA(深加工饲料厂库存!A:A)-1)</f>
        <v>13</v>
      </c>
      <c r="O16" s="457"/>
      <c r="P16" s="247" t="s">
        <v>154</v>
      </c>
      <c r="Q16" s="275">
        <f t="shared" si="4"/>
        <v>0</v>
      </c>
      <c r="R16" s="247">
        <f>INDEX(深加工饲料厂库存!AD:AD,COUNTA(深加工饲料厂库存!A:A))</f>
        <v>40</v>
      </c>
      <c r="S16" s="247">
        <f>INDEX(深加工饲料厂库存!AD:AD,COUNTA(深加工饲料厂库存!A:A)-1)</f>
        <v>40</v>
      </c>
      <c r="T16" s="247"/>
    </row>
    <row r="17" spans="1:20" ht="20.100000000000001" customHeight="1">
      <c r="A17" s="248"/>
      <c r="B17" s="249"/>
      <c r="C17" s="248"/>
      <c r="D17" s="248"/>
      <c r="E17" s="248"/>
      <c r="F17" s="248"/>
      <c r="G17" s="248"/>
      <c r="J17" s="247" t="s">
        <v>141</v>
      </c>
      <c r="K17" s="247" t="s">
        <v>46</v>
      </c>
      <c r="L17" s="275">
        <f t="shared" si="0"/>
        <v>0</v>
      </c>
      <c r="M17" s="247">
        <f>INDEX(深加工饲料厂库存!S:S,COUNTA(深加工饲料厂库存!A:A))</f>
        <v>12</v>
      </c>
      <c r="N17" s="247">
        <f>INDEX(深加工饲料厂库存!S:S,COUNTA(深加工饲料厂库存!A:A)-1)</f>
        <v>12</v>
      </c>
      <c r="O17" s="457"/>
      <c r="P17" s="247" t="s">
        <v>155</v>
      </c>
      <c r="Q17" s="275">
        <f t="shared" si="4"/>
        <v>0</v>
      </c>
      <c r="R17" s="247">
        <f>INDEX(深加工饲料厂库存!AE:AE,COUNTA(深加工饲料厂库存!A:A))</f>
        <v>20</v>
      </c>
      <c r="S17" s="247">
        <f>INDEX(深加工饲料厂库存!AE:AE,COUNTA(深加工饲料厂库存!A:A)-1)</f>
        <v>20</v>
      </c>
      <c r="T17" s="247"/>
    </row>
    <row r="18" spans="1:20">
      <c r="A18" s="248"/>
      <c r="B18" s="248"/>
      <c r="C18" s="248"/>
      <c r="D18" s="248"/>
      <c r="E18" s="248"/>
      <c r="F18" s="248"/>
      <c r="G18" s="248"/>
      <c r="O18" s="457"/>
      <c r="P18" s="247" t="s">
        <v>156</v>
      </c>
      <c r="Q18" s="275">
        <f t="shared" si="4"/>
        <v>0</v>
      </c>
      <c r="R18" s="247">
        <f>INDEX(深加工饲料厂库存!AF:AF,COUNTA(深加工饲料厂库存!A:A))</f>
        <v>30</v>
      </c>
      <c r="S18" s="247">
        <f>INDEX(深加工饲料厂库存!AF:AF,COUNTA(深加工饲料厂库存!A:A)-1)</f>
        <v>30</v>
      </c>
      <c r="T18" s="247"/>
    </row>
    <row r="19" spans="1:20">
      <c r="A19" s="248"/>
      <c r="B19" s="249"/>
      <c r="D19" s="248"/>
      <c r="E19" s="248"/>
      <c r="F19" s="248"/>
      <c r="G19" s="248"/>
      <c r="O19" s="457"/>
      <c r="P19" s="247" t="s">
        <v>145</v>
      </c>
      <c r="Q19" s="275">
        <f t="shared" si="4"/>
        <v>0</v>
      </c>
      <c r="R19" s="247">
        <f>INDEX(深加工饲料厂库存!AG:AG,COUNTA(深加工饲料厂库存!A:A))</f>
        <v>40</v>
      </c>
      <c r="S19" s="247">
        <f>INDEX(深加工饲料厂库存!AG:AG,COUNTA(深加工饲料厂库存!A:A)-1)</f>
        <v>40</v>
      </c>
      <c r="T19" s="247"/>
    </row>
    <row r="20" spans="1:20">
      <c r="A20" s="197">
        <f ca="1">TODAY()</f>
        <v>43475</v>
      </c>
      <c r="B20" s="250" t="s">
        <v>309</v>
      </c>
      <c r="C20" s="407" t="s">
        <v>259</v>
      </c>
      <c r="D20" s="407" t="s">
        <v>260</v>
      </c>
      <c r="E20" s="456" t="s">
        <v>330</v>
      </c>
      <c r="F20" s="456"/>
      <c r="G20" s="407" t="s">
        <v>259</v>
      </c>
      <c r="H20" s="407" t="s">
        <v>260</v>
      </c>
      <c r="I20" s="407" t="s">
        <v>324</v>
      </c>
      <c r="O20" s="457"/>
      <c r="P20" s="247" t="s">
        <v>157</v>
      </c>
      <c r="Q20" s="275">
        <f t="shared" si="4"/>
        <v>0</v>
      </c>
      <c r="R20" s="247">
        <f>INDEX(深加工饲料厂库存!AH:AH,COUNTA(深加工饲料厂库存!A:A))</f>
        <v>30</v>
      </c>
      <c r="S20" s="247">
        <f>INDEX(深加工饲料厂库存!AH:AH,COUNTA(深加工饲料厂库存!A:A)-1)</f>
        <v>30</v>
      </c>
      <c r="T20" s="247"/>
    </row>
    <row r="21" spans="1:20">
      <c r="A21" s="457" t="s">
        <v>308</v>
      </c>
      <c r="B21" s="326" t="s">
        <v>261</v>
      </c>
      <c r="C21" s="325">
        <f>LOOKUP(2,1/(价格!W:W&lt;&gt;0),价格!W:W)</f>
        <v>1680</v>
      </c>
      <c r="D21" s="342">
        <f>INDEX(价格!W:W,COUNTA(价格!$A:$A)+1)-INDEX(价格!W:W,COUNTA(价格!$A:$A)-4)</f>
        <v>0</v>
      </c>
      <c r="E21" s="457" t="s">
        <v>302</v>
      </c>
      <c r="F21" s="406" t="s">
        <v>293</v>
      </c>
      <c r="G21" s="406">
        <f>LOOKUP(2,1/(价格!B:B&lt;&gt;0),价格!B:B)</f>
        <v>1830</v>
      </c>
      <c r="H21" s="342">
        <f>INDEX(价格!B:B,COUNTA(价格!$A:$A)+1)-INDEX(价格!B:B,COUNTA(价格!$A:$A)-4)</f>
        <v>-10</v>
      </c>
      <c r="I21" s="457"/>
    </row>
    <row r="22" spans="1:20">
      <c r="A22" s="457"/>
      <c r="B22" s="326" t="s">
        <v>1410</v>
      </c>
      <c r="C22" s="325">
        <f>LOOKUP(2,1/(价格!V:V&lt;&gt;0),价格!V:V)</f>
        <v>1670</v>
      </c>
      <c r="D22" s="342">
        <f>INDEX(价格!V:V,COUNTA(价格!$A:$A)+1)-INDEX(价格!V:V,COUNTA(价格!$A:$A)-4)</f>
        <v>0</v>
      </c>
      <c r="E22" s="457"/>
      <c r="F22" s="406" t="s">
        <v>294</v>
      </c>
      <c r="G22" s="406">
        <f>LOOKUP(2,1/(价格!C:C&lt;&gt;0),价格!C:C)</f>
        <v>1820</v>
      </c>
      <c r="H22" s="342"/>
      <c r="I22" s="457"/>
    </row>
    <row r="23" spans="1:20">
      <c r="A23" s="457"/>
      <c r="B23" s="326" t="s">
        <v>262</v>
      </c>
      <c r="C23" s="325">
        <f>LOOKUP(2,1/(价格!$AB:$AB&lt;&gt;0),价格!$AB:$AB)</f>
        <v>1690</v>
      </c>
      <c r="D23" s="342">
        <f>INDEX(价格!AB:AB,COUNTA(价格!A:A)+1)-INDEX(价格!AB:AB,COUNTA(价格!A:A)-4)</f>
        <v>-30</v>
      </c>
      <c r="E23" s="457"/>
      <c r="F23" s="406" t="s">
        <v>295</v>
      </c>
      <c r="G23" s="406">
        <f>LOOKUP(2,1/(价格!D:D&lt;&gt;0),价格!D:D)</f>
        <v>1835</v>
      </c>
      <c r="H23" s="342">
        <f>INDEX(价格!D:D,COUNTA(价格!$A:$A)+1)-INDEX(价格!D:D,COUNTA(价格!$A:$A)-4)</f>
        <v>-5</v>
      </c>
      <c r="I23" s="457"/>
      <c r="P23" s="248"/>
      <c r="Q23" s="204" t="s">
        <v>208</v>
      </c>
      <c r="R23" s="204" t="s">
        <v>209</v>
      </c>
      <c r="S23" s="204" t="s">
        <v>210</v>
      </c>
    </row>
    <row r="24" spans="1:20">
      <c r="A24" s="457"/>
      <c r="B24" s="326" t="s">
        <v>263</v>
      </c>
      <c r="C24" s="325">
        <f>LOOKUP(2,1/(价格!AC:AC&lt;&gt;0),价格!AC:AC)</f>
        <v>1694</v>
      </c>
      <c r="D24" s="342">
        <f>INDEX(价格!AC:AC,COUNTA(价格!A:A)+1)-INDEX(价格!AC:AC,COUNTA(价格!A:A)-4)</f>
        <v>0</v>
      </c>
      <c r="E24" s="457"/>
      <c r="F24" s="406" t="s">
        <v>296</v>
      </c>
      <c r="G24" s="406">
        <f>LOOKUP(2,1/(价格!E:E&lt;&gt;0),价格!E:E)</f>
        <v>1830</v>
      </c>
      <c r="H24" s="342"/>
      <c r="I24" s="457"/>
      <c r="P24" s="248" t="s">
        <v>211</v>
      </c>
      <c r="Q24" s="248">
        <v>1700</v>
      </c>
      <c r="R24" s="248">
        <v>1410</v>
      </c>
      <c r="S24" s="248">
        <v>1650</v>
      </c>
    </row>
    <row r="25" spans="1:20">
      <c r="A25" s="457"/>
      <c r="B25" s="326" t="s">
        <v>264</v>
      </c>
      <c r="C25" s="325">
        <f>LOOKUP(2,1/(价格!AD:AD&lt;&gt;0),价格!AD:AD)</f>
        <v>1670</v>
      </c>
      <c r="D25" s="342">
        <f>INDEX(价格!AD:AD,COUNTA(价格!A:A)+1)-INDEX(价格!AD:AD,COUNTA(价格!A:A)-4)</f>
        <v>-24</v>
      </c>
      <c r="E25" s="457"/>
      <c r="F25" s="325" t="s">
        <v>297</v>
      </c>
      <c r="G25" s="406">
        <f>LOOKUP(2,1/(价格!H:H&lt;&gt;0),价格!H:H)</f>
        <v>1990</v>
      </c>
      <c r="H25" s="342">
        <f>INDEX(价格!H:H,COUNTA(价格!$A:$A)+1)-INDEX(价格!H:H,COUNTA(价格!$A:$A)-4)</f>
        <v>30</v>
      </c>
      <c r="I25" s="406" t="s">
        <v>1425</v>
      </c>
      <c r="K25" s="281" t="s">
        <v>359</v>
      </c>
      <c r="L25" s="281" t="s">
        <v>356</v>
      </c>
      <c r="M25" s="281" t="s">
        <v>357</v>
      </c>
      <c r="N25" s="281" t="s">
        <v>358</v>
      </c>
      <c r="P25" s="195" t="s">
        <v>212</v>
      </c>
      <c r="Q25" s="195">
        <v>1650</v>
      </c>
      <c r="R25" s="195">
        <v>1810</v>
      </c>
      <c r="S25" s="195">
        <v>1790</v>
      </c>
    </row>
    <row r="26" spans="1:20">
      <c r="A26" s="457"/>
      <c r="B26" s="326" t="s">
        <v>1411</v>
      </c>
      <c r="C26" s="325">
        <f>LOOKUP(2,1/(价格!AA:AA&lt;&gt;0),价格!AA:AA)</f>
        <v>1730</v>
      </c>
      <c r="D26" s="342">
        <f>INDEX(价格!AA:AA,COUNTA(价格!A:A)+1)-INDEX(价格!AA:AA,COUNTA(价格!A:A)-4)</f>
        <v>0</v>
      </c>
      <c r="E26" s="457"/>
      <c r="F26" s="406" t="s">
        <v>298</v>
      </c>
      <c r="G26" s="406">
        <f>LOOKUP(2,1/(价格!L:L&lt;&gt;0),价格!L:L)</f>
        <v>2010</v>
      </c>
      <c r="H26" s="342">
        <f>INDEX(价格!L:L,COUNTA(价格!$A:$A)+1)-INDEX(价格!L:L,COUNTA(价格!$A:$A)-4)</f>
        <v>40</v>
      </c>
      <c r="I26" s="406"/>
      <c r="K26" s="282" t="s">
        <v>349</v>
      </c>
      <c r="L26" s="282">
        <v>2464.36</v>
      </c>
      <c r="M26" s="447">
        <v>2483.38</v>
      </c>
      <c r="N26" s="353">
        <f>(L26-M26)/M26</f>
        <v>-7.6589164767373423E-3</v>
      </c>
      <c r="P26" s="195" t="s">
        <v>213</v>
      </c>
      <c r="Q26" s="195">
        <v>1810</v>
      </c>
      <c r="R26" s="195">
        <v>1750</v>
      </c>
      <c r="S26" s="195">
        <v>1950</v>
      </c>
    </row>
    <row r="27" spans="1:20">
      <c r="A27" s="457"/>
      <c r="B27" s="326" t="s">
        <v>362</v>
      </c>
      <c r="C27" s="325">
        <f>LOOKUP(2,1/(价格!$X:$X&lt;&gt;0),价格!$X:$X)</f>
        <v>1670</v>
      </c>
      <c r="D27" s="342">
        <f>INDEX(价格!X:X,COUNTA(价格!A:A)+1)-INDEX(价格!X:X,COUNTA(价格!A:A)-4)</f>
        <v>-10</v>
      </c>
      <c r="E27" s="457"/>
      <c r="F27" s="406" t="s">
        <v>299</v>
      </c>
      <c r="G27" s="406">
        <f>LOOKUP(2,1/(价格!J:J&lt;&gt;0),价格!J:J)</f>
        <v>2000</v>
      </c>
      <c r="H27" s="342">
        <f>INDEX(价格!J:J,COUNTA(价格!$A:$A)+1)-INDEX(价格!J:J,COUNTA(价格!$A:$A)-4)</f>
        <v>20</v>
      </c>
      <c r="I27" s="406"/>
      <c r="K27" s="282" t="s">
        <v>350</v>
      </c>
      <c r="L27" s="282">
        <v>2510.0300000000002</v>
      </c>
      <c r="M27" s="447">
        <v>2467.6999999999998</v>
      </c>
      <c r="N27" s="353">
        <f t="shared" ref="N27:N34" si="8">(L27-M27)/M27</f>
        <v>1.7153624832840452E-2</v>
      </c>
    </row>
    <row r="28" spans="1:20">
      <c r="A28" s="457"/>
      <c r="B28" s="326" t="s">
        <v>384</v>
      </c>
      <c r="C28" s="325">
        <f>LOOKUP(2,1/(价格!AE:AE&lt;&gt;0),价格!AE:AE)</f>
        <v>1628</v>
      </c>
      <c r="D28" s="342">
        <f>INDEX(价格!AE:AE,COUNTA(价格!A:A)+1)-INDEX(价格!AE:AE,COUNTA(价格!A:A)-4)</f>
        <v>-25</v>
      </c>
      <c r="E28" s="457"/>
      <c r="F28" s="406" t="s">
        <v>300</v>
      </c>
      <c r="G28" s="406">
        <f>LOOKUP(2,1/(价格!N:N&lt;&gt;0),价格!N:N)</f>
        <v>1970</v>
      </c>
      <c r="H28" s="342">
        <f>INDEX(价格!N:N,COUNTA(价格!$A:$A)+1)-INDEX(价格!N:N,COUNTA(价格!$A:$A)-4)</f>
        <v>10</v>
      </c>
      <c r="I28" s="406"/>
      <c r="K28" s="282" t="s">
        <v>351</v>
      </c>
      <c r="L28" s="282">
        <v>1.1361000000000001</v>
      </c>
      <c r="M28" s="447">
        <v>1.1375999999999999</v>
      </c>
      <c r="N28" s="353">
        <f t="shared" si="8"/>
        <v>-1.3185654008437367E-3</v>
      </c>
    </row>
    <row r="29" spans="1:20">
      <c r="A29" s="457"/>
      <c r="B29" s="326" t="s">
        <v>278</v>
      </c>
      <c r="C29" s="325">
        <f>LOOKUP(2,1/(价格!$AH:$AH&lt;&gt;0),价格!$AH:$AH)</f>
        <v>1650</v>
      </c>
      <c r="D29" s="342">
        <f>INDEX(价格!AH:AH,COUNTA(价格!A:A)+1)-INDEX(价格!AH:AH,COUNTA(价格!A:A)-4)</f>
        <v>-38</v>
      </c>
      <c r="E29" s="457" t="s">
        <v>1409</v>
      </c>
      <c r="F29" s="406" t="s">
        <v>327</v>
      </c>
      <c r="G29" s="406">
        <f>LOOKUP(2,1/(价格!BL:BL&lt;&gt;0),价格!BL:BL)</f>
        <v>2050</v>
      </c>
      <c r="H29" s="342">
        <f>INDEX(价格!BL:BL,COUNTA(价格!A:A)+1)-INDEX(价格!BL:BL,COUNTA(价格!A:A)-4)</f>
        <v>0</v>
      </c>
      <c r="I29" s="406"/>
      <c r="K29" s="282" t="s">
        <v>352</v>
      </c>
      <c r="L29" s="282">
        <v>1288.8900000000001</v>
      </c>
      <c r="M29" s="447">
        <v>1267.42</v>
      </c>
      <c r="N29" s="353">
        <f t="shared" si="8"/>
        <v>1.6939925202379656E-2</v>
      </c>
    </row>
    <row r="30" spans="1:20">
      <c r="A30" s="457" t="s">
        <v>307</v>
      </c>
      <c r="B30" s="326" t="s">
        <v>281</v>
      </c>
      <c r="C30" s="325">
        <f>LOOKUP(2,1/(价格!AO:AO&lt;&gt;0),价格!AO:AO)</f>
        <v>1750</v>
      </c>
      <c r="D30" s="342">
        <f>INDEX(价格!AO:AO,COUNTA(价格!A:A)+1)-INDEX(价格!AO:AO,COUNTA(价格!A:A)-4)</f>
        <v>0</v>
      </c>
      <c r="E30" s="457"/>
      <c r="F30" s="406" t="s">
        <v>301</v>
      </c>
      <c r="G30" s="406">
        <f>LOOKUP(2,1/(价格!BJ:BJ&lt;&gt;0),价格!BJ:BJ)</f>
        <v>2040</v>
      </c>
      <c r="H30" s="342">
        <f>INDEX(价格!BJ:BJ,COUNTA(价格!A:A)+1)-INDEX(价格!BJ:BJ,COUNTA(价格!A:A)-4)</f>
        <v>0</v>
      </c>
      <c r="I30" s="406"/>
      <c r="K30" s="282" t="s">
        <v>353</v>
      </c>
      <c r="L30" s="282">
        <v>6.8849999999999998</v>
      </c>
      <c r="M30" s="447">
        <v>6.8964999999999996</v>
      </c>
      <c r="N30" s="353">
        <f t="shared" si="8"/>
        <v>-1.667512506343775E-3</v>
      </c>
    </row>
    <row r="31" spans="1:20">
      <c r="A31" s="457"/>
      <c r="B31" s="325" t="s">
        <v>280</v>
      </c>
      <c r="C31" s="325">
        <f>LOOKUP(2,1/(价格!AP:AP&lt;&gt;0),价格!AP:AP)</f>
        <v>1750</v>
      </c>
      <c r="D31" s="342">
        <f>INDEX(价格!AP:AP,COUNTA(价格!A:A)+1)-INDEX(价格!AP:AP,COUNTA(价格!A:A)-4)</f>
        <v>0</v>
      </c>
      <c r="E31" s="457"/>
      <c r="F31" s="406" t="s">
        <v>328</v>
      </c>
      <c r="G31" s="406">
        <f>LOOKUP(2,1/(价格!BI:BI&lt;&gt;0),价格!BI:BI)</f>
        <v>2200</v>
      </c>
      <c r="H31" s="342">
        <f>INDEX(价格!BI:BI,COUNTA(价格!A:A)+1)-INDEX(价格!BI:BI,COUNTA(价格!A:A)-4)</f>
        <v>0</v>
      </c>
      <c r="I31" s="406"/>
      <c r="K31" s="282" t="s">
        <v>354</v>
      </c>
      <c r="L31" s="282">
        <v>54.24</v>
      </c>
      <c r="M31" s="447">
        <v>54.06</v>
      </c>
      <c r="N31" s="353">
        <f t="shared" si="8"/>
        <v>3.3296337402885629E-3</v>
      </c>
    </row>
    <row r="32" spans="1:20">
      <c r="A32" s="457"/>
      <c r="B32" s="325" t="s">
        <v>283</v>
      </c>
      <c r="C32" s="325">
        <f>LOOKUP(2,1/(价格!$AK:$AK&lt;&gt;0),价格!$AK:$AK)</f>
        <v>1710</v>
      </c>
      <c r="D32" s="342">
        <f>INDEX(价格!AK:AK,COUNTA(价格!A:A)+1)-INDEX(价格!AK:AK,COUNTA(价格!A:A)-4)</f>
        <v>0</v>
      </c>
      <c r="E32" s="457"/>
      <c r="F32" s="406" t="s">
        <v>329</v>
      </c>
      <c r="G32" s="406">
        <f>LOOKUP(2,1/(价格!BK:BK&lt;&gt;0),价格!BK:BK)</f>
        <v>2020</v>
      </c>
      <c r="H32" s="342">
        <f>INDEX(价格!BK:BK,COUNTA(价格!A:A)+1)-INDEX(价格!BK:BK,COUNTA(价格!A:A)-4)</f>
        <v>0</v>
      </c>
      <c r="I32" s="406"/>
      <c r="K32" s="282" t="s">
        <v>355</v>
      </c>
      <c r="L32" s="282">
        <v>4000</v>
      </c>
      <c r="M32" s="447">
        <v>3859.2</v>
      </c>
      <c r="N32" s="353">
        <f t="shared" si="8"/>
        <v>3.6484245439469369E-2</v>
      </c>
    </row>
    <row r="33" spans="1:14">
      <c r="A33" s="457"/>
      <c r="B33" s="406" t="s">
        <v>385</v>
      </c>
      <c r="C33" s="406">
        <f>LOOKUP(2,1/(价格!AQ:AQ&lt;&gt;0),价格!AQ:AQ)</f>
        <v>1720</v>
      </c>
      <c r="D33" s="342">
        <f>INDEX(价格!AQ:AQ,COUNTA(价格!A:A)+1)-INDEX(价格!AQ:AQ,COUNTA(价格!A:A)-4)</f>
        <v>-10</v>
      </c>
      <c r="E33" s="407" t="s">
        <v>387</v>
      </c>
      <c r="F33" s="407" t="s">
        <v>317</v>
      </c>
      <c r="G33" s="407" t="s">
        <v>342</v>
      </c>
      <c r="H33" s="407" t="s">
        <v>343</v>
      </c>
      <c r="I33" s="407" t="s">
        <v>318</v>
      </c>
      <c r="K33" s="282" t="s">
        <v>360</v>
      </c>
      <c r="L33" s="282">
        <v>375</v>
      </c>
      <c r="M33" s="447">
        <v>375.2</v>
      </c>
      <c r="N33" s="353">
        <f t="shared" si="8"/>
        <v>-5.3304904051169682E-4</v>
      </c>
    </row>
    <row r="34" spans="1:14">
      <c r="A34" s="457"/>
      <c r="B34" s="406" t="s">
        <v>1413</v>
      </c>
      <c r="C34" s="406">
        <f>LOOKUP(2,1/(价格!AR:AR&lt;&gt;0),价格!AR:AR)</f>
        <v>1760</v>
      </c>
      <c r="D34" s="342">
        <f>INDEX(价格!AR:AR,COUNTA(价格!A:A)+1)-INDEX(价格!AR:AR,COUNTA(价格!A:A)-4)</f>
        <v>0</v>
      </c>
      <c r="E34" s="406" t="s">
        <v>310</v>
      </c>
      <c r="F34" s="406">
        <f>LOOKUP(2,1/(NSPort!B:B&lt;&gt;0),NSPort!B:B)</f>
        <v>113.30000000000001</v>
      </c>
      <c r="G34" s="406">
        <f>LOOKUP(2,1/(NSPort!C:C&lt;&gt;0),NSPort!C:C)</f>
        <v>31</v>
      </c>
      <c r="H34" s="406">
        <f>LOOKUP(2,1/(NSPort!D:D&lt;&gt;0),NSPort!D:D)</f>
        <v>26</v>
      </c>
      <c r="I34" s="406">
        <f>LOOKUP(2,1/(NSPort!E:E&lt;&gt;0),NSPort!E:E)</f>
        <v>118.30000000000001</v>
      </c>
      <c r="K34" s="282" t="s">
        <v>361</v>
      </c>
      <c r="L34" s="282">
        <v>1870</v>
      </c>
      <c r="M34" s="447">
        <v>1851</v>
      </c>
      <c r="N34" s="353">
        <f t="shared" si="8"/>
        <v>1.0264721772015126E-2</v>
      </c>
    </row>
    <row r="35" spans="1:14">
      <c r="A35" s="457"/>
      <c r="B35" s="406" t="s">
        <v>282</v>
      </c>
      <c r="C35" s="406">
        <f>LOOKUP(2,1/(价格!AN:AN&lt;&gt;0),价格!AN:AN)</f>
        <v>1650</v>
      </c>
      <c r="D35" s="342">
        <f>INDEX(价格!AN:AN,COUNTA(价格!A:A)+1)-INDEX(价格!AN:AN,COUNTA(价格!A:A)-4)</f>
        <v>0</v>
      </c>
      <c r="E35" s="406" t="s">
        <v>311</v>
      </c>
      <c r="F35" s="406">
        <f>LOOKUP(2,1/(NSPort!G:G&lt;&gt;0),NSPort!G:G)</f>
        <v>146.99999999999997</v>
      </c>
      <c r="G35" s="406">
        <f>LOOKUP(2,1/(NSPort!H:H&lt;&gt;0),NSPort!H:H)</f>
        <v>17.5</v>
      </c>
      <c r="H35" s="406">
        <f>LOOKUP(2,1/(NSPort!I:I&lt;&gt;0),NSPort!I:I)</f>
        <v>14</v>
      </c>
      <c r="I35" s="406">
        <f>LOOKUP(2,1/(NSPort!J:J&lt;&gt;0),NSPort!J:J)</f>
        <v>150.49999999999997</v>
      </c>
    </row>
    <row r="36" spans="1:14">
      <c r="A36" s="457" t="s">
        <v>306</v>
      </c>
      <c r="B36" s="406" t="s">
        <v>285</v>
      </c>
      <c r="C36" s="406">
        <f>LOOKUP(2,1/(价格!AW:AW&lt;&gt;0),价格!AW:AW)</f>
        <v>1830</v>
      </c>
      <c r="D36" s="342">
        <f>INDEX(价格!AW:AW,COUNTA(价格!A:A)+1)-INDEX(价格!AW:AW,COUNTA(价格!A:A)-4)</f>
        <v>-10</v>
      </c>
      <c r="E36" s="406" t="s">
        <v>312</v>
      </c>
      <c r="F36" s="406">
        <f>LOOKUP(2,1/(NSPort!K:K&lt;&gt;0),NSPort!K:K)</f>
        <v>53.500000000000021</v>
      </c>
      <c r="G36" s="406">
        <f>LOOKUP(2,1/(NSPort!L:L&lt;&gt;0),NSPort!L:L)</f>
        <v>9.8000000000000007</v>
      </c>
      <c r="H36" s="406">
        <f>LOOKUP(2,1/(NSPort!M:M&lt;&gt;0),NSPort!M:M)</f>
        <v>3.4</v>
      </c>
      <c r="I36" s="406">
        <f>LOOKUP(2,1/(NSPort!N:N&lt;&gt;0),NSPort!N:N)</f>
        <v>59.900000000000027</v>
      </c>
    </row>
    <row r="37" spans="1:14">
      <c r="A37" s="457"/>
      <c r="B37" s="406" t="s">
        <v>286</v>
      </c>
      <c r="C37" s="406">
        <f>LOOKUP(2,1/(价格!AX:AX&lt;&gt;0),价格!AX:AX)</f>
        <v>1720</v>
      </c>
      <c r="D37" s="342">
        <f>INDEX(价格!AX:AX,COUNTA(价格!A:A)+1)-INDEX(价格!AX:AX,COUNTA(价格!A:A)-4)</f>
        <v>0</v>
      </c>
      <c r="E37" s="406" t="s">
        <v>313</v>
      </c>
      <c r="F37" s="406">
        <f>LOOKUP(2,1/(NSPort!O:O&lt;&gt;0),NSPort!O:O)</f>
        <v>19.499999999999993</v>
      </c>
      <c r="G37" s="406">
        <f>LOOKUP(2,1/(NSPort!P:P&lt;&gt;0),NSPort!P:P)</f>
        <v>3.5</v>
      </c>
      <c r="H37" s="406">
        <f>LOOKUP(2,1/(NSPort!Q:Q&lt;&gt;0),NSPort!Q:Q)</f>
        <v>4.5</v>
      </c>
      <c r="I37" s="406">
        <f>LOOKUP(2,1/(NSPort!R:R&lt;&gt;0),NSPort!R:R)</f>
        <v>18.499999999999993</v>
      </c>
    </row>
    <row r="38" spans="1:14">
      <c r="A38" s="406" t="s">
        <v>305</v>
      </c>
      <c r="B38" s="406" t="s">
        <v>287</v>
      </c>
      <c r="C38" s="406">
        <f>LOOKUP(2,1/(价格!$AT:$AT&lt;&gt;0),价格!$AT:$AT)</f>
        <v>1790</v>
      </c>
      <c r="D38" s="342">
        <f>INDEX(价格!AT:AT,COUNTA(价格!A:A)+1)-INDEX(价格!AT:AT,COUNTA(价格!A:A)-4)</f>
        <v>-10</v>
      </c>
      <c r="E38" s="406" t="s">
        <v>314</v>
      </c>
      <c r="F38" s="406">
        <f>LOOKUP(2,1/(NSPort!X:X&lt;&gt;0),NSPort!X:X)</f>
        <v>76.399999999999991</v>
      </c>
      <c r="G38" s="406">
        <f>LOOKUP(2,1/(NSPort!Y:Y&lt;&gt;0),NSPort!Y:Y)</f>
        <v>33.299999999999997</v>
      </c>
      <c r="H38" s="406">
        <f>LOOKUP(2,1/(NSPort!Z:Z&lt;&gt;0),NSPort!Z:Z)</f>
        <v>28.2</v>
      </c>
      <c r="I38" s="406">
        <f>LOOKUP(2,1/(NSPort!AA:AA&lt;&gt;0),NSPort!AA:AA)</f>
        <v>81.499999999999986</v>
      </c>
      <c r="J38" s="303"/>
    </row>
    <row r="39" spans="1:14">
      <c r="A39" s="457" t="s">
        <v>303</v>
      </c>
      <c r="B39" s="406" t="s">
        <v>292</v>
      </c>
      <c r="C39" s="406">
        <f>LOOKUP(2,1/(价格!$AY:$AY&lt;&gt;0),价格!$AY:$AY)</f>
        <v>1880</v>
      </c>
      <c r="D39" s="342">
        <f>INDEX(价格!AY:AY,COUNTA(价格!A:A)+1)-INDEX(价格!AY:AY,COUNTA(价格!A:A)-4)</f>
        <v>-20</v>
      </c>
      <c r="E39" s="406" t="s">
        <v>315</v>
      </c>
      <c r="F39" s="406">
        <f>LOOKUP(2,1/(NSPort!AN:AN&lt;&gt;0),NSPort!AN:AN)</f>
        <v>18.200000000000006</v>
      </c>
      <c r="G39" s="406">
        <f>LOOKUP(2,1/(NSPort!AO:AO&lt;&gt;0),NSPort!AO:AO)</f>
        <v>6.4</v>
      </c>
      <c r="H39" s="406">
        <f>LOOKUP(2,1/(NSPort!AP:AP&lt;&gt;0),NSPort!AP:AP)</f>
        <v>5.4</v>
      </c>
      <c r="I39" s="406">
        <f>LOOKUP(2,1/(NSPort!AQ:AQ&lt;&gt;0),NSPort!AQ:AQ)</f>
        <v>19.20000000000001</v>
      </c>
      <c r="J39" s="303"/>
    </row>
    <row r="40" spans="1:14">
      <c r="A40" s="457"/>
      <c r="B40" s="406" t="s">
        <v>1415</v>
      </c>
      <c r="C40" s="406">
        <f>LOOKUP(2,1/(价格!$AZ:$AZ&lt;&gt;0),价格!$AZ:$AZ)</f>
        <v>1940</v>
      </c>
      <c r="D40" s="342">
        <f>INDEX(价格!AZ:AZ,COUNTA(价格!A:A)+1)-INDEX(价格!AZ:AZ,COUNTA(价格!A:A)-4)</f>
        <v>0</v>
      </c>
      <c r="E40" s="406" t="s">
        <v>316</v>
      </c>
      <c r="F40" s="406">
        <f>LOOKUP(2,1/(NSPort!AJ:AJ&lt;&gt;0),NSPort!AJ:AJ)</f>
        <v>11.999999999999991</v>
      </c>
      <c r="G40" s="406">
        <f>LOOKUP(2,1/(NSPort!AK:AK&lt;&gt;0),NSPort!AK:AK)</f>
        <v>5.0999999999999996</v>
      </c>
      <c r="H40" s="406">
        <f>LOOKUP(2,1/(NSPort!AL:AL&lt;&gt;0),NSPort!AL:AL)</f>
        <v>4.3</v>
      </c>
      <c r="I40" s="406">
        <f>LOOKUP(2,1/(NSPort!AM:AM&lt;&gt;0),NSPort!AM:AM)</f>
        <v>12.79999999999999</v>
      </c>
    </row>
    <row r="41" spans="1:14">
      <c r="A41" s="457" t="s">
        <v>304</v>
      </c>
      <c r="B41" s="406" t="s">
        <v>288</v>
      </c>
      <c r="C41" s="406">
        <f>LOOKUP(2,1/(价格!$BC:$BC&lt;&gt;0),价格!$BC:$BC)</f>
        <v>2016</v>
      </c>
      <c r="D41" s="342">
        <f>INDEX(价格!BC:BC,COUNTA(价格!A:A)+1)-INDEX(价格!BC:BC,COUNTA(价格!A:A)-4)</f>
        <v>-24</v>
      </c>
      <c r="E41" s="456" t="s">
        <v>379</v>
      </c>
      <c r="F41" s="456"/>
      <c r="G41" s="407" t="s">
        <v>380</v>
      </c>
      <c r="H41" s="407" t="s">
        <v>381</v>
      </c>
      <c r="I41" s="407" t="s">
        <v>382</v>
      </c>
    </row>
    <row r="42" spans="1:14">
      <c r="A42" s="457"/>
      <c r="B42" s="406" t="s">
        <v>289</v>
      </c>
      <c r="C42" s="406">
        <f>LOOKUP(2,1/(价格!$BD:$BD&lt;&gt;0),价格!$BD:$BD)</f>
        <v>2044</v>
      </c>
      <c r="D42" s="342">
        <f>INDEX(价格!BD:BD,COUNTA(价格!A:A)+1)-INDEX(价格!BD:BD,COUNTA(价格!A:A)-4)</f>
        <v>0</v>
      </c>
      <c r="E42" s="457" t="s">
        <v>377</v>
      </c>
      <c r="F42" s="457"/>
      <c r="G42" s="406">
        <f>INDEX(NSPort!V:V, COUNTA(NSPort!A:A)+1)</f>
        <v>347.2</v>
      </c>
      <c r="H42" s="406">
        <f>INDEX(NSPort!V:V, COUNTA(NSPort!A:A)-50)</f>
        <v>417.2</v>
      </c>
      <c r="I42" s="304">
        <f>(G42-H42)/H42</f>
        <v>-0.16778523489932887</v>
      </c>
    </row>
    <row r="43" spans="1:14">
      <c r="A43" s="457"/>
      <c r="B43" s="406" t="s">
        <v>290</v>
      </c>
      <c r="C43" s="406">
        <f>LOOKUP(2,1/(价格!$BE:$BE&lt;&gt;0),价格!$BE:$BE)</f>
        <v>2040</v>
      </c>
      <c r="D43" s="342">
        <f>INDEX(价格!BE:BE,COUNTA(价格!A:A)+1)-INDEX(价格!BE:BE,COUNTA(价格!A:A)-4)</f>
        <v>0</v>
      </c>
      <c r="E43" s="457" t="s">
        <v>378</v>
      </c>
      <c r="F43" s="457"/>
      <c r="G43" s="406">
        <f>INDEX(NSPort!AA:AA, COUNTA(NSPort!A:A)+1)+INDEX(NSPort!AM:AM, COUNTA(NSPort!A:A)+1)</f>
        <v>88.399999999999977</v>
      </c>
      <c r="H43" s="406">
        <f>INDEX(NSPort!AA:AA, COUNTA(NSPort!A:A)-50)+INDEX(NSPort!AM:AM, COUNTA(NSPort!A:A)-50)</f>
        <v>72</v>
      </c>
      <c r="I43" s="304">
        <f>(G43-H43)/H43</f>
        <v>0.22777777777777747</v>
      </c>
    </row>
    <row r="44" spans="1:14">
      <c r="A44" s="457"/>
      <c r="B44" s="406" t="s">
        <v>291</v>
      </c>
      <c r="C44" s="406">
        <f>LOOKUP(2,1/(价格!BF:BF&lt;&gt;0),价格!BF:BF)</f>
        <v>2030</v>
      </c>
      <c r="D44" s="342">
        <f>INDEX(价格!BF:BF,COUNTA(价格!A:A)+1)-INDEX(价格!BF:BF,COUNTA(价格!A:A)-4)</f>
        <v>-10</v>
      </c>
      <c r="E44" s="407" t="s">
        <v>319</v>
      </c>
      <c r="F44" s="407" t="s">
        <v>416</v>
      </c>
      <c r="G44" s="407" t="s">
        <v>322</v>
      </c>
      <c r="H44" s="407" t="s">
        <v>323</v>
      </c>
      <c r="I44" s="407" t="s">
        <v>332</v>
      </c>
    </row>
    <row r="45" spans="1:14">
      <c r="A45" s="457"/>
      <c r="B45" s="406" t="s">
        <v>1417</v>
      </c>
      <c r="C45" s="406">
        <f>LOOKUP(2,1/(价格!BB:BB&lt;&gt;0),价格!BB:BB)</f>
        <v>1910</v>
      </c>
      <c r="D45" s="342">
        <f>INDEX(价格!BF:BF,COUNTA(价格!A:A)+1)-INDEX(价格!BF:BF,COUNTA(价格!A:A)-4)</f>
        <v>-10</v>
      </c>
      <c r="E45" s="325" t="s">
        <v>320</v>
      </c>
      <c r="F45" s="406">
        <f>LOOKUP(2,1/(价格!$H:$H&lt;&gt;0),价格!$H:$H)</f>
        <v>1990</v>
      </c>
      <c r="G45" s="406">
        <f>LOOKUP(2,1/(价格!$P:$P&lt;&gt;0),价格!$P:$P)</f>
        <v>52</v>
      </c>
      <c r="H45" s="273">
        <f>LOOKUP(2,1/(价格!$I:$I&lt;&gt;0),价格!$I:$I)</f>
        <v>18</v>
      </c>
      <c r="I45" s="342">
        <f>INDEX(价格!I:I,COUNTA(价格!$A:$A)+1)-INDEX(价格!I:I,COUNTA(价格!$A:$A)-4)</f>
        <v>40</v>
      </c>
    </row>
    <row r="46" spans="1:14">
      <c r="A46" s="457"/>
      <c r="B46" s="406" t="s">
        <v>1420</v>
      </c>
      <c r="C46" s="406">
        <f>LOOKUP(2,1/(价格!BA:BA&lt;&gt;0),价格!BA:BA)</f>
        <v>1950</v>
      </c>
      <c r="D46" s="342">
        <f>INDEX(价格!BF:BF,COUNTA(价格!A:A)+1)-INDEX(价格!BF:BF,COUNTA(价格!A:A)-4)</f>
        <v>-10</v>
      </c>
      <c r="E46" s="406" t="s">
        <v>321</v>
      </c>
      <c r="F46" s="406">
        <f>LOOKUP(2,1/(价格!$L:$L&lt;&gt;0),价格!$L:$L)</f>
        <v>2010</v>
      </c>
      <c r="G46" s="406">
        <f>LOOKUP(2,1/(价格!$Q:$Q&lt;&gt;0),价格!$Q:$Q)</f>
        <v>62</v>
      </c>
      <c r="H46" s="273">
        <f>LOOKUP(2,1/(价格!$M:$M&lt;&gt;0),价格!$M:$M)</f>
        <v>28</v>
      </c>
      <c r="I46" s="342">
        <f>INDEX(价格!M:M,COUNTA(价格!$A:$A)+1)-INDEX(价格!M:M,COUNTA(价格!$A:$A)-4)</f>
        <v>50</v>
      </c>
    </row>
    <row r="47" spans="1:14">
      <c r="A47" s="457"/>
      <c r="B47" s="406" t="s">
        <v>1421</v>
      </c>
      <c r="C47" s="406">
        <f>LOOKUP(2,1/(价格!BG:BG&lt;&gt;0),价格!BG:BG)</f>
        <v>1990</v>
      </c>
      <c r="D47" s="342">
        <f>INDEX(价格!BF:BF,COUNTA(价格!A:A)+1)-INDEX(价格!BF:BF,COUNTA(价格!A:A)-4)</f>
        <v>-10</v>
      </c>
      <c r="E47" s="406" t="s">
        <v>325</v>
      </c>
      <c r="F47" s="406">
        <f>LOOKUP(2,1/(价格!$J:$J&lt;&gt;0),价格!$J:$J)</f>
        <v>2000</v>
      </c>
      <c r="G47" s="406">
        <f>LOOKUP(2,1/(价格!$R:$R&lt;&gt;0),价格!$R:$R)</f>
        <v>50</v>
      </c>
      <c r="H47" s="273">
        <f>LOOKUP(2,1/(价格!$K:$K&lt;&gt;0),价格!$K:$K)</f>
        <v>30</v>
      </c>
      <c r="I47" s="342">
        <f>INDEX(价格!K:K,COUNTA(价格!$A:$A)+1)-INDEX(价格!K:K,COUNTA(价格!$A:$A)-4)</f>
        <v>30</v>
      </c>
    </row>
    <row r="48" spans="1:14">
      <c r="A48" s="457"/>
      <c r="B48" s="406" t="s">
        <v>1419</v>
      </c>
      <c r="C48" s="406">
        <f>LOOKUP(2,1/(价格!BH:BH&lt;&gt;0),价格!BH:BH)</f>
        <v>2040</v>
      </c>
      <c r="D48" s="342">
        <f>INDEX(价格!BF:BF,COUNTA(价格!A:A)+1)-INDEX(价格!BF:BF,COUNTA(价格!A:A)-4)</f>
        <v>-10</v>
      </c>
      <c r="E48" s="406" t="s">
        <v>326</v>
      </c>
      <c r="F48" s="406">
        <f>LOOKUP(2,1/(价格!$N:$N&lt;&gt;0),价格!$N:$N)</f>
        <v>1970</v>
      </c>
      <c r="G48" s="406">
        <f>LOOKUP(2,1/(价格!$S:$S&lt;&gt;0),价格!$S:$S)</f>
        <v>47</v>
      </c>
      <c r="H48" s="273">
        <f>LOOKUP(2,1/(价格!$O:$O&lt;&gt;0),价格!$O:$O)</f>
        <v>3</v>
      </c>
      <c r="I48" s="342">
        <f>INDEX(价格!O:O,COUNTA(价格!$A:$A)+1)-INDEX(价格!O:O,COUNTA(价格!$A:$A)-4)</f>
        <v>20</v>
      </c>
    </row>
    <row r="49" spans="1:9">
      <c r="A49" s="248"/>
      <c r="B49" s="248"/>
      <c r="C49" s="248"/>
      <c r="D49" s="305"/>
    </row>
    <row r="50" spans="1:9">
      <c r="A50" s="248"/>
      <c r="B50" s="248"/>
      <c r="C50" s="248"/>
      <c r="D50" s="305"/>
    </row>
    <row r="51" spans="1:9">
      <c r="A51" s="248"/>
      <c r="B51" s="248"/>
      <c r="C51" s="248"/>
      <c r="D51" s="305"/>
    </row>
    <row r="52" spans="1:9">
      <c r="A52" s="248"/>
      <c r="B52" s="248"/>
      <c r="C52" s="248"/>
      <c r="D52" s="305"/>
    </row>
    <row r="53" spans="1:9">
      <c r="A53" s="248"/>
      <c r="B53" s="248"/>
      <c r="C53" s="248"/>
      <c r="D53" s="305"/>
    </row>
    <row r="54" spans="1:9">
      <c r="A54" s="248"/>
      <c r="B54" s="248"/>
      <c r="C54" s="248"/>
      <c r="D54" s="305"/>
    </row>
    <row r="55" spans="1:9">
      <c r="A55" s="248"/>
      <c r="B55" s="248"/>
      <c r="C55" s="248"/>
      <c r="D55" s="305"/>
    </row>
    <row r="56" spans="1:9">
      <c r="A56" s="248"/>
      <c r="B56" s="248"/>
      <c r="C56" s="248"/>
      <c r="D56" s="305"/>
    </row>
    <row r="57" spans="1:9">
      <c r="A57" s="248"/>
      <c r="B57" s="248"/>
      <c r="C57" s="248"/>
      <c r="D57" s="305"/>
    </row>
    <row r="58" spans="1:9">
      <c r="A58" s="248"/>
      <c r="B58" s="248"/>
      <c r="C58" s="248"/>
      <c r="D58" s="305"/>
    </row>
    <row r="59" spans="1:9">
      <c r="A59" s="195" t="s">
        <v>386</v>
      </c>
    </row>
    <row r="60" spans="1:9">
      <c r="A60" s="292" t="s">
        <v>364</v>
      </c>
      <c r="B60" s="197">
        <f>INDEX(salerate!BM:BM, COUNTA(salerate!BM:BM))</f>
        <v>43471</v>
      </c>
      <c r="C60" s="292" t="s">
        <v>365</v>
      </c>
      <c r="D60" s="292" t="s">
        <v>366</v>
      </c>
      <c r="H60" s="195" t="s">
        <v>375</v>
      </c>
      <c r="I60" s="195" t="s">
        <v>376</v>
      </c>
    </row>
    <row r="61" spans="1:9">
      <c r="A61" s="293" t="s">
        <v>367</v>
      </c>
      <c r="B61" s="294">
        <f>INDEX(salerate!BN:BN, COUNTA(salerate!$BM:$BM))</f>
        <v>0.43</v>
      </c>
      <c r="C61" s="294">
        <f>INDEX(salerate!BF:BF, COUNTA(salerate!$BM:$BM))</f>
        <v>0.66</v>
      </c>
      <c r="D61" s="295">
        <f>B61-C61</f>
        <v>-0.23000000000000004</v>
      </c>
    </row>
    <row r="62" spans="1:9">
      <c r="A62" s="293" t="s">
        <v>368</v>
      </c>
      <c r="B62" s="294">
        <f>INDEX(salerate!BO:BO, COUNTA(salerate!$BM:$BM))</f>
        <v>0.33</v>
      </c>
      <c r="C62" s="294">
        <f>INDEX(salerate!BG:BG, COUNTA(salerate!$BM:$BM))</f>
        <v>0.55000000000000004</v>
      </c>
      <c r="D62" s="295">
        <f t="shared" ref="D62:D67" si="9">B62-C62</f>
        <v>-0.22000000000000003</v>
      </c>
    </row>
    <row r="63" spans="1:9">
      <c r="A63" s="293" t="s">
        <v>369</v>
      </c>
      <c r="B63" s="294">
        <f>INDEX(salerate!BP:BP, COUNTA(salerate!$BM:$BM))</f>
        <v>0.45</v>
      </c>
      <c r="C63" s="294">
        <f>INDEX(salerate!BH:BH, COUNTA(salerate!$BM:$BM))</f>
        <v>0.67</v>
      </c>
      <c r="D63" s="295">
        <f t="shared" si="9"/>
        <v>-0.22000000000000003</v>
      </c>
    </row>
    <row r="64" spans="1:9">
      <c r="A64" s="293" t="s">
        <v>370</v>
      </c>
      <c r="B64" s="294">
        <f>INDEX(salerate!BQ:BQ, COUNTA(salerate!$BM:$BM))</f>
        <v>0.4</v>
      </c>
      <c r="C64" s="294">
        <f>INDEX(salerate!BI:BI, COUNTA(salerate!$BM:$BM))</f>
        <v>0.53</v>
      </c>
      <c r="D64" s="295">
        <f t="shared" si="9"/>
        <v>-0.13</v>
      </c>
    </row>
    <row r="65" spans="1:4">
      <c r="A65" s="293" t="s">
        <v>371</v>
      </c>
      <c r="B65" s="294">
        <f>INDEX(salerate!BR:BR, COUNTA(salerate!$BM:$BM))</f>
        <v>0.38</v>
      </c>
      <c r="C65" s="294">
        <f>INDEX(salerate!BJ:BJ, COUNTA(salerate!$BM:$BM))</f>
        <v>0.38</v>
      </c>
      <c r="D65" s="295">
        <f t="shared" si="9"/>
        <v>0</v>
      </c>
    </row>
    <row r="66" spans="1:4">
      <c r="A66" s="293" t="s">
        <v>372</v>
      </c>
      <c r="B66" s="294">
        <f>INDEX(salerate!BS:BS, COUNTA(salerate!$BM:$BM))</f>
        <v>0.47</v>
      </c>
      <c r="C66" s="294">
        <f>INDEX(salerate!BK:BK, COUNTA(salerate!$BM:$BM))</f>
        <v>0.52</v>
      </c>
      <c r="D66" s="295">
        <f t="shared" si="9"/>
        <v>-5.0000000000000044E-2</v>
      </c>
    </row>
    <row r="67" spans="1:4">
      <c r="A67" s="293" t="s">
        <v>373</v>
      </c>
      <c r="B67" s="294">
        <f>INDEX(salerate!BT:BT, COUNTA(salerate!$BM:$BM))</f>
        <v>0.5</v>
      </c>
      <c r="C67" s="294">
        <f>INDEX(salerate!BL:BL, COUNTA(salerate!$BM:$BM))</f>
        <v>0.48</v>
      </c>
      <c r="D67" s="295">
        <f t="shared" si="9"/>
        <v>2.0000000000000018E-2</v>
      </c>
    </row>
    <row r="1572" spans="40:40">
      <c r="AN1572" s="195">
        <f>AR1573</f>
        <v>0</v>
      </c>
    </row>
  </sheetData>
  <mergeCells count="21"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A7" zoomScaleNormal="100" workbookViewId="0">
      <selection activeCell="Y17" sqref="Y17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16" t="s">
        <v>389</v>
      </c>
      <c r="B1" s="316" t="s">
        <v>434</v>
      </c>
      <c r="C1" s="316" t="s">
        <v>413</v>
      </c>
      <c r="D1" s="316" t="s">
        <v>414</v>
      </c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</row>
    <row r="2" spans="1:32">
      <c r="A2" s="316">
        <v>1870</v>
      </c>
      <c r="B2" s="316">
        <v>1872</v>
      </c>
      <c r="C2" s="318">
        <f ca="1">TODAY()</f>
        <v>43475</v>
      </c>
      <c r="D2" s="318">
        <v>43470</v>
      </c>
      <c r="E2" s="216"/>
      <c r="F2" s="216"/>
      <c r="G2" s="216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</row>
    <row r="3" spans="1:32" ht="16.5">
      <c r="A3" s="458">
        <f ca="1">TODAY()</f>
        <v>43475</v>
      </c>
      <c r="B3" s="459"/>
      <c r="C3" s="460"/>
      <c r="D3" s="466" t="s">
        <v>417</v>
      </c>
      <c r="E3" s="467"/>
      <c r="F3" s="467"/>
      <c r="G3" s="468"/>
      <c r="H3" s="469" t="s">
        <v>114</v>
      </c>
      <c r="I3" s="470"/>
      <c r="J3" s="470"/>
      <c r="K3" s="470"/>
      <c r="L3" s="471"/>
      <c r="M3" s="472" t="s">
        <v>415</v>
      </c>
      <c r="N3" s="473"/>
      <c r="O3" s="474" t="s">
        <v>400</v>
      </c>
      <c r="P3" s="475"/>
      <c r="Q3" s="475"/>
      <c r="R3" s="475"/>
      <c r="S3" s="476"/>
      <c r="T3" s="474" t="s">
        <v>406</v>
      </c>
      <c r="U3" s="475"/>
      <c r="V3" s="475"/>
      <c r="W3" s="475"/>
      <c r="X3" s="475"/>
      <c r="Y3" s="476"/>
      <c r="Z3" s="461" t="s">
        <v>439</v>
      </c>
      <c r="AA3" s="462"/>
      <c r="AB3" s="463"/>
      <c r="AC3" s="464" t="s">
        <v>421</v>
      </c>
      <c r="AD3" s="465"/>
      <c r="AE3" s="465"/>
      <c r="AF3" s="465"/>
    </row>
    <row r="4" spans="1:32" ht="21">
      <c r="A4" s="306"/>
      <c r="B4" s="199" t="s">
        <v>395</v>
      </c>
      <c r="C4" s="199" t="s">
        <v>396</v>
      </c>
      <c r="D4" s="313" t="s">
        <v>132</v>
      </c>
      <c r="E4" s="313" t="s">
        <v>396</v>
      </c>
      <c r="F4" s="313" t="s">
        <v>429</v>
      </c>
      <c r="G4" s="313" t="s">
        <v>430</v>
      </c>
      <c r="H4" s="199" t="s">
        <v>397</v>
      </c>
      <c r="I4" s="199" t="s">
        <v>398</v>
      </c>
      <c r="J4" s="199" t="s">
        <v>399</v>
      </c>
      <c r="K4" s="308" t="s">
        <v>420</v>
      </c>
      <c r="L4" s="309" t="s">
        <v>389</v>
      </c>
      <c r="M4" s="313" t="s">
        <v>132</v>
      </c>
      <c r="N4" s="313" t="s">
        <v>416</v>
      </c>
      <c r="O4" s="199" t="s">
        <v>401</v>
      </c>
      <c r="P4" s="199" t="s">
        <v>402</v>
      </c>
      <c r="Q4" s="199" t="s">
        <v>403</v>
      </c>
      <c r="R4" s="199" t="s">
        <v>404</v>
      </c>
      <c r="S4" s="199" t="s">
        <v>405</v>
      </c>
      <c r="T4" s="199" t="s">
        <v>407</v>
      </c>
      <c r="U4" s="199" t="s">
        <v>408</v>
      </c>
      <c r="V4" s="199" t="s">
        <v>409</v>
      </c>
      <c r="W4" s="199" t="s">
        <v>410</v>
      </c>
      <c r="X4" s="199" t="s">
        <v>411</v>
      </c>
      <c r="Y4" s="199" t="s">
        <v>412</v>
      </c>
      <c r="Z4" s="311" t="s">
        <v>432</v>
      </c>
      <c r="AA4" s="319" t="s">
        <v>390</v>
      </c>
      <c r="AB4" s="320" t="s">
        <v>433</v>
      </c>
      <c r="AC4" s="322" t="s">
        <v>389</v>
      </c>
      <c r="AD4" s="322" t="s">
        <v>199</v>
      </c>
      <c r="AE4" s="136" t="s">
        <v>422</v>
      </c>
      <c r="AF4" s="136" t="s">
        <v>423</v>
      </c>
    </row>
    <row r="5" spans="1:32" ht="21">
      <c r="A5" s="307" t="s">
        <v>391</v>
      </c>
      <c r="B5" s="199">
        <v>1420</v>
      </c>
      <c r="C5" s="199">
        <v>1730</v>
      </c>
      <c r="D5" s="313" t="s">
        <v>418</v>
      </c>
      <c r="E5" s="313">
        <f>LOOKUP(2,1/(价格!20:20&lt;&gt;0),价格!20:20)</f>
        <v>2440</v>
      </c>
      <c r="F5" s="313" t="s">
        <v>431</v>
      </c>
      <c r="G5" s="313">
        <f>LOOKUP(2,1/(价格!$AH:$AH&lt;&gt;0),价格!$AH:$AH)</f>
        <v>1650</v>
      </c>
      <c r="H5" s="199">
        <f>10+12</f>
        <v>22</v>
      </c>
      <c r="I5" s="199">
        <v>150</v>
      </c>
      <c r="J5" s="199">
        <v>15</v>
      </c>
      <c r="K5" s="308">
        <f>C5+H5+I5+J5</f>
        <v>1917</v>
      </c>
      <c r="L5" s="309">
        <f>$A$2</f>
        <v>1870</v>
      </c>
      <c r="M5" s="313" t="s">
        <v>435</v>
      </c>
      <c r="N5" s="313">
        <f>LOOKUP(2,1/(价格!$AY:$AY&lt;&gt;0),价格!$AY:$AY)</f>
        <v>1880</v>
      </c>
      <c r="O5" s="199">
        <v>4</v>
      </c>
      <c r="P5" s="199">
        <v>5</v>
      </c>
      <c r="Q5" s="310">
        <f ca="1">C5*0.1*($D$2-$C$2)/365</f>
        <v>-2.3698630136986303</v>
      </c>
      <c r="R5" s="310">
        <f ca="1">AA5*0.2*0.1*($D$2-$C$2)/365</f>
        <v>-0.51287671232876719</v>
      </c>
      <c r="S5" s="310">
        <f ca="1">SUM(O5:R5)</f>
        <v>6.1172602739726027</v>
      </c>
      <c r="T5" s="199">
        <v>20</v>
      </c>
      <c r="U5" s="199">
        <v>5</v>
      </c>
      <c r="V5" s="199">
        <v>1</v>
      </c>
      <c r="W5" s="199">
        <v>1</v>
      </c>
      <c r="X5" s="199">
        <v>0.2</v>
      </c>
      <c r="Y5" s="199">
        <f>SUM(T5:X5)</f>
        <v>27.2</v>
      </c>
      <c r="Z5" s="312">
        <f ca="1">K5+S5+Y5</f>
        <v>1950.3172602739726</v>
      </c>
      <c r="AA5" s="319">
        <f>$B$2</f>
        <v>1872</v>
      </c>
      <c r="AB5" s="321">
        <f ca="1">AA5-Z5</f>
        <v>-78.317260273972579</v>
      </c>
      <c r="AC5" s="314"/>
      <c r="AD5" s="315"/>
      <c r="AE5" s="317"/>
      <c r="AF5" s="317"/>
    </row>
    <row r="6" spans="1:32" ht="21">
      <c r="A6" s="307" t="s">
        <v>392</v>
      </c>
      <c r="B6" s="199">
        <v>1476</v>
      </c>
      <c r="C6" s="199">
        <v>1810</v>
      </c>
      <c r="D6" s="313" t="s">
        <v>261</v>
      </c>
      <c r="E6" s="313">
        <f>LOOKUP(2,1/(价格!27:27&lt;&gt;0),价格!27:27)</f>
        <v>2440</v>
      </c>
      <c r="F6" s="313" t="s">
        <v>425</v>
      </c>
      <c r="G6" s="313">
        <f>LOOKUP(2,1/(价格!$X:$X&lt;&gt;0),价格!$X:$X)</f>
        <v>1670</v>
      </c>
      <c r="H6" s="199">
        <f>3.5+10+11</f>
        <v>24.5</v>
      </c>
      <c r="I6" s="199">
        <v>86</v>
      </c>
      <c r="J6" s="199">
        <v>15</v>
      </c>
      <c r="K6" s="308">
        <f>C6+H6+I6+J6</f>
        <v>1935.5</v>
      </c>
      <c r="L6" s="309">
        <f>$A$2</f>
        <v>1870</v>
      </c>
      <c r="M6" s="313" t="s">
        <v>436</v>
      </c>
      <c r="N6" s="313">
        <f>LOOKUP(2,1/(价格!$BC:$BC&lt;&gt;0),价格!$BC:$BC)</f>
        <v>2016</v>
      </c>
      <c r="O6" s="199">
        <v>4</v>
      </c>
      <c r="P6" s="199">
        <v>5</v>
      </c>
      <c r="Q6" s="310">
        <f ca="1">C6*0.1*($D$2-$C$2)/365</f>
        <v>-2.4794520547945207</v>
      </c>
      <c r="R6" s="310">
        <f ca="1">AA6*0.2*0.1*($D$2-$C$2)/365</f>
        <v>-0.51287671232876719</v>
      </c>
      <c r="S6" s="310">
        <f ca="1">SUM(O6:R6)</f>
        <v>6.0076712328767119</v>
      </c>
      <c r="T6" s="199">
        <v>20</v>
      </c>
      <c r="U6" s="199">
        <v>5</v>
      </c>
      <c r="V6" s="199">
        <v>1</v>
      </c>
      <c r="W6" s="199">
        <v>1</v>
      </c>
      <c r="X6" s="199">
        <v>0.2</v>
      </c>
      <c r="Y6" s="199">
        <f>SUM(T6:X6)</f>
        <v>27.2</v>
      </c>
      <c r="Z6" s="312">
        <f ca="1">K6+S6+Y6</f>
        <v>1968.7076712328767</v>
      </c>
      <c r="AA6" s="319">
        <f>$B$2</f>
        <v>1872</v>
      </c>
      <c r="AB6" s="321">
        <f ca="1">AA6-Z6</f>
        <v>-96.707671232876692</v>
      </c>
      <c r="AC6" s="314"/>
      <c r="AD6" s="315"/>
      <c r="AE6" s="317"/>
      <c r="AF6" s="317"/>
    </row>
    <row r="7" spans="1:32" ht="21">
      <c r="A7" s="307" t="s">
        <v>393</v>
      </c>
      <c r="B7" s="199">
        <v>446</v>
      </c>
      <c r="C7" s="199">
        <v>1811</v>
      </c>
      <c r="D7" s="313" t="s">
        <v>119</v>
      </c>
      <c r="E7" s="313">
        <f>LOOKUP(2,1/(价格!$AB:$AB&lt;&gt;0),价格!$AB:$AB)</f>
        <v>1690</v>
      </c>
      <c r="F7" s="313" t="s">
        <v>426</v>
      </c>
      <c r="G7" s="313">
        <f>LOOKUP(2,1/(价格!$AE:$AE&lt;&gt;0),价格!$AE:$AE)</f>
        <v>1628</v>
      </c>
      <c r="H7" s="199">
        <f>20+10+50</f>
        <v>80</v>
      </c>
      <c r="I7" s="199">
        <v>133</v>
      </c>
      <c r="J7" s="199">
        <v>15</v>
      </c>
      <c r="K7" s="308">
        <f>C7+H7+I7+J7</f>
        <v>2039</v>
      </c>
      <c r="L7" s="309">
        <f>$A$2</f>
        <v>1870</v>
      </c>
      <c r="M7" s="313" t="s">
        <v>437</v>
      </c>
      <c r="N7" s="313"/>
      <c r="O7" s="199">
        <v>4</v>
      </c>
      <c r="P7" s="199">
        <v>5</v>
      </c>
      <c r="Q7" s="310">
        <f ca="1">C7*0.1*($D$2-$C$2)/365</f>
        <v>-2.4808219178082194</v>
      </c>
      <c r="R7" s="310">
        <f ca="1">AA7*0.2*0.1*($D$2-$C$2)/365</f>
        <v>-0.51287671232876719</v>
      </c>
      <c r="S7" s="310">
        <f ca="1">SUM(O7:R7)</f>
        <v>6.0063013698630137</v>
      </c>
      <c r="T7" s="199">
        <v>20</v>
      </c>
      <c r="U7" s="199">
        <v>5</v>
      </c>
      <c r="V7" s="199">
        <v>1</v>
      </c>
      <c r="W7" s="199">
        <v>1</v>
      </c>
      <c r="X7" s="199">
        <v>0.2</v>
      </c>
      <c r="Y7" s="199">
        <f>SUM(T7:X7)</f>
        <v>27.2</v>
      </c>
      <c r="Z7" s="312">
        <f ca="1">K7+S7+Y7</f>
        <v>2072.206301369863</v>
      </c>
      <c r="AA7" s="319">
        <f>$B$2</f>
        <v>1872</v>
      </c>
      <c r="AB7" s="321">
        <f ca="1">AA7-Z7</f>
        <v>-200.20630136986301</v>
      </c>
      <c r="AC7" s="314"/>
      <c r="AD7" s="315"/>
      <c r="AE7" s="317"/>
      <c r="AF7" s="317"/>
    </row>
    <row r="8" spans="1:32" ht="21">
      <c r="A8" s="307" t="s">
        <v>394</v>
      </c>
      <c r="B8" s="199">
        <v>1410</v>
      </c>
      <c r="C8" s="199">
        <v>1769</v>
      </c>
      <c r="D8" s="313"/>
      <c r="E8" s="313"/>
      <c r="F8" s="313" t="s">
        <v>427</v>
      </c>
      <c r="G8" s="313">
        <f>LOOKUP(2,1/(价格!$AW:$AW&lt;&gt;0),价格!$AW:$AW)</f>
        <v>1830</v>
      </c>
      <c r="H8" s="199">
        <f>50+6+15+8.4</f>
        <v>79.400000000000006</v>
      </c>
      <c r="I8" s="199">
        <v>85</v>
      </c>
      <c r="J8" s="199">
        <v>15</v>
      </c>
      <c r="K8" s="308">
        <f>C8+H8+I8+J8</f>
        <v>1948.4</v>
      </c>
      <c r="L8" s="309">
        <f>$A$2</f>
        <v>1870</v>
      </c>
      <c r="M8" s="313" t="s">
        <v>265</v>
      </c>
      <c r="N8" s="313">
        <f>LOOKUP(2,1/(价格!$BD:$BD&lt;&gt;0),价格!$BD:$BD)</f>
        <v>2044</v>
      </c>
      <c r="O8" s="199">
        <v>4</v>
      </c>
      <c r="P8" s="199">
        <v>5</v>
      </c>
      <c r="Q8" s="310">
        <f ca="1">C8*0.1*($D$2-$C$2)/365</f>
        <v>-2.4232876712328766</v>
      </c>
      <c r="R8" s="310">
        <f ca="1">AA8*0.2*0.1*($D$2-$C$2)/365</f>
        <v>-0.51287671232876719</v>
      </c>
      <c r="S8" s="310">
        <f ca="1">SUM(O8:R8)</f>
        <v>6.0638356164383564</v>
      </c>
      <c r="T8" s="199">
        <v>20</v>
      </c>
      <c r="U8" s="199">
        <v>5</v>
      </c>
      <c r="V8" s="199">
        <v>1</v>
      </c>
      <c r="W8" s="199">
        <v>1</v>
      </c>
      <c r="X8" s="199">
        <v>0.2</v>
      </c>
      <c r="Y8" s="199">
        <f>SUM(T8:X8)</f>
        <v>27.2</v>
      </c>
      <c r="Z8" s="312">
        <f ca="1">K8+S8+Y8</f>
        <v>1981.6638356164385</v>
      </c>
      <c r="AA8" s="319">
        <f>$B$2</f>
        <v>1872</v>
      </c>
      <c r="AB8" s="321">
        <f ca="1">AA8-Z8</f>
        <v>-109.66383561643852</v>
      </c>
      <c r="AC8" s="314"/>
      <c r="AD8" s="315"/>
      <c r="AE8" s="317"/>
      <c r="AF8" s="317"/>
    </row>
    <row r="9" spans="1:32" ht="21">
      <c r="A9" s="307" t="s">
        <v>419</v>
      </c>
      <c r="B9" s="199">
        <v>1474</v>
      </c>
      <c r="C9" s="199">
        <v>1811</v>
      </c>
      <c r="D9" s="313" t="s">
        <v>127</v>
      </c>
      <c r="E9" s="313">
        <f>LOOKUP(2,1/(价格!$AK:$AK&lt;&gt;0),价格!$AK:$AK)</f>
        <v>1710</v>
      </c>
      <c r="F9" s="313" t="s">
        <v>428</v>
      </c>
      <c r="G9" s="313">
        <f>LOOKUP(2,1/(价格!$AT:$AT&lt;&gt;0),价格!$AT:$AT)</f>
        <v>1790</v>
      </c>
      <c r="H9" s="199">
        <f>3+20+8.4+50</f>
        <v>81.400000000000006</v>
      </c>
      <c r="I9" s="199">
        <v>75</v>
      </c>
      <c r="J9" s="199">
        <v>15</v>
      </c>
      <c r="K9" s="308">
        <f>C9+H9+I9+J9</f>
        <v>1982.4</v>
      </c>
      <c r="L9" s="309">
        <f>$A$2</f>
        <v>1870</v>
      </c>
      <c r="M9" s="313" t="s">
        <v>438</v>
      </c>
      <c r="N9" s="313">
        <f>LOOKUP(2,1/(价格!$BE:$BE&lt;&gt;0),价格!$BE:$BE)</f>
        <v>2040</v>
      </c>
      <c r="O9" s="199">
        <v>4</v>
      </c>
      <c r="P9" s="199">
        <v>5</v>
      </c>
      <c r="Q9" s="310">
        <f ca="1">C9*0.1*($D$2-$C$2)/365</f>
        <v>-2.4808219178082194</v>
      </c>
      <c r="R9" s="310">
        <f ca="1">AA9*0.2*0.1*($D$2-$C$2)/365</f>
        <v>-0.51287671232876719</v>
      </c>
      <c r="S9" s="310">
        <f ca="1">SUM(O9:R9)</f>
        <v>6.0063013698630137</v>
      </c>
      <c r="T9" s="199">
        <v>20</v>
      </c>
      <c r="U9" s="199">
        <v>5</v>
      </c>
      <c r="V9" s="199">
        <v>1</v>
      </c>
      <c r="W9" s="199">
        <v>1</v>
      </c>
      <c r="X9" s="199">
        <v>0.2</v>
      </c>
      <c r="Y9" s="199">
        <f>SUM(T9:X9)</f>
        <v>27.2</v>
      </c>
      <c r="Z9" s="312">
        <f ca="1">K9+S9+Y9</f>
        <v>2015.6063013698631</v>
      </c>
      <c r="AA9" s="319">
        <f>$B$2</f>
        <v>1872</v>
      </c>
      <c r="AB9" s="321">
        <f ca="1">AA9-Z9</f>
        <v>-143.6063013698631</v>
      </c>
      <c r="AC9" s="314"/>
      <c r="AD9" s="315"/>
      <c r="AE9" s="317"/>
      <c r="AF9" s="317"/>
    </row>
    <row r="15" spans="1:32">
      <c r="A15" s="216">
        <f ca="1">A3</f>
        <v>43475</v>
      </c>
      <c r="B15" s="323">
        <f t="shared" ref="B15:G15" si="0">B3</f>
        <v>0</v>
      </c>
      <c r="C15" s="323">
        <f t="shared" si="0"/>
        <v>0</v>
      </c>
      <c r="D15" s="323" t="str">
        <f t="shared" si="0"/>
        <v>东北深加工</v>
      </c>
      <c r="E15" s="323">
        <f t="shared" si="0"/>
        <v>0</v>
      </c>
      <c r="F15" s="323">
        <f t="shared" si="0"/>
        <v>0</v>
      </c>
      <c r="G15" s="323">
        <f t="shared" si="0"/>
        <v>0</v>
      </c>
      <c r="H15" s="323" t="str">
        <f>H3</f>
        <v>到港成本</v>
      </c>
    </row>
    <row r="16" spans="1:32">
      <c r="A16" s="323">
        <f t="shared" ref="A16:G20" si="1">A4</f>
        <v>0</v>
      </c>
      <c r="B16" s="323" t="str">
        <f t="shared" si="1"/>
        <v>潮粮价</v>
      </c>
      <c r="C16" s="323" t="str">
        <f t="shared" si="1"/>
        <v>干粮价</v>
      </c>
      <c r="D16" s="323" t="str">
        <f t="shared" si="1"/>
        <v>企业</v>
      </c>
      <c r="E16" s="323" t="str">
        <f t="shared" si="1"/>
        <v>干粮价</v>
      </c>
      <c r="F16" s="323" t="str">
        <f t="shared" si="1"/>
        <v>企业</v>
      </c>
      <c r="G16" s="323" t="str">
        <f t="shared" si="1"/>
        <v>干粮价</v>
      </c>
      <c r="H16" s="323" t="str">
        <f>K4</f>
        <v>我司到港成本</v>
      </c>
      <c r="I16" s="323" t="str">
        <f>L4</f>
        <v>港口价格</v>
      </c>
    </row>
    <row r="17" spans="1:9">
      <c r="A17" s="323" t="str">
        <f t="shared" si="1"/>
        <v>克山天跃</v>
      </c>
      <c r="B17" s="323">
        <f t="shared" si="1"/>
        <v>1420</v>
      </c>
      <c r="C17" s="323">
        <f t="shared" si="1"/>
        <v>1730</v>
      </c>
      <c r="D17" s="323" t="str">
        <f t="shared" si="1"/>
        <v>依安鹏程</v>
      </c>
      <c r="E17" s="323">
        <f t="shared" si="1"/>
        <v>2440</v>
      </c>
      <c r="F17" s="323" t="str">
        <f t="shared" si="1"/>
        <v>富锦象屿</v>
      </c>
      <c r="G17" s="323">
        <f t="shared" si="1"/>
        <v>1650</v>
      </c>
      <c r="H17" s="323">
        <f t="shared" ref="H17:H21" si="2">K5</f>
        <v>1917</v>
      </c>
      <c r="I17" s="323">
        <f t="shared" ref="I17:I21" si="3">L5</f>
        <v>1870</v>
      </c>
    </row>
    <row r="18" spans="1:9">
      <c r="A18" s="323" t="str">
        <f t="shared" si="1"/>
        <v>镇赉益健</v>
      </c>
      <c r="B18" s="323">
        <f t="shared" si="1"/>
        <v>1476</v>
      </c>
      <c r="C18" s="323">
        <f t="shared" si="1"/>
        <v>1810</v>
      </c>
      <c r="D18" s="323" t="str">
        <f t="shared" si="1"/>
        <v>中粮龙江</v>
      </c>
      <c r="E18" s="323">
        <f t="shared" si="1"/>
        <v>2440</v>
      </c>
      <c r="F18" s="323" t="str">
        <f t="shared" si="1"/>
        <v>中粮肇东</v>
      </c>
      <c r="G18" s="323">
        <f t="shared" si="1"/>
        <v>1670</v>
      </c>
      <c r="H18" s="323">
        <f t="shared" si="2"/>
        <v>1935.5</v>
      </c>
      <c r="I18" s="323">
        <f t="shared" si="3"/>
        <v>1870</v>
      </c>
    </row>
    <row r="19" spans="1:9">
      <c r="A19" s="323" t="str">
        <f t="shared" si="1"/>
        <v>安达亿鼎</v>
      </c>
      <c r="B19" s="323">
        <f t="shared" si="1"/>
        <v>446</v>
      </c>
      <c r="C19" s="323">
        <f t="shared" si="1"/>
        <v>1811</v>
      </c>
      <c r="D19" s="323" t="str">
        <f t="shared" si="1"/>
        <v>青冈龙凤</v>
      </c>
      <c r="E19" s="323">
        <f t="shared" si="1"/>
        <v>1690</v>
      </c>
      <c r="F19" s="323" t="str">
        <f t="shared" si="1"/>
        <v>北安象屿</v>
      </c>
      <c r="G19" s="323">
        <f t="shared" si="1"/>
        <v>1628</v>
      </c>
      <c r="H19" s="323">
        <f t="shared" si="2"/>
        <v>2039</v>
      </c>
      <c r="I19" s="323">
        <f t="shared" si="3"/>
        <v>1870</v>
      </c>
    </row>
    <row r="20" spans="1:9">
      <c r="A20" s="323" t="str">
        <f t="shared" si="1"/>
        <v>兴安盟稷丰</v>
      </c>
      <c r="B20" s="323">
        <f t="shared" si="1"/>
        <v>1410</v>
      </c>
      <c r="C20" s="323">
        <f t="shared" si="1"/>
        <v>1769</v>
      </c>
      <c r="D20" s="323">
        <f t="shared" si="1"/>
        <v>0</v>
      </c>
      <c r="E20" s="323">
        <f t="shared" si="1"/>
        <v>0</v>
      </c>
      <c r="F20" s="323" t="str">
        <f t="shared" si="1"/>
        <v>通辽梅花</v>
      </c>
      <c r="G20" s="323">
        <f t="shared" si="1"/>
        <v>1830</v>
      </c>
      <c r="H20" s="323">
        <f t="shared" si="2"/>
        <v>1948.4</v>
      </c>
      <c r="I20" s="323">
        <f t="shared" si="3"/>
        <v>1870</v>
      </c>
    </row>
    <row r="21" spans="1:9">
      <c r="A21" s="323" t="str">
        <f>A9</f>
        <v>大安洵佶</v>
      </c>
      <c r="B21" s="323">
        <f t="shared" ref="B21:G21" si="4">B9</f>
        <v>1474</v>
      </c>
      <c r="C21" s="323">
        <f t="shared" si="4"/>
        <v>1811</v>
      </c>
      <c r="D21" s="323" t="str">
        <f t="shared" si="4"/>
        <v>松原嘉吉</v>
      </c>
      <c r="E21" s="323">
        <f t="shared" si="4"/>
        <v>1710</v>
      </c>
      <c r="F21" s="323" t="str">
        <f t="shared" si="4"/>
        <v>开原益海</v>
      </c>
      <c r="G21" s="323">
        <f t="shared" si="4"/>
        <v>1790</v>
      </c>
      <c r="H21" s="323">
        <f t="shared" si="2"/>
        <v>1982.4</v>
      </c>
      <c r="I21" s="323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G13" workbookViewId="0">
      <selection activeCell="R21" sqref="R21:R2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430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16" t="s">
        <v>389</v>
      </c>
      <c r="B1" s="316">
        <f>INDEX(价格!$B:$B, COUNTA(价格!$A:$A)+1)</f>
        <v>1830</v>
      </c>
      <c r="C1" s="490">
        <f ca="1">TODAY()</f>
        <v>43475</v>
      </c>
      <c r="D1" s="306"/>
      <c r="E1" s="307" t="s">
        <v>391</v>
      </c>
      <c r="F1" s="307" t="s">
        <v>1423</v>
      </c>
      <c r="G1" s="307" t="s">
        <v>392</v>
      </c>
      <c r="H1" s="307" t="s">
        <v>393</v>
      </c>
      <c r="I1" s="307" t="s">
        <v>394</v>
      </c>
      <c r="J1" s="307" t="s">
        <v>419</v>
      </c>
      <c r="L1" s="490">
        <f ca="1">C1</f>
        <v>43475</v>
      </c>
      <c r="M1" s="329"/>
      <c r="N1" s="399" t="str">
        <f>E1</f>
        <v>克山天跃</v>
      </c>
      <c r="O1" s="399" t="str">
        <f t="shared" ref="O1:P3" si="0">I1</f>
        <v>兴安盟稷丰</v>
      </c>
      <c r="P1" s="399" t="str">
        <f t="shared" si="0"/>
        <v>大安洵佶</v>
      </c>
      <c r="Q1" s="399" t="str">
        <f t="shared" ref="Q1:R3" si="1">G1</f>
        <v>镇赉益健</v>
      </c>
      <c r="R1" s="399" t="str">
        <f t="shared" si="1"/>
        <v>安达亿鼎</v>
      </c>
      <c r="T1" t="s">
        <v>448</v>
      </c>
      <c r="U1" t="s">
        <v>391</v>
      </c>
      <c r="V1" t="s">
        <v>392</v>
      </c>
      <c r="W1" t="s">
        <v>393</v>
      </c>
      <c r="X1" t="s">
        <v>449</v>
      </c>
      <c r="Y1" t="s">
        <v>394</v>
      </c>
      <c r="Z1" t="s">
        <v>451</v>
      </c>
      <c r="AA1" t="s">
        <v>1424</v>
      </c>
    </row>
    <row r="2" spans="1:27" ht="16.5">
      <c r="A2" s="316" t="s">
        <v>1426</v>
      </c>
      <c r="B2" s="316">
        <v>1835</v>
      </c>
      <c r="C2" s="490"/>
      <c r="D2" s="199" t="s">
        <v>395</v>
      </c>
      <c r="E2" s="199"/>
      <c r="F2" s="428"/>
      <c r="G2" s="199"/>
      <c r="H2" s="397"/>
      <c r="I2" s="397"/>
      <c r="J2" s="199"/>
      <c r="L2" s="490"/>
      <c r="M2" s="330" t="str">
        <f t="shared" ref="M2:M4" si="2">D2</f>
        <v>潮粮价</v>
      </c>
      <c r="N2" s="435">
        <f>E2</f>
        <v>0</v>
      </c>
      <c r="O2" s="435">
        <f t="shared" si="0"/>
        <v>0</v>
      </c>
      <c r="P2" s="435">
        <f t="shared" si="0"/>
        <v>0</v>
      </c>
      <c r="Q2" s="435">
        <f t="shared" si="1"/>
        <v>0</v>
      </c>
      <c r="R2" s="435">
        <f t="shared" si="1"/>
        <v>0</v>
      </c>
      <c r="T2" s="216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16" t="s">
        <v>413</v>
      </c>
      <c r="B3" s="318">
        <f ca="1">TODAY()</f>
        <v>43475</v>
      </c>
      <c r="C3" s="490"/>
      <c r="D3" s="199" t="s">
        <v>396</v>
      </c>
      <c r="E3" s="199">
        <v>1700</v>
      </c>
      <c r="F3" s="428">
        <f>LOOKUP(2,1/(AA:AA&lt;&gt;0),AA:AA)</f>
        <v>1661</v>
      </c>
      <c r="G3" s="339">
        <v>1843</v>
      </c>
      <c r="H3" s="397">
        <v>1790</v>
      </c>
      <c r="I3" s="397">
        <v>1755</v>
      </c>
      <c r="J3" s="339">
        <v>1828</v>
      </c>
      <c r="L3" s="490"/>
      <c r="M3" s="330" t="str">
        <f t="shared" si="2"/>
        <v>干粮价</v>
      </c>
      <c r="N3" s="400">
        <f>E3</f>
        <v>1700</v>
      </c>
      <c r="O3" s="400">
        <f t="shared" si="0"/>
        <v>1755</v>
      </c>
      <c r="P3" s="400">
        <f t="shared" si="0"/>
        <v>1828</v>
      </c>
      <c r="Q3" s="400">
        <f t="shared" si="1"/>
        <v>1843</v>
      </c>
      <c r="R3" s="400">
        <f t="shared" si="1"/>
        <v>1790</v>
      </c>
      <c r="T3" s="216">
        <v>43439</v>
      </c>
      <c r="U3">
        <v>1753</v>
      </c>
      <c r="V3">
        <v>1762</v>
      </c>
      <c r="Y3">
        <v>1769</v>
      </c>
    </row>
    <row r="4" spans="1:27" ht="16.5">
      <c r="A4" s="316" t="s">
        <v>414</v>
      </c>
      <c r="B4" s="318">
        <v>43590</v>
      </c>
      <c r="C4" s="490"/>
      <c r="D4" s="199" t="s">
        <v>441</v>
      </c>
      <c r="E4" s="199">
        <f>E3-INDEX(U:U,COUNTA(U:U))</f>
        <v>34</v>
      </c>
      <c r="F4" s="428">
        <f>F3-LOOKUP(2,1/(AA:AA&lt;&gt;0),AA:AA)</f>
        <v>0</v>
      </c>
      <c r="G4" s="339"/>
      <c r="H4" s="397"/>
      <c r="I4" s="397">
        <f>I3-INDEX(Y:Y,COUNTA(Y:Y)-1)</f>
        <v>45</v>
      </c>
      <c r="J4" s="339"/>
      <c r="L4" s="490"/>
      <c r="M4" s="330" t="str">
        <f t="shared" si="2"/>
        <v>较昨日变化</v>
      </c>
      <c r="N4" s="497" t="s">
        <v>1427</v>
      </c>
      <c r="O4" s="498"/>
      <c r="P4" s="498"/>
      <c r="Q4" s="498"/>
      <c r="R4" s="499"/>
      <c r="S4" s="438"/>
      <c r="T4" s="216">
        <v>43440</v>
      </c>
      <c r="U4">
        <v>1728</v>
      </c>
      <c r="V4">
        <v>1762</v>
      </c>
      <c r="Y4">
        <v>1769</v>
      </c>
    </row>
    <row r="5" spans="1:27" ht="16.5">
      <c r="A5" s="341" t="s">
        <v>443</v>
      </c>
      <c r="B5" s="323">
        <v>1843</v>
      </c>
      <c r="C5" s="502" t="s">
        <v>417</v>
      </c>
      <c r="D5" s="313" t="s">
        <v>132</v>
      </c>
      <c r="E5" s="313" t="s">
        <v>418</v>
      </c>
      <c r="F5" s="429"/>
      <c r="G5" s="313" t="s">
        <v>261</v>
      </c>
      <c r="H5" s="313" t="s">
        <v>119</v>
      </c>
      <c r="I5" s="313"/>
      <c r="J5" s="313" t="s">
        <v>127</v>
      </c>
      <c r="L5" s="492" t="str">
        <f>C11</f>
        <v>到港成本</v>
      </c>
      <c r="M5" s="331" t="str">
        <f t="shared" ref="M5:N7" si="3">D14</f>
        <v>我司到港成本</v>
      </c>
      <c r="N5" s="401">
        <f t="shared" si="3"/>
        <v>1887</v>
      </c>
      <c r="O5" s="401">
        <f>I14</f>
        <v>1934.4</v>
      </c>
      <c r="P5" s="401">
        <f>J14</f>
        <v>1999.4</v>
      </c>
      <c r="Q5" s="401">
        <f>G14</f>
        <v>1944</v>
      </c>
      <c r="R5" s="401">
        <f>H14</f>
        <v>2018</v>
      </c>
      <c r="T5" s="216">
        <v>43441</v>
      </c>
      <c r="U5">
        <v>1716</v>
      </c>
      <c r="V5">
        <v>1762</v>
      </c>
      <c r="Y5">
        <v>1769</v>
      </c>
    </row>
    <row r="6" spans="1:27" ht="16.5">
      <c r="A6" s="317"/>
      <c r="B6" s="216"/>
      <c r="C6" s="502"/>
      <c r="D6" s="313" t="s">
        <v>396</v>
      </c>
      <c r="E6" s="313">
        <f>LOOKUP(2,1/(价格!V:V&lt;&gt;0),价格!V:V)</f>
        <v>1670</v>
      </c>
      <c r="F6" s="429"/>
      <c r="G6" s="313">
        <f>LOOKUP(2,1/(价格!W:W&lt;&gt;0),价格!W:W)</f>
        <v>1680</v>
      </c>
      <c r="H6" s="313">
        <f>LOOKUP(2,1/(价格!$AB:$AB&lt;&gt;0),价格!$AB:$AB)</f>
        <v>1690</v>
      </c>
      <c r="I6" s="313"/>
      <c r="J6" s="313">
        <f>LOOKUP(2,1/(价格!$AK:$AK&lt;&gt;0),价格!$AK:$AK)</f>
        <v>1710</v>
      </c>
      <c r="L6" s="492"/>
      <c r="M6" s="343" t="str">
        <f t="shared" si="3"/>
        <v>锦州港价格</v>
      </c>
      <c r="N6" s="487">
        <f t="shared" si="3"/>
        <v>1830</v>
      </c>
      <c r="O6" s="487"/>
      <c r="P6" s="487"/>
      <c r="Q6" s="487"/>
      <c r="R6" s="487"/>
      <c r="T6" s="216">
        <v>43442</v>
      </c>
      <c r="U6">
        <v>1716</v>
      </c>
      <c r="V6">
        <v>1762</v>
      </c>
      <c r="Y6">
        <v>1749</v>
      </c>
    </row>
    <row r="7" spans="1:27" s="324" customFormat="1" ht="16.5">
      <c r="B7" s="216"/>
      <c r="C7" s="502"/>
      <c r="D7" s="313" t="s">
        <v>440</v>
      </c>
      <c r="E7" s="313">
        <f>INDEX(价格!$V:$V, COUNTA(价格!$A:$A)+1)-INDEX(价格!$V:$V, COUNTA(价格!$A:$A))</f>
        <v>0</v>
      </c>
      <c r="F7" s="429"/>
      <c r="G7" s="340">
        <f>INDEX(价格!$W:$W, COUNTA(价格!$A:$A)+1)-INDEX(价格!$W:$W, COUNTA(价格!$A:$A))</f>
        <v>0</v>
      </c>
      <c r="H7" s="340">
        <f>INDEX(价格!$AB:$AB, COUNTA(价格!$A:$A)+1)-INDEX(价格!$AB:$AB, COUNTA(价格!$A:$A))</f>
        <v>0</v>
      </c>
      <c r="I7" s="340"/>
      <c r="J7" s="340">
        <f>INDEX(价格!$AK:$AK, COUNTA(价格!$A:$A)+1)-INDEX(价格!$AK:$AK, COUNTA(价格!$A:$A))</f>
        <v>0</v>
      </c>
      <c r="L7" s="492"/>
      <c r="M7" s="345" t="str">
        <f t="shared" si="3"/>
        <v>较昨日变化</v>
      </c>
      <c r="N7" s="488">
        <f t="shared" si="3"/>
        <v>-10</v>
      </c>
      <c r="O7" s="488"/>
      <c r="P7" s="488"/>
      <c r="Q7" s="488"/>
      <c r="R7" s="488"/>
      <c r="T7" s="216">
        <v>43443</v>
      </c>
      <c r="U7" s="324">
        <v>1730</v>
      </c>
      <c r="V7" s="324">
        <v>1762</v>
      </c>
      <c r="Y7" s="324">
        <v>1749</v>
      </c>
    </row>
    <row r="8" spans="1:27" ht="16.5">
      <c r="A8" s="317"/>
      <c r="B8" s="216"/>
      <c r="C8" s="502"/>
      <c r="D8" s="313" t="s">
        <v>429</v>
      </c>
      <c r="E8" s="313" t="s">
        <v>431</v>
      </c>
      <c r="F8" s="429"/>
      <c r="G8" s="313" t="s">
        <v>425</v>
      </c>
      <c r="H8" s="313" t="s">
        <v>426</v>
      </c>
      <c r="I8" s="313" t="s">
        <v>427</v>
      </c>
      <c r="J8" s="313" t="s">
        <v>428</v>
      </c>
      <c r="L8" s="493" t="str">
        <f>C31</f>
        <v>期货</v>
      </c>
      <c r="M8" s="338" t="str">
        <f>D31</f>
        <v>我司交割成本</v>
      </c>
      <c r="N8" s="402">
        <f ca="1">E31</f>
        <v>1988.3246575342466</v>
      </c>
      <c r="O8" s="402">
        <f ca="1">I31</f>
        <v>2037.4575342465755</v>
      </c>
      <c r="P8" s="402">
        <f ca="1">J31</f>
        <v>2104.7575342465752</v>
      </c>
      <c r="Q8" s="402">
        <f ca="1">G31</f>
        <v>2049.8301369863011</v>
      </c>
      <c r="R8" s="402">
        <f ca="1">H31</f>
        <v>2122.1602739726027</v>
      </c>
      <c r="T8" s="216">
        <v>43444</v>
      </c>
      <c r="U8">
        <v>1730</v>
      </c>
      <c r="V8">
        <v>1739</v>
      </c>
      <c r="Y8">
        <v>1749</v>
      </c>
    </row>
    <row r="9" spans="1:27" ht="16.5">
      <c r="A9" s="317"/>
      <c r="B9" s="317"/>
      <c r="C9" s="502"/>
      <c r="D9" s="313" t="s">
        <v>430</v>
      </c>
      <c r="E9" s="313">
        <f>LOOKUP(2,1/(价格!$AH:$AH&lt;&gt;0),价格!$AH:$AH)</f>
        <v>1650</v>
      </c>
      <c r="F9" s="429"/>
      <c r="G9" s="313">
        <f>LOOKUP(2,1/(价格!$X:$X&lt;&gt;0),价格!$X:$X)</f>
        <v>1670</v>
      </c>
      <c r="H9" s="313">
        <f>LOOKUP(2,1/(价格!$AE:$AE&lt;&gt;0),价格!$AE:$AE)</f>
        <v>1628</v>
      </c>
      <c r="I9" s="313">
        <f>LOOKUP(2,1/(价格!$AW:$AW&lt;&gt;0),价格!$AW:$AW)</f>
        <v>1830</v>
      </c>
      <c r="J9" s="313">
        <f>LOOKUP(2,1/(价格!$AT:$AT&lt;&gt;0),价格!$AT:$AT)</f>
        <v>1790</v>
      </c>
      <c r="L9" s="493"/>
      <c r="M9" s="350" t="str">
        <f t="shared" ref="M9:N11" si="4">D32</f>
        <v>期货价格</v>
      </c>
      <c r="N9" s="489">
        <f t="shared" si="4"/>
        <v>1835</v>
      </c>
      <c r="O9" s="489"/>
      <c r="P9" s="489"/>
      <c r="Q9" s="489"/>
      <c r="R9" s="489"/>
      <c r="T9" s="216">
        <v>43445</v>
      </c>
      <c r="U9" s="362">
        <v>1730</v>
      </c>
      <c r="V9" s="362">
        <v>1739</v>
      </c>
      <c r="Y9">
        <v>1710</v>
      </c>
      <c r="Z9" s="363">
        <v>1710</v>
      </c>
    </row>
    <row r="10" spans="1:27" s="324" customFormat="1" ht="16.5">
      <c r="C10" s="502"/>
      <c r="D10" s="313" t="s">
        <v>440</v>
      </c>
      <c r="E10" s="313">
        <f>INDEX(价格!$AH:$AH, COUNTA(价格!$A:$A)+1)-INDEX(价格!$AH:$AH, COUNTA(价格!$A:$A))</f>
        <v>-38</v>
      </c>
      <c r="F10" s="429"/>
      <c r="G10" s="313">
        <f>INDEX(价格!$X:$X, COUNTA(价格!$A:$A)+1)-INDEX(价格!$X:$X, COUNTA(价格!$A:$A))</f>
        <v>0</v>
      </c>
      <c r="H10" s="313">
        <f>INDEX(价格!$AE:$AE, COUNTA(价格!$A:$A)+1)-INDEX(价格!$AE:$AE, COUNTA(价格!$A:$A))</f>
        <v>0</v>
      </c>
      <c r="I10" s="313">
        <f>INDEX(价格!$AW:$AW, COUNTA(价格!$A:$A)+1)-INDEX(价格!$AW:$AW, COUNTA(价格!$A:$A))</f>
        <v>0</v>
      </c>
      <c r="J10" s="313">
        <f>INDEX(价格!$AT:$AT, COUNTA(价格!$A:$A)+1)-INDEX(价格!$AT:$AT, COUNTA(价格!$A:$A))</f>
        <v>0</v>
      </c>
      <c r="L10" s="493"/>
      <c r="M10" s="349" t="str">
        <f t="shared" si="4"/>
        <v>较昨日变化</v>
      </c>
      <c r="N10" s="488">
        <f t="shared" si="4"/>
        <v>-8</v>
      </c>
      <c r="O10" s="488"/>
      <c r="P10" s="488"/>
      <c r="Q10" s="488"/>
      <c r="R10" s="488"/>
      <c r="T10" s="216">
        <v>43446</v>
      </c>
      <c r="U10" s="324">
        <v>1730</v>
      </c>
      <c r="V10" s="324">
        <v>1739</v>
      </c>
      <c r="Y10" s="324">
        <v>1710</v>
      </c>
      <c r="Z10" s="363">
        <v>1710</v>
      </c>
    </row>
    <row r="11" spans="1:27" ht="16.5">
      <c r="A11" s="317"/>
      <c r="B11" s="317"/>
      <c r="C11" s="503" t="s">
        <v>114</v>
      </c>
      <c r="D11" s="199" t="s">
        <v>397</v>
      </c>
      <c r="E11" s="199">
        <f>10+12</f>
        <v>22</v>
      </c>
      <c r="F11" s="428">
        <f>3+10+15+50</f>
        <v>78</v>
      </c>
      <c r="G11" s="199">
        <v>0</v>
      </c>
      <c r="H11" s="403">
        <f>20+10+50</f>
        <v>80</v>
      </c>
      <c r="I11" s="403">
        <f>50+6+15+8.4</f>
        <v>79.400000000000006</v>
      </c>
      <c r="J11" s="403">
        <f>3+20+8.4+50</f>
        <v>81.400000000000006</v>
      </c>
      <c r="L11" s="493"/>
      <c r="M11" s="351" t="str">
        <f t="shared" si="4"/>
        <v>交割价差</v>
      </c>
      <c r="N11" s="348">
        <f ca="1">E34</f>
        <v>-153.32465753424663</v>
      </c>
      <c r="O11" s="348">
        <f ca="1">I34</f>
        <v>-202.45753424657551</v>
      </c>
      <c r="P11" s="348">
        <f ca="1">J34</f>
        <v>-269.75753424657523</v>
      </c>
      <c r="Q11" s="348">
        <f ca="1">G34</f>
        <v>-214.83013698630111</v>
      </c>
      <c r="R11" s="348">
        <f ca="1">H34</f>
        <v>-287.16027397260268</v>
      </c>
      <c r="T11" s="216">
        <v>43447</v>
      </c>
      <c r="U11" s="396">
        <v>1730</v>
      </c>
      <c r="V11" s="396">
        <v>1716</v>
      </c>
      <c r="Y11" s="396">
        <v>1710</v>
      </c>
      <c r="Z11" s="396">
        <v>1710</v>
      </c>
    </row>
    <row r="12" spans="1:27" ht="16.5">
      <c r="A12" s="317"/>
      <c r="B12" s="317"/>
      <c r="C12" s="503"/>
      <c r="D12" s="199" t="s">
        <v>398</v>
      </c>
      <c r="E12" s="199">
        <v>150</v>
      </c>
      <c r="F12" s="428">
        <v>140</v>
      </c>
      <c r="G12" s="199">
        <v>86</v>
      </c>
      <c r="H12" s="199">
        <v>133</v>
      </c>
      <c r="I12" s="199">
        <v>85</v>
      </c>
      <c r="J12" s="199">
        <v>75</v>
      </c>
      <c r="L12" s="491" t="str">
        <f t="shared" ref="L12" si="5">C5</f>
        <v>东北深加工</v>
      </c>
      <c r="M12" s="337" t="str">
        <f t="shared" ref="M12:N14" si="6">D5</f>
        <v>企业</v>
      </c>
      <c r="N12" s="337" t="str">
        <f t="shared" si="6"/>
        <v>依安鹏程</v>
      </c>
      <c r="O12" s="337" t="str">
        <f t="shared" ref="O12:P14" si="7">G5</f>
        <v>中粮龙江</v>
      </c>
      <c r="P12" s="337" t="str">
        <f t="shared" si="7"/>
        <v>青冈龙凤</v>
      </c>
      <c r="Q12" s="337" t="str">
        <f>J5</f>
        <v>松原嘉吉</v>
      </c>
      <c r="R12" s="494" t="s">
        <v>1428</v>
      </c>
      <c r="T12" s="216">
        <v>43448</v>
      </c>
      <c r="U12" s="398">
        <v>1730</v>
      </c>
      <c r="V12" s="398">
        <v>1716</v>
      </c>
      <c r="Y12" s="398">
        <v>1710</v>
      </c>
      <c r="Z12" s="398">
        <v>1710</v>
      </c>
    </row>
    <row r="13" spans="1:27" ht="16.5">
      <c r="A13" s="317"/>
      <c r="B13" s="317"/>
      <c r="C13" s="503"/>
      <c r="D13" s="199" t="s">
        <v>399</v>
      </c>
      <c r="E13" s="199">
        <v>15</v>
      </c>
      <c r="F13" s="428">
        <v>15</v>
      </c>
      <c r="G13" s="199">
        <v>15</v>
      </c>
      <c r="H13" s="199">
        <v>15</v>
      </c>
      <c r="I13" s="199">
        <v>15</v>
      </c>
      <c r="J13" s="199">
        <v>15</v>
      </c>
      <c r="L13" s="491"/>
      <c r="M13" s="343" t="str">
        <f t="shared" si="6"/>
        <v>干粮价</v>
      </c>
      <c r="N13" s="343">
        <f t="shared" si="6"/>
        <v>1670</v>
      </c>
      <c r="O13" s="343">
        <f t="shared" si="7"/>
        <v>1680</v>
      </c>
      <c r="P13" s="343">
        <f t="shared" si="7"/>
        <v>1690</v>
      </c>
      <c r="Q13" s="343">
        <f>J6</f>
        <v>1710</v>
      </c>
      <c r="R13" s="495"/>
      <c r="T13" s="216">
        <v>43451</v>
      </c>
      <c r="U13" s="404">
        <v>1730</v>
      </c>
      <c r="V13" s="404">
        <v>1716</v>
      </c>
      <c r="Y13" s="404">
        <v>1710</v>
      </c>
      <c r="Z13" s="404">
        <v>1710</v>
      </c>
    </row>
    <row r="14" spans="1:27" ht="15" customHeight="1">
      <c r="A14" s="317"/>
      <c r="B14" s="317"/>
      <c r="C14" s="503"/>
      <c r="D14" s="308" t="s">
        <v>420</v>
      </c>
      <c r="E14" s="332">
        <f t="shared" ref="E14:J14" si="8">E3+E11+E12+E13</f>
        <v>1887</v>
      </c>
      <c r="F14" s="332">
        <f t="shared" si="8"/>
        <v>1894</v>
      </c>
      <c r="G14" s="332">
        <f t="shared" si="8"/>
        <v>1944</v>
      </c>
      <c r="H14" s="332">
        <f t="shared" si="8"/>
        <v>2018</v>
      </c>
      <c r="I14" s="332">
        <f t="shared" si="8"/>
        <v>1934.4</v>
      </c>
      <c r="J14" s="332">
        <f t="shared" si="8"/>
        <v>1999.4</v>
      </c>
      <c r="L14" s="491"/>
      <c r="M14" s="343" t="str">
        <f t="shared" si="6"/>
        <v>较昨日变化</v>
      </c>
      <c r="N14" s="344">
        <f t="shared" si="6"/>
        <v>0</v>
      </c>
      <c r="O14" s="344">
        <f t="shared" si="7"/>
        <v>0</v>
      </c>
      <c r="P14" s="344">
        <f t="shared" si="7"/>
        <v>0</v>
      </c>
      <c r="Q14" s="344">
        <f>J7</f>
        <v>0</v>
      </c>
      <c r="R14" s="495"/>
      <c r="T14" s="216">
        <v>43452</v>
      </c>
      <c r="U14" s="405">
        <v>1730</v>
      </c>
      <c r="V14" s="405">
        <v>1716</v>
      </c>
      <c r="Y14" s="405">
        <v>1710</v>
      </c>
      <c r="Z14" s="405">
        <v>1710</v>
      </c>
    </row>
    <row r="15" spans="1:27" ht="16.5">
      <c r="A15" s="317"/>
      <c r="B15" s="317"/>
      <c r="C15" s="503"/>
      <c r="D15" s="309" t="s">
        <v>442</v>
      </c>
      <c r="E15" s="482">
        <f>INDEX(价格!$B:$B, COUNTA(价格!$A:$A)+1)</f>
        <v>1830</v>
      </c>
      <c r="F15" s="483"/>
      <c r="G15" s="483"/>
      <c r="H15" s="483"/>
      <c r="I15" s="483"/>
      <c r="J15" s="484"/>
      <c r="L15" s="491"/>
      <c r="M15" s="337" t="str">
        <f>D8</f>
        <v>企业</v>
      </c>
      <c r="N15" s="337" t="str">
        <f t="shared" ref="N15:O17" si="9">G8</f>
        <v>中粮肇东</v>
      </c>
      <c r="O15" s="337" t="str">
        <f t="shared" si="9"/>
        <v>北安象屿</v>
      </c>
      <c r="P15" s="337" t="str">
        <f>J8</f>
        <v>开原益海</v>
      </c>
      <c r="Q15" s="337" t="str">
        <f>I8</f>
        <v>通辽梅花</v>
      </c>
      <c r="R15" s="495"/>
      <c r="T15" s="216">
        <v>43453</v>
      </c>
      <c r="U15" s="408">
        <v>1730</v>
      </c>
      <c r="V15" s="408">
        <v>1716</v>
      </c>
      <c r="Y15" s="408">
        <v>1710</v>
      </c>
      <c r="Z15" s="408">
        <v>1710</v>
      </c>
    </row>
    <row r="16" spans="1:27" s="324" customFormat="1" ht="16.5">
      <c r="C16" s="503"/>
      <c r="D16" s="309" t="s">
        <v>440</v>
      </c>
      <c r="E16" s="482">
        <f>E15-INDEX(价格!$B:$B, COUNTA(价格!$A:$A))</f>
        <v>-10</v>
      </c>
      <c r="F16" s="483"/>
      <c r="G16" s="483"/>
      <c r="H16" s="483"/>
      <c r="I16" s="483"/>
      <c r="J16" s="484"/>
      <c r="L16" s="491"/>
      <c r="M16" s="343" t="str">
        <f>D9</f>
        <v>干粮价</v>
      </c>
      <c r="N16" s="343">
        <f t="shared" si="9"/>
        <v>1670</v>
      </c>
      <c r="O16" s="343">
        <f t="shared" si="9"/>
        <v>1628</v>
      </c>
      <c r="P16" s="343">
        <f>J9</f>
        <v>1790</v>
      </c>
      <c r="Q16" s="343">
        <f>I9</f>
        <v>1830</v>
      </c>
      <c r="R16" s="495"/>
      <c r="T16" s="216">
        <v>43454</v>
      </c>
      <c r="U16" s="418">
        <v>1730</v>
      </c>
      <c r="V16" s="418">
        <v>1716</v>
      </c>
      <c r="Y16" s="418">
        <v>1710</v>
      </c>
      <c r="Z16" s="418">
        <v>1710</v>
      </c>
    </row>
    <row r="17" spans="1:27" ht="16.5">
      <c r="A17" s="317"/>
      <c r="B17" s="317"/>
      <c r="C17" s="485" t="s">
        <v>415</v>
      </c>
      <c r="D17" s="313" t="s">
        <v>132</v>
      </c>
      <c r="E17" s="313" t="s">
        <v>435</v>
      </c>
      <c r="F17" s="429"/>
      <c r="G17" s="313" t="s">
        <v>436</v>
      </c>
      <c r="H17" s="313" t="s">
        <v>437</v>
      </c>
      <c r="I17" s="313" t="s">
        <v>265</v>
      </c>
      <c r="J17" s="313" t="s">
        <v>438</v>
      </c>
      <c r="L17" s="491"/>
      <c r="M17" s="345" t="str">
        <f>D10</f>
        <v>较昨日变化</v>
      </c>
      <c r="N17" s="347">
        <f t="shared" si="9"/>
        <v>0</v>
      </c>
      <c r="O17" s="347">
        <f t="shared" si="9"/>
        <v>0</v>
      </c>
      <c r="P17" s="347">
        <f>J10</f>
        <v>0</v>
      </c>
      <c r="Q17" s="347">
        <f>I10</f>
        <v>0</v>
      </c>
      <c r="R17" s="496"/>
      <c r="T17" s="216">
        <v>43455</v>
      </c>
      <c r="U17" s="419">
        <v>1730</v>
      </c>
      <c r="V17" s="419">
        <v>1716</v>
      </c>
      <c r="Y17" s="419">
        <v>1710</v>
      </c>
      <c r="Z17" s="419">
        <v>1710</v>
      </c>
    </row>
    <row r="18" spans="1:27" ht="16.5">
      <c r="A18" s="317"/>
      <c r="B18" s="317"/>
      <c r="C18" s="485"/>
      <c r="D18" s="313" t="s">
        <v>416</v>
      </c>
      <c r="E18" s="313">
        <f>LOOKUP(2,1/(价格!$AY:$AY&lt;&gt;0),价格!$AY:$AY)</f>
        <v>1880</v>
      </c>
      <c r="F18" s="429"/>
      <c r="G18" s="313">
        <f>LOOKUP(2,1/(价格!$BC:$BC&lt;&gt;0),价格!$BC:$BC)</f>
        <v>2016</v>
      </c>
      <c r="H18" s="313">
        <f>LOOKUP(2,1/(价格!$BA:$BA&lt;&gt;0),价格!$BA:$BA)</f>
        <v>1950</v>
      </c>
      <c r="I18" s="313">
        <f>LOOKUP(2,1/(价格!$BD:$BD&lt;&gt;0),价格!$BD:$BD)</f>
        <v>2044</v>
      </c>
      <c r="J18" s="313">
        <f>LOOKUP(2,1/(价格!$BE:$BE&lt;&gt;0),价格!$BE:$BE)</f>
        <v>2040</v>
      </c>
      <c r="L18" s="485" t="str">
        <f>C17</f>
        <v>华北深加工</v>
      </c>
      <c r="M18" s="340" t="str">
        <f>D17</f>
        <v>企业</v>
      </c>
      <c r="N18" s="340" t="str">
        <f>E17</f>
        <v>秦皇岛骊骅</v>
      </c>
      <c r="O18" s="340" t="str">
        <f>G17</f>
        <v>诸城兴贸</v>
      </c>
      <c r="P18" s="340" t="str">
        <f>H17</f>
        <v>寿光金</v>
      </c>
      <c r="Q18" s="340" t="str">
        <f>J17</f>
        <v>滨州西王</v>
      </c>
      <c r="R18" s="340" t="str">
        <f>I17</f>
        <v>英轩酒精</v>
      </c>
      <c r="T18" s="216">
        <v>43458</v>
      </c>
      <c r="U18">
        <v>1691</v>
      </c>
      <c r="Y18" s="430">
        <v>1710</v>
      </c>
      <c r="Z18" s="430">
        <v>1710</v>
      </c>
      <c r="AA18">
        <v>1661</v>
      </c>
    </row>
    <row r="19" spans="1:27" s="324" customFormat="1" ht="16.5">
      <c r="C19" s="485"/>
      <c r="D19" s="313" t="s">
        <v>440</v>
      </c>
      <c r="E19" s="313">
        <f>E18-INDEX(价格!$AY:$AY, COUNTA(价格!$A:$A))</f>
        <v>-10</v>
      </c>
      <c r="F19" s="429"/>
      <c r="G19" s="340">
        <f>G18-INDEX(价格!$BC:$BC, COUNTA(价格!$A:$A))</f>
        <v>0</v>
      </c>
      <c r="H19" s="340">
        <f>H18-INDEX(价格!$BA:$BA, COUNTA(价格!$A:$A))</f>
        <v>0</v>
      </c>
      <c r="I19" s="340">
        <f>I18-INDEX(价格!$BD:$BD, COUNTA(价格!$A:$A))</f>
        <v>0</v>
      </c>
      <c r="J19" s="340">
        <f>J18-INDEX(价格!$BE:$BE, COUNTA(价格!$A:$A))</f>
        <v>0</v>
      </c>
      <c r="L19" s="485"/>
      <c r="M19" s="346" t="str">
        <f>D18</f>
        <v>价格</v>
      </c>
      <c r="N19" s="346">
        <f>E18</f>
        <v>1880</v>
      </c>
      <c r="O19" s="346">
        <f t="shared" ref="O19:P20" si="10">G18</f>
        <v>2016</v>
      </c>
      <c r="P19" s="346">
        <f t="shared" si="10"/>
        <v>1950</v>
      </c>
      <c r="Q19" s="346">
        <f>J18</f>
        <v>2040</v>
      </c>
      <c r="R19" s="346">
        <f>I18</f>
        <v>2044</v>
      </c>
      <c r="T19" s="216">
        <v>43459</v>
      </c>
      <c r="U19" s="324">
        <v>1666</v>
      </c>
      <c r="Y19" s="431">
        <v>1710</v>
      </c>
      <c r="Z19" s="431">
        <v>1710</v>
      </c>
      <c r="AA19" s="431">
        <v>1661</v>
      </c>
    </row>
    <row r="20" spans="1:27" ht="16.5">
      <c r="A20" s="317"/>
      <c r="B20" s="317"/>
      <c r="C20" s="501" t="s">
        <v>400</v>
      </c>
      <c r="D20" s="199" t="s">
        <v>401</v>
      </c>
      <c r="E20" s="199">
        <v>4</v>
      </c>
      <c r="F20" s="428">
        <v>4</v>
      </c>
      <c r="G20" s="199">
        <v>4</v>
      </c>
      <c r="H20" s="199">
        <v>4</v>
      </c>
      <c r="I20" s="199">
        <v>4</v>
      </c>
      <c r="J20" s="199">
        <v>4</v>
      </c>
      <c r="L20" s="485"/>
      <c r="M20" s="349" t="str">
        <f>D19</f>
        <v>较昨日变化</v>
      </c>
      <c r="N20" s="347">
        <f>E19</f>
        <v>-10</v>
      </c>
      <c r="O20" s="347">
        <f t="shared" si="10"/>
        <v>0</v>
      </c>
      <c r="P20" s="347">
        <f t="shared" si="10"/>
        <v>0</v>
      </c>
      <c r="Q20" s="347">
        <f>J19</f>
        <v>0</v>
      </c>
      <c r="R20" s="347">
        <f>I19</f>
        <v>0</v>
      </c>
      <c r="T20" s="216">
        <v>43460</v>
      </c>
      <c r="U20" s="434"/>
      <c r="Y20" s="434">
        <v>1710</v>
      </c>
      <c r="Z20" s="434">
        <v>1710</v>
      </c>
      <c r="AA20" s="434">
        <v>1661</v>
      </c>
    </row>
    <row r="21" spans="1:27" ht="16.5">
      <c r="A21" s="317"/>
      <c r="B21" s="317"/>
      <c r="C21" s="501"/>
      <c r="D21" s="199" t="s">
        <v>402</v>
      </c>
      <c r="E21" s="199">
        <v>5</v>
      </c>
      <c r="F21" s="428">
        <v>5</v>
      </c>
      <c r="G21" s="199">
        <v>5</v>
      </c>
      <c r="H21" s="199">
        <v>5</v>
      </c>
      <c r="I21" s="199">
        <v>5</v>
      </c>
      <c r="J21" s="199">
        <v>5</v>
      </c>
      <c r="L21" s="480" t="str">
        <f>C35</f>
        <v>南港</v>
      </c>
      <c r="M21" s="336" t="str">
        <f>D35</f>
        <v>港口</v>
      </c>
      <c r="N21" s="336" t="str">
        <f>E35</f>
        <v>蛇口</v>
      </c>
      <c r="O21" s="336" t="str">
        <f t="shared" ref="O21:Q21" si="11">G35</f>
        <v>钦州</v>
      </c>
      <c r="P21" s="336" t="str">
        <f t="shared" si="11"/>
        <v>漳州</v>
      </c>
      <c r="Q21" s="336" t="str">
        <f t="shared" si="11"/>
        <v>南通</v>
      </c>
      <c r="R21" s="481" t="s">
        <v>1429</v>
      </c>
      <c r="T21" s="216">
        <v>43461</v>
      </c>
      <c r="Y21" s="438">
        <v>1710</v>
      </c>
      <c r="Z21" s="438">
        <v>1710</v>
      </c>
      <c r="AA21" s="438">
        <v>1661</v>
      </c>
    </row>
    <row r="22" spans="1:27" ht="16.5">
      <c r="A22" s="317"/>
      <c r="B22" s="317"/>
      <c r="C22" s="501"/>
      <c r="D22" s="199" t="s">
        <v>403</v>
      </c>
      <c r="E22" s="310">
        <f t="shared" ref="E22:J22" ca="1" si="12">E3*0.1*($B$4-$B$3)/365</f>
        <v>53.561643835616437</v>
      </c>
      <c r="F22" s="310">
        <f t="shared" ca="1" si="12"/>
        <v>52.332876712328776</v>
      </c>
      <c r="G22" s="310">
        <f t="shared" ca="1" si="12"/>
        <v>58.06712328767123</v>
      </c>
      <c r="H22" s="310">
        <f t="shared" ca="1" si="12"/>
        <v>56.397260273972606</v>
      </c>
      <c r="I22" s="310">
        <f t="shared" ca="1" si="12"/>
        <v>55.294520547945204</v>
      </c>
      <c r="J22" s="310">
        <f t="shared" ca="1" si="12"/>
        <v>57.594520547945208</v>
      </c>
      <c r="L22" s="480"/>
      <c r="M22" s="346" t="str">
        <f t="shared" ref="M22:N25" si="13">D36</f>
        <v>散船运费</v>
      </c>
      <c r="N22" s="346">
        <f t="shared" si="13"/>
        <v>52</v>
      </c>
      <c r="O22" s="346">
        <f t="shared" ref="O22:Q25" si="14">G36</f>
        <v>62</v>
      </c>
      <c r="P22" s="346">
        <f t="shared" si="14"/>
        <v>50</v>
      </c>
      <c r="Q22" s="346">
        <f t="shared" si="14"/>
        <v>47</v>
      </c>
      <c r="R22" s="481"/>
      <c r="T22" s="216">
        <v>43462</v>
      </c>
      <c r="Y22" s="439">
        <v>1710</v>
      </c>
      <c r="Z22" s="439">
        <v>1710</v>
      </c>
      <c r="AA22" s="439">
        <v>1661</v>
      </c>
    </row>
    <row r="23" spans="1:27" ht="16.5">
      <c r="A23" s="317"/>
      <c r="B23" s="317"/>
      <c r="C23" s="501"/>
      <c r="D23" s="199" t="s">
        <v>404</v>
      </c>
      <c r="E23" s="310">
        <f ca="1">$E$32*0.2*0.1*($B$4-$B$3)/365</f>
        <v>11.563013698630137</v>
      </c>
      <c r="F23" s="310">
        <f ca="1">$E$32*0.2*0.1*($B$4-$B$3)/365</f>
        <v>11.563013698630137</v>
      </c>
      <c r="G23" s="310">
        <f t="shared" ref="G23:J23" ca="1" si="15">$E$32*0.2*0.1*($B$4-$B$3)/365</f>
        <v>11.563013698630137</v>
      </c>
      <c r="H23" s="310">
        <f t="shared" ca="1" si="15"/>
        <v>11.563013698630137</v>
      </c>
      <c r="I23" s="310">
        <f t="shared" ca="1" si="15"/>
        <v>11.563013698630137</v>
      </c>
      <c r="J23" s="310">
        <f t="shared" ca="1" si="15"/>
        <v>11.563013698630137</v>
      </c>
      <c r="L23" s="480"/>
      <c r="M23" s="346" t="str">
        <f t="shared" si="13"/>
        <v>价格</v>
      </c>
      <c r="N23" s="346">
        <f t="shared" si="13"/>
        <v>1990</v>
      </c>
      <c r="O23" s="346">
        <f t="shared" si="14"/>
        <v>2010</v>
      </c>
      <c r="P23" s="346">
        <f t="shared" si="14"/>
        <v>2000</v>
      </c>
      <c r="Q23" s="346">
        <f t="shared" si="14"/>
        <v>1970</v>
      </c>
      <c r="R23" s="481"/>
      <c r="S23" s="352"/>
    </row>
    <row r="24" spans="1:27" ht="16.5">
      <c r="A24" s="317"/>
      <c r="B24" s="317"/>
      <c r="C24" s="501"/>
      <c r="D24" s="199" t="s">
        <v>405</v>
      </c>
      <c r="E24" s="310">
        <f t="shared" ref="E24:J24" ca="1" si="16">SUM(E20:E23)</f>
        <v>74.12465753424658</v>
      </c>
      <c r="F24" s="310">
        <f t="shared" ca="1" si="16"/>
        <v>72.895890410958913</v>
      </c>
      <c r="G24" s="310">
        <f t="shared" ca="1" si="16"/>
        <v>78.630136986301352</v>
      </c>
      <c r="H24" s="310">
        <f t="shared" ca="1" si="16"/>
        <v>76.960273972602749</v>
      </c>
      <c r="I24" s="310">
        <f t="shared" ca="1" si="16"/>
        <v>75.857534246575341</v>
      </c>
      <c r="J24" s="310">
        <f t="shared" ca="1" si="16"/>
        <v>78.157534246575352</v>
      </c>
      <c r="L24" s="480"/>
      <c r="M24" s="349" t="str">
        <f t="shared" si="13"/>
        <v>较昨日变化</v>
      </c>
      <c r="N24" s="347">
        <f t="shared" si="13"/>
        <v>0</v>
      </c>
      <c r="O24" s="347">
        <f t="shared" si="14"/>
        <v>0</v>
      </c>
      <c r="P24" s="347">
        <f t="shared" si="14"/>
        <v>0</v>
      </c>
      <c r="Q24" s="347">
        <f t="shared" si="14"/>
        <v>0</v>
      </c>
      <c r="R24" s="481"/>
    </row>
    <row r="25" spans="1:27" ht="17.25">
      <c r="A25" s="317"/>
      <c r="B25" s="317"/>
      <c r="C25" s="501" t="s">
        <v>406</v>
      </c>
      <c r="D25" s="199" t="s">
        <v>407</v>
      </c>
      <c r="E25" s="199">
        <v>20</v>
      </c>
      <c r="F25" s="428">
        <v>20</v>
      </c>
      <c r="G25" s="199">
        <v>20</v>
      </c>
      <c r="H25" s="199">
        <v>20</v>
      </c>
      <c r="I25" s="199">
        <v>20</v>
      </c>
      <c r="J25" s="199">
        <v>20</v>
      </c>
      <c r="L25" s="480"/>
      <c r="M25" s="346" t="str">
        <f t="shared" si="13"/>
        <v>南北发运利润</v>
      </c>
      <c r="N25" s="346">
        <f t="shared" si="13"/>
        <v>18</v>
      </c>
      <c r="O25" s="273">
        <f t="shared" si="14"/>
        <v>28</v>
      </c>
      <c r="P25" s="273">
        <f t="shared" si="14"/>
        <v>30</v>
      </c>
      <c r="Q25" s="273">
        <f t="shared" si="14"/>
        <v>3</v>
      </c>
      <c r="R25" s="481"/>
    </row>
    <row r="26" spans="1:27" ht="16.5" customHeight="1">
      <c r="A26" s="317"/>
      <c r="B26" s="317"/>
      <c r="C26" s="501"/>
      <c r="D26" s="199" t="s">
        <v>408</v>
      </c>
      <c r="E26" s="199">
        <v>5</v>
      </c>
      <c r="F26" s="428">
        <v>5</v>
      </c>
      <c r="G26" s="199">
        <v>5</v>
      </c>
      <c r="H26" s="199">
        <v>5</v>
      </c>
      <c r="I26" s="199">
        <v>5</v>
      </c>
      <c r="J26" s="199">
        <v>5</v>
      </c>
      <c r="L26" s="486" t="s">
        <v>1430</v>
      </c>
      <c r="M26" s="486"/>
      <c r="N26" s="486"/>
      <c r="O26" s="486"/>
      <c r="P26" s="486"/>
      <c r="Q26" s="486"/>
      <c r="R26" s="486"/>
    </row>
    <row r="27" spans="1:27" ht="16.5">
      <c r="A27" s="317"/>
      <c r="B27" s="317"/>
      <c r="C27" s="501"/>
      <c r="D27" s="199" t="s">
        <v>409</v>
      </c>
      <c r="E27" s="199">
        <v>1</v>
      </c>
      <c r="F27" s="428">
        <v>1</v>
      </c>
      <c r="G27" s="199">
        <v>1</v>
      </c>
      <c r="H27" s="199">
        <v>1</v>
      </c>
      <c r="I27" s="199">
        <v>1</v>
      </c>
      <c r="J27" s="199">
        <v>1</v>
      </c>
      <c r="L27" s="486"/>
      <c r="M27" s="486"/>
      <c r="N27" s="486"/>
      <c r="O27" s="486"/>
      <c r="P27" s="486"/>
      <c r="Q27" s="486"/>
      <c r="R27" s="486"/>
    </row>
    <row r="28" spans="1:27" ht="16.5">
      <c r="A28" s="317"/>
      <c r="B28" s="317"/>
      <c r="C28" s="501"/>
      <c r="D28" s="199" t="s">
        <v>410</v>
      </c>
      <c r="E28" s="199">
        <v>1</v>
      </c>
      <c r="F28" s="428">
        <v>1</v>
      </c>
      <c r="G28" s="199">
        <v>1</v>
      </c>
      <c r="H28" s="199">
        <v>1</v>
      </c>
      <c r="I28" s="199">
        <v>1</v>
      </c>
      <c r="J28" s="199">
        <v>1</v>
      </c>
      <c r="L28" s="486"/>
      <c r="M28" s="486"/>
      <c r="N28" s="486"/>
      <c r="O28" s="486"/>
      <c r="P28" s="486"/>
      <c r="Q28" s="486"/>
      <c r="R28" s="486"/>
    </row>
    <row r="29" spans="1:27" ht="16.5">
      <c r="A29" s="317"/>
      <c r="B29" s="317"/>
      <c r="C29" s="501"/>
      <c r="D29" s="199" t="s">
        <v>411</v>
      </c>
      <c r="E29" s="199">
        <v>0.2</v>
      </c>
      <c r="F29" s="428">
        <v>0.2</v>
      </c>
      <c r="G29" s="199">
        <v>0.2</v>
      </c>
      <c r="H29" s="199">
        <v>0.2</v>
      </c>
      <c r="I29" s="199">
        <v>0.2</v>
      </c>
      <c r="J29" s="199">
        <v>0.2</v>
      </c>
      <c r="L29" s="486"/>
      <c r="M29" s="486"/>
      <c r="N29" s="486"/>
      <c r="O29" s="486"/>
      <c r="P29" s="486"/>
      <c r="Q29" s="486"/>
      <c r="R29" s="486"/>
    </row>
    <row r="30" spans="1:27" ht="16.5">
      <c r="A30" s="317"/>
      <c r="B30" s="317"/>
      <c r="C30" s="501"/>
      <c r="D30" s="199" t="s">
        <v>412</v>
      </c>
      <c r="E30" s="199">
        <f t="shared" ref="E30:J30" si="17">SUM(E25:E29)</f>
        <v>27.2</v>
      </c>
      <c r="F30" s="428">
        <f t="shared" si="17"/>
        <v>27.2</v>
      </c>
      <c r="G30" s="199">
        <f t="shared" si="17"/>
        <v>27.2</v>
      </c>
      <c r="H30" s="199">
        <f t="shared" si="17"/>
        <v>27.2</v>
      </c>
      <c r="I30" s="199">
        <f t="shared" si="17"/>
        <v>27.2</v>
      </c>
      <c r="J30" s="199">
        <f t="shared" si="17"/>
        <v>27.2</v>
      </c>
      <c r="L30" s="486"/>
      <c r="M30" s="486"/>
      <c r="N30" s="486"/>
      <c r="O30" s="486"/>
      <c r="P30" s="486"/>
      <c r="Q30" s="486"/>
      <c r="R30" s="486"/>
    </row>
    <row r="31" spans="1:27" ht="15">
      <c r="A31" s="317"/>
      <c r="B31" s="317"/>
      <c r="C31" s="480" t="s">
        <v>439</v>
      </c>
      <c r="D31" s="311" t="s">
        <v>432</v>
      </c>
      <c r="E31" s="312">
        <f t="shared" ref="E31:J31" ca="1" si="18">E14+E24+E30</f>
        <v>1988.3246575342466</v>
      </c>
      <c r="F31" s="312">
        <f t="shared" ca="1" si="18"/>
        <v>1994.0958904109589</v>
      </c>
      <c r="G31" s="312">
        <f t="shared" ca="1" si="18"/>
        <v>2049.8301369863011</v>
      </c>
      <c r="H31" s="312">
        <f t="shared" ca="1" si="18"/>
        <v>2122.1602739726027</v>
      </c>
      <c r="I31" s="312">
        <f t="shared" ca="1" si="18"/>
        <v>2037.4575342465755</v>
      </c>
      <c r="J31" s="312">
        <f t="shared" ca="1" si="18"/>
        <v>2104.7575342465752</v>
      </c>
    </row>
    <row r="32" spans="1:27" ht="16.5">
      <c r="A32" s="317"/>
      <c r="B32" s="317"/>
      <c r="C32" s="480"/>
      <c r="D32" s="319" t="s">
        <v>390</v>
      </c>
      <c r="E32" s="477">
        <f>$B$2</f>
        <v>1835</v>
      </c>
      <c r="F32" s="478"/>
      <c r="G32" s="478"/>
      <c r="H32" s="478"/>
      <c r="I32" s="478"/>
      <c r="J32" s="479"/>
    </row>
    <row r="33" spans="1:18" s="324" customFormat="1" ht="16.5">
      <c r="C33" s="480"/>
      <c r="D33" s="319" t="s">
        <v>440</v>
      </c>
      <c r="E33" s="477">
        <f>B2-B5</f>
        <v>-8</v>
      </c>
      <c r="F33" s="478"/>
      <c r="G33" s="478"/>
      <c r="H33" s="478"/>
      <c r="I33" s="478"/>
      <c r="J33" s="479"/>
      <c r="L33"/>
      <c r="M33"/>
      <c r="N33"/>
      <c r="O33"/>
      <c r="P33"/>
      <c r="Q33"/>
      <c r="R33"/>
    </row>
    <row r="34" spans="1:18" ht="21">
      <c r="A34" s="317"/>
      <c r="B34" s="317"/>
      <c r="C34" s="480"/>
      <c r="D34" s="320" t="s">
        <v>433</v>
      </c>
      <c r="E34" s="321">
        <f ca="1">$E$32-E31</f>
        <v>-153.32465753424663</v>
      </c>
      <c r="F34" s="321">
        <f ca="1">$E$32-F31</f>
        <v>-159.09589041095887</v>
      </c>
      <c r="G34" s="321">
        <f t="shared" ref="G34:I34" ca="1" si="19">$E$32-G31</f>
        <v>-214.83013698630111</v>
      </c>
      <c r="H34" s="321">
        <f t="shared" ca="1" si="19"/>
        <v>-287.16027397260268</v>
      </c>
      <c r="I34" s="321">
        <f t="shared" ca="1" si="19"/>
        <v>-202.45753424657551</v>
      </c>
      <c r="J34" s="321">
        <f ca="1">$E$32-J31</f>
        <v>-269.75753424657523</v>
      </c>
    </row>
    <row r="35" spans="1:18">
      <c r="A35" s="317"/>
      <c r="B35" s="317"/>
      <c r="C35" s="500" t="s">
        <v>421</v>
      </c>
      <c r="D35" s="132" t="s">
        <v>302</v>
      </c>
      <c r="E35" s="327" t="s">
        <v>444</v>
      </c>
      <c r="F35" s="327"/>
      <c r="G35" s="327" t="s">
        <v>445</v>
      </c>
      <c r="H35" s="327" t="s">
        <v>446</v>
      </c>
      <c r="I35" s="327" t="s">
        <v>447</v>
      </c>
      <c r="J35" s="327"/>
    </row>
    <row r="36" spans="1:18" ht="17.25">
      <c r="A36" s="317"/>
      <c r="B36" s="317"/>
      <c r="C36" s="500"/>
      <c r="D36" s="132" t="s">
        <v>199</v>
      </c>
      <c r="E36" s="335">
        <f>LOOKUP(2,1/(价格!$P:$P&lt;&gt;0),价格!$P:$P)</f>
        <v>52</v>
      </c>
      <c r="F36" s="427"/>
      <c r="G36" s="335">
        <f>LOOKUP(2,1/(价格!$Q:$Q&lt;&gt;0),价格!$Q:$Q)</f>
        <v>62</v>
      </c>
      <c r="H36" s="335">
        <f>LOOKUP(2,1/(价格!$R:$R&lt;&gt;0),价格!$R:$R)</f>
        <v>50</v>
      </c>
      <c r="I36" s="335">
        <f>LOOKUP(2,1/(价格!$S:$S&lt;&gt;0),价格!$S:$S)</f>
        <v>47</v>
      </c>
      <c r="J36" s="327"/>
    </row>
    <row r="37" spans="1:18" ht="17.25">
      <c r="A37" s="317"/>
      <c r="B37" s="317"/>
      <c r="C37" s="500"/>
      <c r="D37" s="132" t="s">
        <v>416</v>
      </c>
      <c r="E37" s="335">
        <f>LOOKUP(2,1/(价格!$H:$H&lt;&gt;0),价格!$H:$H)</f>
        <v>1990</v>
      </c>
      <c r="F37" s="427"/>
      <c r="G37" s="335">
        <f>LOOKUP(2,1/(价格!$L:$L&lt;&gt;0),价格!$L:$L)</f>
        <v>2010</v>
      </c>
      <c r="H37" s="335">
        <f>LOOKUP(2,1/(价格!$J:$J&lt;&gt;0),价格!$J:$J)</f>
        <v>2000</v>
      </c>
      <c r="I37" s="335">
        <f>LOOKUP(2,1/(价格!$N:$N&lt;&gt;0),价格!$N:$N)</f>
        <v>1970</v>
      </c>
      <c r="J37" s="328"/>
    </row>
    <row r="38" spans="1:18" s="324" customFormat="1">
      <c r="C38" s="500"/>
      <c r="D38" s="132" t="s">
        <v>440</v>
      </c>
      <c r="E38" s="328">
        <f>E37-INDEX(价格!H:H, COUNTA(价格!$A:$A))</f>
        <v>0</v>
      </c>
      <c r="F38" s="328"/>
      <c r="G38" s="328">
        <f>G37-INDEX(价格!L:L, COUNTA(价格!$A:$A))</f>
        <v>0</v>
      </c>
      <c r="H38" s="328">
        <f>H37-INDEX(价格!J:J, COUNTA(价格!$A:$A))</f>
        <v>0</v>
      </c>
      <c r="I38" s="328">
        <f>I37-INDEX(价格!N:N, COUNTA(价格!$A:$A))</f>
        <v>0</v>
      </c>
      <c r="J38" s="328"/>
      <c r="L38"/>
      <c r="M38"/>
      <c r="N38"/>
      <c r="O38"/>
      <c r="P38"/>
      <c r="Q38"/>
      <c r="R38"/>
    </row>
    <row r="39" spans="1:18" ht="17.25">
      <c r="C39" s="500"/>
      <c r="D39" s="132" t="s">
        <v>423</v>
      </c>
      <c r="E39" s="273">
        <f>INDEX(价格!I:I, COUNTA(价格!$A:$A)+1)</f>
        <v>18</v>
      </c>
      <c r="F39" s="273"/>
      <c r="G39" s="273">
        <f>INDEX(价格!M:M, COUNTA(价格!$A:$A)+1)</f>
        <v>28</v>
      </c>
      <c r="H39" s="273">
        <f>INDEX(价格!K:K, COUNTA(价格!$A:$A)+1)</f>
        <v>30</v>
      </c>
      <c r="I39" s="273">
        <f>INDEX(价格!O:O, COUNTA(价格!$A:$A)+1)</f>
        <v>3</v>
      </c>
      <c r="J39" s="328"/>
    </row>
    <row r="40" spans="1:18">
      <c r="L40" s="324"/>
      <c r="M40" s="324"/>
      <c r="N40" s="324"/>
      <c r="O40" s="324"/>
      <c r="P40" s="324"/>
      <c r="Q40" s="324"/>
      <c r="R40" s="324"/>
    </row>
    <row r="45" spans="1:18">
      <c r="L45" s="324"/>
      <c r="M45" s="324"/>
      <c r="N45" s="324"/>
      <c r="O45" s="324"/>
      <c r="P45" s="324"/>
      <c r="Q45" s="324"/>
      <c r="R45" s="324"/>
    </row>
  </sheetData>
  <mergeCells count="26">
    <mergeCell ref="C31:C34"/>
    <mergeCell ref="C35:C39"/>
    <mergeCell ref="C20:C24"/>
    <mergeCell ref="C25:C30"/>
    <mergeCell ref="C1:C4"/>
    <mergeCell ref="C5:C10"/>
    <mergeCell ref="C11:C16"/>
    <mergeCell ref="C17:C19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E32:J32"/>
    <mergeCell ref="E33:J33"/>
    <mergeCell ref="L21:L25"/>
    <mergeCell ref="R21:R25"/>
    <mergeCell ref="E15:J15"/>
    <mergeCell ref="E16:J16"/>
    <mergeCell ref="L18:L20"/>
    <mergeCell ref="L26:R3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8" sqref="C8"/>
    </sheetView>
  </sheetViews>
  <sheetFormatPr defaultRowHeight="13.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>
      <c r="B1" s="505" t="s">
        <v>176</v>
      </c>
      <c r="C1" s="505"/>
      <c r="D1" s="506" t="s">
        <v>177</v>
      </c>
      <c r="E1" s="506"/>
      <c r="F1" s="507" t="s">
        <v>178</v>
      </c>
      <c r="G1" s="507"/>
      <c r="H1" s="508" t="s">
        <v>179</v>
      </c>
      <c r="I1" s="508"/>
      <c r="J1" s="509" t="s">
        <v>180</v>
      </c>
      <c r="K1" s="509"/>
      <c r="L1" s="510" t="s">
        <v>181</v>
      </c>
      <c r="M1" s="510"/>
      <c r="N1" s="504" t="s">
        <v>183</v>
      </c>
      <c r="O1" s="504"/>
      <c r="P1" s="504"/>
      <c r="Q1" s="504"/>
      <c r="R1" s="504"/>
    </row>
    <row r="2" spans="1:18">
      <c r="A2" s="136" t="s">
        <v>182</v>
      </c>
      <c r="B2" s="147" t="s">
        <v>5</v>
      </c>
      <c r="C2" s="147" t="s">
        <v>6</v>
      </c>
      <c r="D2" s="148" t="s">
        <v>183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184</v>
      </c>
      <c r="K2" s="150" t="s">
        <v>6</v>
      </c>
      <c r="L2" s="152" t="s">
        <v>183</v>
      </c>
      <c r="M2" s="153" t="s">
        <v>185</v>
      </c>
      <c r="N2" s="154" t="s">
        <v>186</v>
      </c>
      <c r="O2" s="154" t="s">
        <v>187</v>
      </c>
      <c r="P2" s="154" t="s">
        <v>188</v>
      </c>
      <c r="Q2" s="154" t="s">
        <v>189</v>
      </c>
      <c r="R2" s="154" t="s">
        <v>190</v>
      </c>
    </row>
    <row r="3" spans="1:18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E3" activePane="bottomRight" state="frozen"/>
      <selection pane="topRight" activeCell="J1" sqref="J1"/>
      <selection pane="bottomLeft" activeCell="A3" sqref="A3"/>
      <selection pane="bottomRight" activeCell="BM12" sqref="BM12"/>
    </sheetView>
  </sheetViews>
  <sheetFormatPr defaultRowHeight="13.5"/>
  <cols>
    <col min="1" max="1" width="13.75" style="216" customWidth="1"/>
    <col min="2" max="2" width="8.5" style="215" bestFit="1" customWidth="1"/>
    <col min="3" max="7" width="4.5" style="215" bestFit="1" customWidth="1"/>
    <col min="8" max="8" width="4.5" style="80" bestFit="1" customWidth="1"/>
    <col min="9" max="9" width="3.375" style="205" bestFit="1" customWidth="1"/>
    <col min="10" max="10" width="3.375" style="206" customWidth="1"/>
    <col min="11" max="15" width="3.375" style="215" bestFit="1" customWidth="1"/>
    <col min="16" max="16" width="3.375" style="80" bestFit="1" customWidth="1"/>
    <col min="17" max="17" width="3.375" style="205" bestFit="1" customWidth="1"/>
    <col min="18" max="18" width="3.375" style="206" customWidth="1"/>
    <col min="19" max="23" width="3.375" style="215" bestFit="1" customWidth="1"/>
    <col min="24" max="24" width="3.375" style="80" bestFit="1" customWidth="1"/>
    <col min="25" max="25" width="11.625" style="212" bestFit="1" customWidth="1"/>
    <col min="26" max="26" width="4.5" style="206" bestFit="1" customWidth="1"/>
    <col min="27" max="31" width="4.5" style="206" customWidth="1"/>
    <col min="32" max="32" width="4.5" style="80" customWidth="1"/>
    <col min="33" max="33" width="11.625" style="212" bestFit="1" customWidth="1"/>
    <col min="34" max="34" width="4.5" style="206" customWidth="1"/>
    <col min="35" max="39" width="4.5" style="215" customWidth="1"/>
    <col min="40" max="40" width="4.5" style="80" customWidth="1"/>
    <col min="41" max="41" width="11.625" style="212" bestFit="1" customWidth="1"/>
    <col min="42" max="42" width="4.5" style="206" customWidth="1"/>
    <col min="43" max="47" width="4.5" style="215" customWidth="1"/>
    <col min="48" max="48" width="4.5" style="80" customWidth="1"/>
    <col min="49" max="49" width="11.625" style="212" bestFit="1" customWidth="1"/>
    <col min="50" max="50" width="4.5" style="206" customWidth="1"/>
    <col min="51" max="55" width="4.5" style="215" customWidth="1"/>
    <col min="56" max="56" width="4.5" style="80" customWidth="1"/>
    <col min="57" max="57" width="11.625" style="212" bestFit="1" customWidth="1"/>
    <col min="58" max="58" width="4.5" style="206" bestFit="1" customWidth="1"/>
    <col min="59" max="63" width="4.5" style="215" bestFit="1" customWidth="1"/>
    <col min="64" max="64" width="4.5" style="80" bestFit="1" customWidth="1"/>
    <col min="65" max="65" width="11.625" style="205" bestFit="1" customWidth="1"/>
    <col min="66" max="66" width="4.5" style="206" bestFit="1" customWidth="1"/>
    <col min="67" max="71" width="4.5" style="215" bestFit="1" customWidth="1"/>
    <col min="72" max="72" width="6.5" style="208" bestFit="1" customWidth="1"/>
    <col min="73" max="73" width="9" style="205"/>
    <col min="74" max="16384" width="9" style="215"/>
  </cols>
  <sheetData>
    <row r="1" spans="1:135">
      <c r="B1" s="511" t="s">
        <v>220</v>
      </c>
      <c r="C1" s="511"/>
      <c r="D1" s="511"/>
      <c r="E1" s="511"/>
      <c r="F1" s="511"/>
      <c r="G1" s="511"/>
      <c r="H1" s="511"/>
      <c r="I1" s="512" t="s">
        <v>214</v>
      </c>
      <c r="J1" s="512"/>
      <c r="K1" s="512"/>
      <c r="L1" s="512"/>
      <c r="M1" s="512"/>
      <c r="N1" s="512"/>
      <c r="O1" s="512"/>
      <c r="P1" s="512"/>
      <c r="Q1" s="511" t="s">
        <v>215</v>
      </c>
      <c r="R1" s="511"/>
      <c r="S1" s="511"/>
      <c r="T1" s="511"/>
      <c r="U1" s="511"/>
      <c r="V1" s="511"/>
      <c r="W1" s="511"/>
      <c r="X1" s="511"/>
      <c r="Y1" s="513" t="s">
        <v>216</v>
      </c>
      <c r="Z1" s="514"/>
      <c r="AA1" s="514"/>
      <c r="AB1" s="514"/>
      <c r="AC1" s="514"/>
      <c r="AD1" s="514"/>
      <c r="AE1" s="514"/>
      <c r="AF1" s="514"/>
      <c r="AG1" s="511" t="s">
        <v>222</v>
      </c>
      <c r="AH1" s="511"/>
      <c r="AI1" s="511"/>
      <c r="AJ1" s="511"/>
      <c r="AK1" s="511"/>
      <c r="AL1" s="511"/>
      <c r="AM1" s="511"/>
      <c r="AN1" s="511"/>
      <c r="AO1" s="511" t="s">
        <v>217</v>
      </c>
      <c r="AP1" s="511"/>
      <c r="AQ1" s="511"/>
      <c r="AR1" s="511"/>
      <c r="AS1" s="511"/>
      <c r="AT1" s="511"/>
      <c r="AU1" s="511"/>
      <c r="AV1" s="511"/>
      <c r="AW1" s="511" t="s">
        <v>218</v>
      </c>
      <c r="AX1" s="511"/>
      <c r="AY1" s="511"/>
      <c r="AZ1" s="511"/>
      <c r="BA1" s="511"/>
      <c r="BB1" s="511"/>
      <c r="BC1" s="511"/>
      <c r="BD1" s="511"/>
      <c r="BE1" s="511" t="s">
        <v>219</v>
      </c>
      <c r="BF1" s="511"/>
      <c r="BG1" s="511"/>
      <c r="BH1" s="511"/>
      <c r="BI1" s="511"/>
      <c r="BJ1" s="511"/>
      <c r="BK1" s="511"/>
      <c r="BL1" s="511"/>
      <c r="BM1" s="511" t="s">
        <v>223</v>
      </c>
      <c r="BN1" s="511"/>
      <c r="BO1" s="511"/>
      <c r="BP1" s="511"/>
      <c r="BQ1" s="511"/>
      <c r="BR1" s="511"/>
      <c r="BS1" s="511"/>
      <c r="BT1" s="511"/>
    </row>
    <row r="2" spans="1:135">
      <c r="A2" s="216" t="s">
        <v>224</v>
      </c>
      <c r="B2" s="215" t="s">
        <v>221</v>
      </c>
      <c r="C2" s="215" t="s">
        <v>225</v>
      </c>
      <c r="D2" s="215" t="s">
        <v>226</v>
      </c>
      <c r="E2" s="215" t="s">
        <v>227</v>
      </c>
      <c r="F2" s="215" t="s">
        <v>228</v>
      </c>
      <c r="G2" s="215" t="s">
        <v>229</v>
      </c>
      <c r="H2" s="80" t="s">
        <v>230</v>
      </c>
      <c r="J2" s="211" t="s">
        <v>231</v>
      </c>
      <c r="K2" s="215" t="s">
        <v>225</v>
      </c>
      <c r="L2" s="215" t="s">
        <v>232</v>
      </c>
      <c r="M2" s="215" t="s">
        <v>233</v>
      </c>
      <c r="N2" s="215" t="s">
        <v>228</v>
      </c>
      <c r="O2" s="215" t="s">
        <v>229</v>
      </c>
      <c r="P2" s="80" t="s">
        <v>230</v>
      </c>
      <c r="R2" s="211" t="s">
        <v>231</v>
      </c>
      <c r="S2" s="215" t="s">
        <v>225</v>
      </c>
      <c r="T2" s="215" t="s">
        <v>232</v>
      </c>
      <c r="U2" s="215" t="s">
        <v>233</v>
      </c>
      <c r="V2" s="215" t="s">
        <v>234</v>
      </c>
      <c r="W2" s="215" t="s">
        <v>235</v>
      </c>
      <c r="X2" s="80" t="s">
        <v>230</v>
      </c>
      <c r="Z2" s="211" t="s">
        <v>231</v>
      </c>
      <c r="AA2" s="215" t="s">
        <v>236</v>
      </c>
      <c r="AB2" s="215" t="s">
        <v>232</v>
      </c>
      <c r="AC2" s="215" t="s">
        <v>237</v>
      </c>
      <c r="AD2" s="215" t="s">
        <v>234</v>
      </c>
      <c r="AE2" s="215" t="s">
        <v>235</v>
      </c>
      <c r="AF2" s="80" t="s">
        <v>230</v>
      </c>
      <c r="AH2" s="211" t="s">
        <v>238</v>
      </c>
      <c r="AI2" s="215" t="s">
        <v>225</v>
      </c>
      <c r="AJ2" s="215" t="s">
        <v>232</v>
      </c>
      <c r="AK2" s="215" t="s">
        <v>233</v>
      </c>
      <c r="AL2" s="215" t="s">
        <v>239</v>
      </c>
      <c r="AM2" s="215" t="s">
        <v>235</v>
      </c>
      <c r="AN2" s="80" t="s">
        <v>230</v>
      </c>
      <c r="AP2" s="211" t="s">
        <v>231</v>
      </c>
      <c r="AQ2" s="215" t="s">
        <v>240</v>
      </c>
      <c r="AR2" s="215" t="s">
        <v>232</v>
      </c>
      <c r="AS2" s="215" t="s">
        <v>233</v>
      </c>
      <c r="AT2" s="215" t="s">
        <v>239</v>
      </c>
      <c r="AU2" s="215" t="s">
        <v>235</v>
      </c>
      <c r="AV2" s="80" t="s">
        <v>241</v>
      </c>
      <c r="AX2" s="211" t="s">
        <v>231</v>
      </c>
      <c r="AY2" s="215" t="s">
        <v>240</v>
      </c>
      <c r="AZ2" s="215" t="s">
        <v>232</v>
      </c>
      <c r="BA2" s="215" t="s">
        <v>227</v>
      </c>
      <c r="BB2" s="215" t="s">
        <v>239</v>
      </c>
      <c r="BC2" s="215" t="s">
        <v>235</v>
      </c>
      <c r="BD2" s="80" t="s">
        <v>230</v>
      </c>
      <c r="BF2" s="211" t="s">
        <v>231</v>
      </c>
      <c r="BG2" s="215" t="s">
        <v>240</v>
      </c>
      <c r="BH2" s="215" t="s">
        <v>232</v>
      </c>
      <c r="BI2" s="215" t="s">
        <v>233</v>
      </c>
      <c r="BJ2" s="215" t="s">
        <v>239</v>
      </c>
      <c r="BK2" s="215" t="s">
        <v>235</v>
      </c>
      <c r="BL2" s="80" t="s">
        <v>230</v>
      </c>
      <c r="BM2" s="205" t="s">
        <v>383</v>
      </c>
      <c r="BN2" s="211" t="s">
        <v>231</v>
      </c>
      <c r="BO2" s="215" t="s">
        <v>240</v>
      </c>
      <c r="BP2" s="215" t="s">
        <v>226</v>
      </c>
      <c r="BQ2" s="215" t="s">
        <v>233</v>
      </c>
      <c r="BR2" s="215" t="s">
        <v>239</v>
      </c>
      <c r="BS2" s="215" t="s">
        <v>235</v>
      </c>
      <c r="BT2" s="208" t="s">
        <v>230</v>
      </c>
    </row>
    <row r="3" spans="1:135">
      <c r="A3" s="216">
        <v>43419</v>
      </c>
      <c r="B3" s="207"/>
      <c r="C3" s="207"/>
      <c r="D3" s="207"/>
      <c r="E3" s="207"/>
      <c r="F3" s="207"/>
      <c r="G3" s="207"/>
      <c r="H3" s="207"/>
      <c r="J3" s="211"/>
      <c r="R3" s="211"/>
      <c r="Z3" s="211"/>
      <c r="AA3" s="215"/>
      <c r="AB3" s="215"/>
      <c r="AC3" s="215"/>
      <c r="AD3" s="215"/>
      <c r="AE3" s="215"/>
      <c r="AH3" s="211"/>
      <c r="AP3" s="211"/>
      <c r="AX3" s="211"/>
      <c r="BE3" s="213">
        <v>43051</v>
      </c>
      <c r="BF3" s="210">
        <v>0.14000000000000001</v>
      </c>
      <c r="BG3" s="207">
        <v>0.09</v>
      </c>
      <c r="BH3" s="207">
        <v>0.14000000000000001</v>
      </c>
      <c r="BI3" s="207">
        <v>0.1</v>
      </c>
      <c r="BJ3" s="207">
        <v>0.1</v>
      </c>
      <c r="BK3" s="207">
        <v>0.17</v>
      </c>
      <c r="BL3" s="208">
        <v>0.17</v>
      </c>
      <c r="BM3" s="212">
        <v>43415</v>
      </c>
      <c r="BN3" s="269">
        <v>0.13</v>
      </c>
      <c r="BO3" s="269">
        <v>0.06</v>
      </c>
      <c r="BP3" s="269">
        <v>0.12</v>
      </c>
      <c r="BQ3" s="269">
        <v>0.08</v>
      </c>
      <c r="BR3" s="269">
        <v>0.14000000000000001</v>
      </c>
      <c r="BS3" s="269">
        <v>0.2</v>
      </c>
      <c r="BT3" s="208">
        <v>0.25</v>
      </c>
    </row>
    <row r="4" spans="1:135">
      <c r="A4" s="216">
        <v>43426</v>
      </c>
      <c r="B4" s="207">
        <f t="shared" ref="B4:H18" si="0">AVERAGE(Z4,AH4,AP4,AX4,BF4)</f>
        <v>0.18</v>
      </c>
      <c r="C4" s="207">
        <f t="shared" si="0"/>
        <v>0.11200000000000002</v>
      </c>
      <c r="D4" s="207">
        <f t="shared" si="0"/>
        <v>0.20800000000000002</v>
      </c>
      <c r="E4" s="207">
        <f t="shared" si="0"/>
        <v>0.17199999999999999</v>
      </c>
      <c r="F4" s="207">
        <f t="shared" si="0"/>
        <v>0.122</v>
      </c>
      <c r="G4" s="207">
        <f t="shared" si="0"/>
        <v>0.22799999999999998</v>
      </c>
      <c r="H4" s="207">
        <f t="shared" si="0"/>
        <v>0.248</v>
      </c>
      <c r="I4" s="209"/>
      <c r="J4" s="210"/>
      <c r="K4" s="207"/>
      <c r="L4" s="207"/>
      <c r="M4" s="207"/>
      <c r="N4" s="207"/>
      <c r="O4" s="207"/>
      <c r="P4" s="208"/>
      <c r="Q4" s="209"/>
      <c r="R4" s="210"/>
      <c r="S4" s="207"/>
      <c r="T4" s="207"/>
      <c r="U4" s="207"/>
      <c r="V4" s="207"/>
      <c r="W4" s="207"/>
      <c r="X4" s="208"/>
      <c r="Y4" s="213">
        <v>41600</v>
      </c>
      <c r="Z4" s="210">
        <v>0.15</v>
      </c>
      <c r="AA4" s="210">
        <v>0.09</v>
      </c>
      <c r="AB4" s="210">
        <v>0.22</v>
      </c>
      <c r="AC4" s="210">
        <v>0.23</v>
      </c>
      <c r="AD4" s="210">
        <v>0.12</v>
      </c>
      <c r="AE4" s="210">
        <v>0.18</v>
      </c>
      <c r="AF4" s="208">
        <v>0.22</v>
      </c>
      <c r="AG4" s="213">
        <v>41965</v>
      </c>
      <c r="AH4" s="210">
        <v>0.18</v>
      </c>
      <c r="AI4" s="207">
        <v>0.13</v>
      </c>
      <c r="AJ4" s="207">
        <v>0.25</v>
      </c>
      <c r="AK4" s="207">
        <v>0.21</v>
      </c>
      <c r="AL4" s="207">
        <v>0.15</v>
      </c>
      <c r="AM4" s="207">
        <v>0.25</v>
      </c>
      <c r="AN4" s="208">
        <v>0.27</v>
      </c>
      <c r="AO4" s="213">
        <v>42330</v>
      </c>
      <c r="AP4" s="210">
        <v>0.21</v>
      </c>
      <c r="AQ4" s="207">
        <v>0.11</v>
      </c>
      <c r="AR4" s="207">
        <v>0.19</v>
      </c>
      <c r="AS4" s="207">
        <v>0.15</v>
      </c>
      <c r="AT4" s="207">
        <v>0.11</v>
      </c>
      <c r="AU4" s="207">
        <v>0.28000000000000003</v>
      </c>
      <c r="AV4" s="208">
        <v>0.28999999999999998</v>
      </c>
      <c r="AW4" s="213">
        <v>42694</v>
      </c>
      <c r="AX4" s="210">
        <v>0.14000000000000001</v>
      </c>
      <c r="AY4" s="207">
        <v>0.09</v>
      </c>
      <c r="AZ4" s="207">
        <v>0.17</v>
      </c>
      <c r="BA4" s="207">
        <v>0.11</v>
      </c>
      <c r="BB4" s="207">
        <v>0.11</v>
      </c>
      <c r="BC4" s="207">
        <v>0.21</v>
      </c>
      <c r="BD4" s="208">
        <v>0.23</v>
      </c>
      <c r="BE4" s="213">
        <v>43058</v>
      </c>
      <c r="BF4" s="210">
        <v>0.22</v>
      </c>
      <c r="BG4" s="207">
        <v>0.14000000000000001</v>
      </c>
      <c r="BH4" s="207">
        <v>0.21</v>
      </c>
      <c r="BI4" s="207">
        <v>0.16</v>
      </c>
      <c r="BJ4" s="207">
        <v>0.12</v>
      </c>
      <c r="BK4" s="207">
        <v>0.22</v>
      </c>
      <c r="BL4" s="208">
        <v>0.23</v>
      </c>
      <c r="BM4" s="212">
        <v>43422</v>
      </c>
      <c r="BN4" s="210">
        <v>0.16</v>
      </c>
      <c r="BO4" s="207">
        <v>0.08</v>
      </c>
      <c r="BP4" s="207">
        <v>0.15</v>
      </c>
      <c r="BQ4" s="207">
        <v>0.14000000000000001</v>
      </c>
      <c r="BR4" s="207">
        <v>0.16</v>
      </c>
      <c r="BS4" s="207">
        <v>0.26</v>
      </c>
      <c r="BT4" s="208">
        <v>0.3</v>
      </c>
      <c r="BU4" s="209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</row>
    <row r="5" spans="1:135">
      <c r="A5" s="216">
        <v>43433</v>
      </c>
      <c r="B5" s="207">
        <f t="shared" si="0"/>
        <v>0.254</v>
      </c>
      <c r="C5" s="207">
        <f t="shared" si="0"/>
        <v>0.16799999999999998</v>
      </c>
      <c r="D5" s="207">
        <f t="shared" si="0"/>
        <v>0.27400000000000002</v>
      </c>
      <c r="E5" s="207">
        <f t="shared" si="0"/>
        <v>0.21400000000000002</v>
      </c>
      <c r="F5" s="207">
        <f t="shared" si="0"/>
        <v>0.16</v>
      </c>
      <c r="G5" s="207">
        <f t="shared" si="0"/>
        <v>0.26600000000000001</v>
      </c>
      <c r="H5" s="207">
        <f t="shared" si="0"/>
        <v>0.28200000000000003</v>
      </c>
      <c r="I5" s="209"/>
      <c r="J5" s="210"/>
      <c r="K5" s="207"/>
      <c r="L5" s="207"/>
      <c r="M5" s="207"/>
      <c r="N5" s="207"/>
      <c r="O5" s="207"/>
      <c r="P5" s="208"/>
      <c r="Q5" s="209"/>
      <c r="R5" s="210"/>
      <c r="S5" s="207"/>
      <c r="T5" s="207"/>
      <c r="U5" s="207"/>
      <c r="V5" s="207"/>
      <c r="W5" s="207"/>
      <c r="X5" s="208"/>
      <c r="Y5" s="213">
        <v>41607</v>
      </c>
      <c r="Z5" s="210">
        <v>0.19</v>
      </c>
      <c r="AA5" s="210">
        <v>0.12</v>
      </c>
      <c r="AB5" s="210">
        <v>0.25</v>
      </c>
      <c r="AC5" s="210">
        <v>0.26</v>
      </c>
      <c r="AD5" s="210">
        <v>0.14000000000000001</v>
      </c>
      <c r="AE5" s="210">
        <v>0.2</v>
      </c>
      <c r="AF5" s="208">
        <v>0.25</v>
      </c>
      <c r="AG5" s="213">
        <v>41972</v>
      </c>
      <c r="AH5" s="210">
        <v>0.27</v>
      </c>
      <c r="AI5" s="207">
        <v>0.19</v>
      </c>
      <c r="AJ5" s="207">
        <v>0.32</v>
      </c>
      <c r="AK5" s="207">
        <v>0.26</v>
      </c>
      <c r="AL5" s="207">
        <v>0.2</v>
      </c>
      <c r="AM5" s="207">
        <v>0.28000000000000003</v>
      </c>
      <c r="AN5" s="208">
        <v>0.3</v>
      </c>
      <c r="AO5" s="213">
        <v>42337</v>
      </c>
      <c r="AP5" s="210">
        <v>0.31</v>
      </c>
      <c r="AQ5" s="207">
        <v>0.16</v>
      </c>
      <c r="AR5" s="207">
        <v>0.25</v>
      </c>
      <c r="AS5" s="207">
        <v>0.18</v>
      </c>
      <c r="AT5" s="207">
        <v>0.17</v>
      </c>
      <c r="AU5" s="207">
        <v>0.32</v>
      </c>
      <c r="AV5" s="208">
        <v>0.33</v>
      </c>
      <c r="AW5" s="213">
        <v>42701</v>
      </c>
      <c r="AX5" s="210">
        <v>0.22</v>
      </c>
      <c r="AY5" s="207">
        <v>0.15</v>
      </c>
      <c r="AZ5" s="207">
        <v>0.26</v>
      </c>
      <c r="BA5" s="207">
        <v>0.16</v>
      </c>
      <c r="BB5" s="207">
        <v>0.15</v>
      </c>
      <c r="BC5" s="207">
        <v>0.26</v>
      </c>
      <c r="BD5" s="208">
        <v>0.27</v>
      </c>
      <c r="BE5" s="213">
        <v>43065</v>
      </c>
      <c r="BF5" s="210">
        <v>0.28000000000000003</v>
      </c>
      <c r="BG5" s="207">
        <v>0.22</v>
      </c>
      <c r="BH5" s="207">
        <v>0.28999999999999998</v>
      </c>
      <c r="BI5" s="207">
        <v>0.21</v>
      </c>
      <c r="BJ5" s="207">
        <v>0.14000000000000001</v>
      </c>
      <c r="BK5" s="207">
        <v>0.27</v>
      </c>
      <c r="BL5" s="208">
        <v>0.26</v>
      </c>
      <c r="BM5" s="212">
        <v>43429</v>
      </c>
      <c r="BN5" s="210">
        <v>0.19</v>
      </c>
      <c r="BO5" s="207">
        <v>0.09</v>
      </c>
      <c r="BP5" s="207">
        <v>0.2</v>
      </c>
      <c r="BQ5" s="207">
        <v>0.18</v>
      </c>
      <c r="BR5" s="207">
        <v>0.18</v>
      </c>
      <c r="BS5" s="207">
        <v>0.28000000000000003</v>
      </c>
      <c r="BT5" s="208">
        <v>0.33</v>
      </c>
      <c r="BU5" s="209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7"/>
      <c r="EB5" s="207"/>
      <c r="EC5" s="207"/>
      <c r="ED5" s="207"/>
      <c r="EE5" s="207"/>
    </row>
    <row r="6" spans="1:135">
      <c r="A6" s="216">
        <v>43440</v>
      </c>
      <c r="B6" s="207">
        <f t="shared" si="0"/>
        <v>0.314</v>
      </c>
      <c r="C6" s="207">
        <f t="shared" si="0"/>
        <v>0.22000000000000003</v>
      </c>
      <c r="D6" s="207">
        <f t="shared" si="0"/>
        <v>0.33</v>
      </c>
      <c r="E6" s="207">
        <f t="shared" si="0"/>
        <v>0.25</v>
      </c>
      <c r="F6" s="207">
        <f t="shared" si="0"/>
        <v>0.19600000000000001</v>
      </c>
      <c r="G6" s="207">
        <f t="shared" si="0"/>
        <v>0.30399999999999999</v>
      </c>
      <c r="H6" s="207">
        <f t="shared" si="0"/>
        <v>0.318</v>
      </c>
      <c r="I6" s="209"/>
      <c r="J6" s="210"/>
      <c r="K6" s="207"/>
      <c r="L6" s="207"/>
      <c r="M6" s="207"/>
      <c r="N6" s="207"/>
      <c r="O6" s="207"/>
      <c r="P6" s="208"/>
      <c r="Q6" s="209"/>
      <c r="R6" s="210"/>
      <c r="S6" s="207"/>
      <c r="T6" s="207"/>
      <c r="U6" s="207"/>
      <c r="V6" s="207"/>
      <c r="W6" s="207"/>
      <c r="X6" s="208"/>
      <c r="Y6" s="213">
        <v>41614</v>
      </c>
      <c r="Z6" s="210">
        <v>0.21</v>
      </c>
      <c r="AA6" s="210">
        <v>0.15</v>
      </c>
      <c r="AB6" s="210">
        <v>0.28000000000000003</v>
      </c>
      <c r="AC6" s="210">
        <v>0.26</v>
      </c>
      <c r="AD6" s="210">
        <v>0.17</v>
      </c>
      <c r="AE6" s="210">
        <v>0.22</v>
      </c>
      <c r="AF6" s="208">
        <v>0.27</v>
      </c>
      <c r="AG6" s="213">
        <v>41979</v>
      </c>
      <c r="AH6" s="210">
        <v>0.33</v>
      </c>
      <c r="AI6" s="207">
        <v>0.23</v>
      </c>
      <c r="AJ6" s="207">
        <v>0.37</v>
      </c>
      <c r="AK6" s="207">
        <v>0.28000000000000003</v>
      </c>
      <c r="AL6" s="207">
        <v>0.23</v>
      </c>
      <c r="AM6" s="207">
        <v>0.32</v>
      </c>
      <c r="AN6" s="208">
        <v>0.34</v>
      </c>
      <c r="AO6" s="213">
        <v>42344</v>
      </c>
      <c r="AP6" s="210">
        <v>0.42</v>
      </c>
      <c r="AQ6" s="207">
        <v>0.24</v>
      </c>
      <c r="AR6" s="207">
        <v>0.33</v>
      </c>
      <c r="AS6" s="207">
        <v>0.25</v>
      </c>
      <c r="AT6" s="207">
        <v>0.21</v>
      </c>
      <c r="AU6" s="207">
        <v>0.36</v>
      </c>
      <c r="AV6" s="208">
        <v>0.37</v>
      </c>
      <c r="AW6" s="213">
        <v>42708</v>
      </c>
      <c r="AX6" s="210">
        <v>0.28999999999999998</v>
      </c>
      <c r="AY6" s="207">
        <v>0.21</v>
      </c>
      <c r="AZ6" s="207">
        <v>0.34</v>
      </c>
      <c r="BA6" s="207">
        <v>0.22</v>
      </c>
      <c r="BB6" s="207">
        <v>0.2</v>
      </c>
      <c r="BC6" s="207">
        <v>0.31</v>
      </c>
      <c r="BD6" s="208">
        <v>0.32</v>
      </c>
      <c r="BE6" s="213">
        <v>43072</v>
      </c>
      <c r="BF6" s="210">
        <v>0.32</v>
      </c>
      <c r="BG6" s="207">
        <v>0.27</v>
      </c>
      <c r="BH6" s="207">
        <v>0.33</v>
      </c>
      <c r="BI6" s="207">
        <v>0.24</v>
      </c>
      <c r="BJ6" s="207">
        <v>0.17</v>
      </c>
      <c r="BK6" s="207">
        <v>0.31</v>
      </c>
      <c r="BL6" s="208">
        <v>0.28999999999999998</v>
      </c>
      <c r="BM6" s="212">
        <v>43436</v>
      </c>
      <c r="BN6" s="210">
        <v>0.22</v>
      </c>
      <c r="BO6" s="207">
        <v>0.11</v>
      </c>
      <c r="BP6" s="207">
        <v>0.23</v>
      </c>
      <c r="BQ6" s="207">
        <v>0.2</v>
      </c>
      <c r="BR6" s="207">
        <v>0.2</v>
      </c>
      <c r="BS6" s="207">
        <v>0.31</v>
      </c>
      <c r="BT6" s="208">
        <v>0.36</v>
      </c>
      <c r="BU6" s="209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</row>
    <row r="7" spans="1:135">
      <c r="A7" s="216">
        <v>43447</v>
      </c>
      <c r="B7" s="207">
        <f t="shared" si="0"/>
        <v>0.37</v>
      </c>
      <c r="C7" s="207">
        <f t="shared" si="0"/>
        <v>0.254</v>
      </c>
      <c r="D7" s="207">
        <f t="shared" si="0"/>
        <v>0.376</v>
      </c>
      <c r="E7" s="207">
        <f t="shared" si="0"/>
        <v>0.29400000000000004</v>
      </c>
      <c r="F7" s="207">
        <f t="shared" si="0"/>
        <v>0.23199999999999998</v>
      </c>
      <c r="G7" s="207">
        <f t="shared" si="0"/>
        <v>0.33600000000000002</v>
      </c>
      <c r="H7" s="207">
        <f t="shared" si="0"/>
        <v>0.35</v>
      </c>
      <c r="I7" s="209"/>
      <c r="J7" s="210"/>
      <c r="K7" s="207"/>
      <c r="L7" s="207"/>
      <c r="M7" s="207"/>
      <c r="N7" s="207"/>
      <c r="O7" s="207"/>
      <c r="P7" s="208"/>
      <c r="Q7" s="209"/>
      <c r="R7" s="210"/>
      <c r="S7" s="207"/>
      <c r="T7" s="207"/>
      <c r="U7" s="207"/>
      <c r="V7" s="207"/>
      <c r="W7" s="207"/>
      <c r="X7" s="208"/>
      <c r="Y7" s="213">
        <v>41621</v>
      </c>
      <c r="Z7" s="210">
        <v>0.24</v>
      </c>
      <c r="AA7" s="210">
        <v>0.18</v>
      </c>
      <c r="AB7" s="210">
        <v>0.32</v>
      </c>
      <c r="AC7" s="210">
        <v>0.28999999999999998</v>
      </c>
      <c r="AD7" s="210">
        <v>0.19</v>
      </c>
      <c r="AE7" s="210">
        <v>0.24</v>
      </c>
      <c r="AF7" s="208">
        <v>0.28999999999999998</v>
      </c>
      <c r="AG7" s="213">
        <v>41986</v>
      </c>
      <c r="AH7" s="210">
        <v>0.37</v>
      </c>
      <c r="AI7" s="207">
        <v>0.26</v>
      </c>
      <c r="AJ7" s="207">
        <v>0.4</v>
      </c>
      <c r="AK7" s="207">
        <v>0.33</v>
      </c>
      <c r="AL7" s="207">
        <v>0.28000000000000003</v>
      </c>
      <c r="AM7" s="207">
        <v>0.36</v>
      </c>
      <c r="AN7" s="208">
        <v>0.37</v>
      </c>
      <c r="AO7" s="213">
        <v>42351</v>
      </c>
      <c r="AP7" s="210">
        <v>0.49</v>
      </c>
      <c r="AQ7" s="207">
        <v>0.27</v>
      </c>
      <c r="AR7" s="207">
        <v>0.36</v>
      </c>
      <c r="AS7" s="207">
        <v>0.28000000000000003</v>
      </c>
      <c r="AT7" s="207">
        <v>0.24</v>
      </c>
      <c r="AU7" s="207">
        <v>0.39</v>
      </c>
      <c r="AV7" s="208">
        <v>0.4</v>
      </c>
      <c r="AW7" s="213">
        <v>42715</v>
      </c>
      <c r="AX7" s="210">
        <v>0.37</v>
      </c>
      <c r="AY7" s="207">
        <v>0.25</v>
      </c>
      <c r="AZ7" s="207">
        <v>0.41</v>
      </c>
      <c r="BA7" s="207">
        <v>0.28000000000000003</v>
      </c>
      <c r="BB7" s="207">
        <v>0.24</v>
      </c>
      <c r="BC7" s="207">
        <v>0.34</v>
      </c>
      <c r="BD7" s="208">
        <v>0.36</v>
      </c>
      <c r="BE7" s="213">
        <v>43079</v>
      </c>
      <c r="BF7" s="210">
        <v>0.38</v>
      </c>
      <c r="BG7" s="207">
        <v>0.31</v>
      </c>
      <c r="BH7" s="207">
        <v>0.39</v>
      </c>
      <c r="BI7" s="207">
        <v>0.28999999999999998</v>
      </c>
      <c r="BJ7" s="207">
        <v>0.21</v>
      </c>
      <c r="BK7" s="207">
        <v>0.35</v>
      </c>
      <c r="BL7" s="208">
        <v>0.33</v>
      </c>
      <c r="BM7" s="212">
        <v>43443</v>
      </c>
      <c r="BN7" s="210">
        <v>0.27</v>
      </c>
      <c r="BO7" s="207">
        <v>0.15</v>
      </c>
      <c r="BP7" s="207">
        <v>0.28000000000000003</v>
      </c>
      <c r="BQ7" s="207">
        <v>0.25</v>
      </c>
      <c r="BR7" s="207">
        <v>0.24</v>
      </c>
      <c r="BS7" s="207">
        <v>0.35</v>
      </c>
      <c r="BT7" s="208">
        <v>0.39</v>
      </c>
      <c r="BU7" s="209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</row>
    <row r="8" spans="1:135">
      <c r="A8" s="216">
        <v>43454</v>
      </c>
      <c r="B8" s="207">
        <f t="shared" si="0"/>
        <v>0.41800000000000004</v>
      </c>
      <c r="C8" s="207">
        <f t="shared" si="0"/>
        <v>0.28799999999999998</v>
      </c>
      <c r="D8" s="207">
        <f t="shared" si="0"/>
        <v>0.42200000000000004</v>
      </c>
      <c r="E8" s="207">
        <f t="shared" si="0"/>
        <v>0.33400000000000002</v>
      </c>
      <c r="F8" s="207">
        <f t="shared" si="0"/>
        <v>0.254</v>
      </c>
      <c r="G8" s="207">
        <f t="shared" si="0"/>
        <v>0.36199999999999999</v>
      </c>
      <c r="H8" s="207">
        <f t="shared" si="0"/>
        <v>0.372</v>
      </c>
      <c r="I8" s="209"/>
      <c r="J8" s="210"/>
      <c r="K8" s="207"/>
      <c r="L8" s="207"/>
      <c r="M8" s="207"/>
      <c r="N8" s="207"/>
      <c r="O8" s="207"/>
      <c r="P8" s="208"/>
      <c r="Q8" s="209"/>
      <c r="R8" s="210"/>
      <c r="S8" s="207"/>
      <c r="T8" s="207"/>
      <c r="U8" s="207"/>
      <c r="V8" s="207"/>
      <c r="W8" s="207"/>
      <c r="X8" s="208"/>
      <c r="Y8" s="213">
        <v>41628</v>
      </c>
      <c r="Z8" s="210">
        <v>0.28000000000000003</v>
      </c>
      <c r="AA8" s="210">
        <v>0.2</v>
      </c>
      <c r="AB8" s="210">
        <v>0.36</v>
      </c>
      <c r="AC8" s="210">
        <v>0.31</v>
      </c>
      <c r="AD8" s="210">
        <v>0.2</v>
      </c>
      <c r="AE8" s="210">
        <v>0.25</v>
      </c>
      <c r="AF8" s="208">
        <v>0.3</v>
      </c>
      <c r="AG8" s="213">
        <v>41993</v>
      </c>
      <c r="AH8" s="210">
        <v>0.4</v>
      </c>
      <c r="AI8" s="207">
        <v>0.28000000000000003</v>
      </c>
      <c r="AJ8" s="207">
        <v>0.44</v>
      </c>
      <c r="AK8" s="207">
        <v>0.37</v>
      </c>
      <c r="AL8" s="207">
        <v>0.3</v>
      </c>
      <c r="AM8" s="207">
        <v>0.39</v>
      </c>
      <c r="AN8" s="208">
        <v>0.39</v>
      </c>
      <c r="AO8" s="213">
        <v>42358</v>
      </c>
      <c r="AP8" s="210">
        <v>0.54</v>
      </c>
      <c r="AQ8" s="207">
        <v>0.32</v>
      </c>
      <c r="AR8" s="207">
        <v>0.4</v>
      </c>
      <c r="AS8" s="207">
        <v>0.34</v>
      </c>
      <c r="AT8" s="207">
        <v>0.27</v>
      </c>
      <c r="AU8" s="207">
        <v>0.42</v>
      </c>
      <c r="AV8" s="208">
        <v>0.43</v>
      </c>
      <c r="AW8" s="213">
        <v>42722</v>
      </c>
      <c r="AX8" s="210">
        <v>0.43</v>
      </c>
      <c r="AY8" s="207">
        <v>0.28999999999999998</v>
      </c>
      <c r="AZ8" s="207">
        <v>0.47</v>
      </c>
      <c r="BA8" s="207">
        <v>0.32</v>
      </c>
      <c r="BB8" s="207">
        <v>0.26</v>
      </c>
      <c r="BC8" s="207">
        <v>0.37</v>
      </c>
      <c r="BD8" s="208">
        <v>0.38</v>
      </c>
      <c r="BE8" s="213">
        <v>43086</v>
      </c>
      <c r="BF8" s="210">
        <v>0.44</v>
      </c>
      <c r="BG8" s="207">
        <v>0.35</v>
      </c>
      <c r="BH8" s="207">
        <v>0.44</v>
      </c>
      <c r="BI8" s="207">
        <v>0.33</v>
      </c>
      <c r="BJ8" s="207">
        <v>0.24</v>
      </c>
      <c r="BK8" s="207">
        <v>0.38</v>
      </c>
      <c r="BL8" s="208">
        <v>0.36</v>
      </c>
      <c r="BM8" s="212">
        <v>43450</v>
      </c>
      <c r="BN8" s="210">
        <v>0.31</v>
      </c>
      <c r="BO8" s="207">
        <v>0.19</v>
      </c>
      <c r="BP8" s="207">
        <v>0.31</v>
      </c>
      <c r="BQ8" s="207">
        <v>0.28000000000000003</v>
      </c>
      <c r="BR8" s="207">
        <v>0.27</v>
      </c>
      <c r="BS8" s="207">
        <v>0.38</v>
      </c>
      <c r="BT8" s="208">
        <v>0.41</v>
      </c>
      <c r="BU8" s="209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</row>
    <row r="9" spans="1:135">
      <c r="A9" s="216">
        <v>43461</v>
      </c>
      <c r="B9" s="207">
        <f t="shared" si="0"/>
        <v>0.46400000000000008</v>
      </c>
      <c r="C9" s="207">
        <f t="shared" si="0"/>
        <v>0.33199999999999996</v>
      </c>
      <c r="D9" s="207">
        <f t="shared" si="0"/>
        <v>0.46200000000000002</v>
      </c>
      <c r="E9" s="207">
        <f t="shared" si="0"/>
        <v>0.374</v>
      </c>
      <c r="F9" s="207">
        <f t="shared" si="0"/>
        <v>0.28600000000000003</v>
      </c>
      <c r="G9" s="207">
        <f t="shared" si="0"/>
        <v>0.39400000000000002</v>
      </c>
      <c r="H9" s="207">
        <f t="shared" si="0"/>
        <v>0.39600000000000002</v>
      </c>
      <c r="I9" s="209"/>
      <c r="J9" s="210"/>
      <c r="K9" s="207"/>
      <c r="L9" s="207"/>
      <c r="M9" s="207"/>
      <c r="N9" s="207"/>
      <c r="O9" s="207"/>
      <c r="P9" s="208"/>
      <c r="Q9" s="209"/>
      <c r="R9" s="210"/>
      <c r="S9" s="207"/>
      <c r="T9" s="207"/>
      <c r="U9" s="207"/>
      <c r="V9" s="207"/>
      <c r="W9" s="207"/>
      <c r="X9" s="208"/>
      <c r="Y9" s="213">
        <v>41635</v>
      </c>
      <c r="Z9" s="210">
        <v>0.32</v>
      </c>
      <c r="AA9" s="210">
        <v>0.25</v>
      </c>
      <c r="AB9" s="210">
        <v>0.38</v>
      </c>
      <c r="AC9" s="210">
        <v>0.34</v>
      </c>
      <c r="AD9" s="210">
        <v>0.22</v>
      </c>
      <c r="AE9" s="210">
        <v>0.27</v>
      </c>
      <c r="AF9" s="208">
        <v>0.31</v>
      </c>
      <c r="AG9" s="213">
        <v>42000</v>
      </c>
      <c r="AH9" s="210">
        <v>0.43</v>
      </c>
      <c r="AI9" s="207">
        <v>0.31</v>
      </c>
      <c r="AJ9" s="207">
        <v>0.48</v>
      </c>
      <c r="AK9" s="207">
        <v>0.4</v>
      </c>
      <c r="AL9" s="207">
        <v>0.33</v>
      </c>
      <c r="AM9" s="207">
        <v>0.43</v>
      </c>
      <c r="AN9" s="208">
        <v>0.42</v>
      </c>
      <c r="AO9" s="213">
        <v>42365</v>
      </c>
      <c r="AP9" s="210">
        <v>0.57999999999999996</v>
      </c>
      <c r="AQ9" s="207">
        <v>0.36</v>
      </c>
      <c r="AR9" s="207">
        <v>0.45</v>
      </c>
      <c r="AS9" s="207">
        <v>0.38</v>
      </c>
      <c r="AT9" s="207">
        <v>0.31</v>
      </c>
      <c r="AU9" s="207">
        <v>0.45</v>
      </c>
      <c r="AV9" s="208">
        <v>0.46</v>
      </c>
      <c r="AW9" s="213">
        <v>42729</v>
      </c>
      <c r="AX9" s="210">
        <v>0.48</v>
      </c>
      <c r="AY9" s="207">
        <v>0.33</v>
      </c>
      <c r="AZ9" s="207">
        <v>0.5</v>
      </c>
      <c r="BA9" s="207">
        <v>0.36</v>
      </c>
      <c r="BB9" s="207">
        <v>0.28999999999999998</v>
      </c>
      <c r="BC9" s="207">
        <v>0.39</v>
      </c>
      <c r="BD9" s="208">
        <v>0.4</v>
      </c>
      <c r="BE9" s="213">
        <v>43093</v>
      </c>
      <c r="BF9" s="210">
        <v>0.51</v>
      </c>
      <c r="BG9" s="207">
        <v>0.41</v>
      </c>
      <c r="BH9" s="207">
        <v>0.5</v>
      </c>
      <c r="BI9" s="207">
        <v>0.39</v>
      </c>
      <c r="BJ9" s="207">
        <v>0.28000000000000003</v>
      </c>
      <c r="BK9" s="207">
        <v>0.43</v>
      </c>
      <c r="BL9" s="208">
        <v>0.39</v>
      </c>
      <c r="BM9" s="212">
        <v>43457</v>
      </c>
      <c r="BN9" s="210">
        <v>0.35</v>
      </c>
      <c r="BO9" s="207">
        <v>0.23</v>
      </c>
      <c r="BP9" s="207">
        <v>0.35</v>
      </c>
      <c r="BQ9" s="207">
        <v>0.32</v>
      </c>
      <c r="BR9" s="207">
        <v>0.31</v>
      </c>
      <c r="BS9" s="207">
        <v>0.41</v>
      </c>
      <c r="BT9" s="208">
        <v>0.44</v>
      </c>
      <c r="BU9" s="209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</row>
    <row r="10" spans="1:135">
      <c r="A10" s="216">
        <v>43468</v>
      </c>
      <c r="B10" s="207">
        <f t="shared" si="0"/>
        <v>0.52800000000000002</v>
      </c>
      <c r="C10" s="207">
        <f t="shared" si="0"/>
        <v>0.40200000000000002</v>
      </c>
      <c r="D10" s="207">
        <f t="shared" si="0"/>
        <v>0.53</v>
      </c>
      <c r="E10" s="207">
        <f t="shared" si="0"/>
        <v>0.43799999999999989</v>
      </c>
      <c r="F10" s="207">
        <f t="shared" si="0"/>
        <v>0.315</v>
      </c>
      <c r="G10" s="207">
        <f t="shared" si="0"/>
        <v>0.42400000000000004</v>
      </c>
      <c r="H10" s="207">
        <f t="shared" si="0"/>
        <v>0.42699999999999994</v>
      </c>
      <c r="I10" s="209"/>
      <c r="J10" s="210"/>
      <c r="K10" s="207"/>
      <c r="L10" s="207"/>
      <c r="M10" s="207"/>
      <c r="N10" s="207"/>
      <c r="O10" s="207"/>
      <c r="P10" s="208"/>
      <c r="Q10" s="209"/>
      <c r="R10" s="210"/>
      <c r="S10" s="207"/>
      <c r="T10" s="207"/>
      <c r="U10" s="207"/>
      <c r="V10" s="207"/>
      <c r="W10" s="207"/>
      <c r="X10" s="208"/>
      <c r="Y10" s="213">
        <v>41642</v>
      </c>
      <c r="Z10" s="210">
        <v>0.37</v>
      </c>
      <c r="AA10" s="210">
        <v>0.32</v>
      </c>
      <c r="AB10" s="210">
        <v>0.44</v>
      </c>
      <c r="AC10" s="210">
        <v>0.39</v>
      </c>
      <c r="AD10" s="210">
        <v>0.24</v>
      </c>
      <c r="AE10" s="210">
        <v>0.28999999999999998</v>
      </c>
      <c r="AF10" s="208">
        <v>0.34</v>
      </c>
      <c r="AG10" s="213"/>
      <c r="AH10" s="210">
        <f>(AH9+AH11)/2</f>
        <v>0.47</v>
      </c>
      <c r="AI10" s="210">
        <f t="shared" ref="AI10:AN10" si="1">(AI9+AI11)/2</f>
        <v>0.35499999999999998</v>
      </c>
      <c r="AJ10" s="210">
        <f t="shared" si="1"/>
        <v>0.51500000000000001</v>
      </c>
      <c r="AK10" s="210">
        <f t="shared" si="1"/>
        <v>0.435</v>
      </c>
      <c r="AL10" s="210">
        <f t="shared" si="1"/>
        <v>0.35499999999999998</v>
      </c>
      <c r="AM10" s="210">
        <f t="shared" si="1"/>
        <v>0.45999999999999996</v>
      </c>
      <c r="AN10" s="210">
        <f t="shared" si="1"/>
        <v>0.44499999999999995</v>
      </c>
      <c r="AO10" s="213"/>
      <c r="AP10" s="210">
        <f>(AP11+AP9)/2</f>
        <v>0.65999999999999992</v>
      </c>
      <c r="AQ10" s="210">
        <f t="shared" ref="AQ10:AV10" si="2">(AQ11+AQ9)/2</f>
        <v>0.45500000000000002</v>
      </c>
      <c r="AR10" s="210">
        <f t="shared" si="2"/>
        <v>0.55500000000000005</v>
      </c>
      <c r="AS10" s="210">
        <f t="shared" si="2"/>
        <v>0.47499999999999998</v>
      </c>
      <c r="AT10" s="210">
        <f t="shared" si="2"/>
        <v>0.35</v>
      </c>
      <c r="AU10" s="210">
        <f t="shared" si="2"/>
        <v>0.5</v>
      </c>
      <c r="AV10" s="210">
        <f t="shared" si="2"/>
        <v>0.5</v>
      </c>
      <c r="AW10" s="213">
        <v>42736</v>
      </c>
      <c r="AX10" s="210">
        <v>0.54</v>
      </c>
      <c r="AY10" s="207">
        <v>0.38</v>
      </c>
      <c r="AZ10" s="207">
        <v>0.55000000000000004</v>
      </c>
      <c r="BA10" s="207">
        <v>0.42</v>
      </c>
      <c r="BB10" s="207">
        <v>0.31</v>
      </c>
      <c r="BC10" s="207">
        <v>0.41</v>
      </c>
      <c r="BD10" s="208">
        <v>0.42</v>
      </c>
      <c r="BE10" s="213">
        <v>43101</v>
      </c>
      <c r="BF10" s="210">
        <v>0.6</v>
      </c>
      <c r="BG10" s="207">
        <v>0.5</v>
      </c>
      <c r="BH10" s="207">
        <v>0.59</v>
      </c>
      <c r="BI10" s="207">
        <v>0.47</v>
      </c>
      <c r="BJ10" s="207">
        <v>0.32</v>
      </c>
      <c r="BK10" s="207">
        <v>0.46</v>
      </c>
      <c r="BL10" s="208">
        <v>0.43</v>
      </c>
      <c r="BM10" s="212">
        <v>43464</v>
      </c>
      <c r="BN10" s="210">
        <v>0.39</v>
      </c>
      <c r="BO10" s="207">
        <v>0.28000000000000003</v>
      </c>
      <c r="BP10" s="207">
        <v>0.4</v>
      </c>
      <c r="BQ10" s="207">
        <v>0.36</v>
      </c>
      <c r="BR10" s="207">
        <v>0.34</v>
      </c>
      <c r="BS10" s="207">
        <v>0.44</v>
      </c>
      <c r="BT10" s="208">
        <v>0.47</v>
      </c>
      <c r="BU10" s="209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7"/>
      <c r="EC10" s="207"/>
      <c r="ED10" s="207"/>
      <c r="EE10" s="207"/>
    </row>
    <row r="11" spans="1:135">
      <c r="A11" s="216">
        <v>43475</v>
      </c>
      <c r="B11" s="207">
        <f t="shared" si="0"/>
        <v>0.58399999999999996</v>
      </c>
      <c r="C11" s="207">
        <f t="shared" si="0"/>
        <v>0.46400000000000008</v>
      </c>
      <c r="D11" s="207">
        <f t="shared" si="0"/>
        <v>0.59399999999999997</v>
      </c>
      <c r="E11" s="207">
        <f t="shared" si="0"/>
        <v>0.49399999999999994</v>
      </c>
      <c r="F11" s="207">
        <f t="shared" si="0"/>
        <v>0.35599999999999998</v>
      </c>
      <c r="G11" s="207">
        <f t="shared" si="0"/>
        <v>0.47000000000000003</v>
      </c>
      <c r="H11" s="207">
        <f t="shared" si="0"/>
        <v>0.46399999999999997</v>
      </c>
      <c r="I11" s="209"/>
      <c r="J11" s="210"/>
      <c r="K11" s="207"/>
      <c r="L11" s="207"/>
      <c r="M11" s="207"/>
      <c r="N11" s="207"/>
      <c r="O11" s="207"/>
      <c r="P11" s="208"/>
      <c r="Q11" s="209"/>
      <c r="R11" s="210"/>
      <c r="S11" s="207"/>
      <c r="T11" s="207"/>
      <c r="U11" s="207"/>
      <c r="V11" s="207"/>
      <c r="W11" s="207"/>
      <c r="X11" s="208"/>
      <c r="Y11" s="213">
        <v>41649</v>
      </c>
      <c r="Z11" s="210">
        <v>0.41</v>
      </c>
      <c r="AA11" s="210">
        <v>0.37</v>
      </c>
      <c r="AB11" s="210">
        <v>0.46</v>
      </c>
      <c r="AC11" s="210">
        <v>0.41</v>
      </c>
      <c r="AD11" s="210">
        <v>0.28000000000000003</v>
      </c>
      <c r="AE11" s="210">
        <v>0.34</v>
      </c>
      <c r="AF11" s="208">
        <v>0.37</v>
      </c>
      <c r="AG11" s="213">
        <v>42014</v>
      </c>
      <c r="AH11" s="210">
        <v>0.51</v>
      </c>
      <c r="AI11" s="207">
        <v>0.4</v>
      </c>
      <c r="AJ11" s="207">
        <v>0.55000000000000004</v>
      </c>
      <c r="AK11" s="207">
        <v>0.47</v>
      </c>
      <c r="AL11" s="207">
        <v>0.38</v>
      </c>
      <c r="AM11" s="207">
        <v>0.49</v>
      </c>
      <c r="AN11" s="208">
        <v>0.47</v>
      </c>
      <c r="AO11" s="213">
        <v>42379</v>
      </c>
      <c r="AP11" s="210">
        <v>0.74</v>
      </c>
      <c r="AQ11" s="207">
        <v>0.55000000000000004</v>
      </c>
      <c r="AR11" s="207">
        <v>0.66</v>
      </c>
      <c r="AS11" s="207">
        <v>0.56999999999999995</v>
      </c>
      <c r="AT11" s="207">
        <v>0.39</v>
      </c>
      <c r="AU11" s="207">
        <v>0.55000000000000004</v>
      </c>
      <c r="AV11" s="208">
        <v>0.54</v>
      </c>
      <c r="AW11" s="213">
        <v>42743</v>
      </c>
      <c r="AX11" s="210">
        <v>0.6</v>
      </c>
      <c r="AY11" s="207">
        <v>0.45</v>
      </c>
      <c r="AZ11" s="207">
        <v>0.63</v>
      </c>
      <c r="BA11" s="207">
        <v>0.49</v>
      </c>
      <c r="BB11" s="207">
        <v>0.35</v>
      </c>
      <c r="BC11" s="207">
        <v>0.45</v>
      </c>
      <c r="BD11" s="208">
        <v>0.46</v>
      </c>
      <c r="BE11" s="213">
        <v>43107</v>
      </c>
      <c r="BF11" s="210">
        <v>0.66</v>
      </c>
      <c r="BG11" s="207">
        <v>0.55000000000000004</v>
      </c>
      <c r="BH11" s="207">
        <v>0.67</v>
      </c>
      <c r="BI11" s="207">
        <v>0.53</v>
      </c>
      <c r="BJ11" s="207">
        <v>0.38</v>
      </c>
      <c r="BK11" s="207">
        <v>0.52</v>
      </c>
      <c r="BL11" s="208">
        <v>0.48</v>
      </c>
      <c r="BM11" s="212">
        <v>43471</v>
      </c>
      <c r="BN11" s="210">
        <v>0.43</v>
      </c>
      <c r="BO11" s="207">
        <v>0.33</v>
      </c>
      <c r="BP11" s="207">
        <v>0.45</v>
      </c>
      <c r="BQ11" s="207">
        <v>0.4</v>
      </c>
      <c r="BR11" s="207">
        <v>0.38</v>
      </c>
      <c r="BS11" s="207">
        <v>0.47</v>
      </c>
      <c r="BT11" s="208">
        <v>0.5</v>
      </c>
      <c r="BU11" s="209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7"/>
      <c r="EC11" s="207"/>
      <c r="ED11" s="207"/>
      <c r="EE11" s="207"/>
    </row>
    <row r="12" spans="1:135">
      <c r="A12" s="216">
        <v>43482</v>
      </c>
      <c r="B12" s="207">
        <f t="shared" si="0"/>
        <v>0.63400000000000001</v>
      </c>
      <c r="C12" s="207">
        <f t="shared" si="0"/>
        <v>0.52399999999999991</v>
      </c>
      <c r="D12" s="207">
        <f t="shared" si="0"/>
        <v>0.64600000000000013</v>
      </c>
      <c r="E12" s="207">
        <f t="shared" si="0"/>
        <v>0.54600000000000004</v>
      </c>
      <c r="F12" s="207">
        <f t="shared" si="0"/>
        <v>0.39600000000000002</v>
      </c>
      <c r="G12" s="207">
        <f t="shared" si="0"/>
        <v>0.51</v>
      </c>
      <c r="H12" s="207">
        <f t="shared" si="0"/>
        <v>0.502</v>
      </c>
      <c r="I12" s="209"/>
      <c r="J12" s="210"/>
      <c r="K12" s="207"/>
      <c r="L12" s="207"/>
      <c r="M12" s="207"/>
      <c r="N12" s="207"/>
      <c r="O12" s="207"/>
      <c r="P12" s="208"/>
      <c r="Q12" s="209"/>
      <c r="R12" s="210"/>
      <c r="S12" s="207"/>
      <c r="T12" s="207"/>
      <c r="U12" s="207"/>
      <c r="V12" s="207"/>
      <c r="W12" s="207"/>
      <c r="X12" s="208"/>
      <c r="Y12" s="213">
        <v>41656</v>
      </c>
      <c r="Z12" s="210">
        <v>0.46</v>
      </c>
      <c r="AA12" s="210">
        <v>0.44</v>
      </c>
      <c r="AB12" s="210">
        <v>0.51</v>
      </c>
      <c r="AC12" s="210">
        <v>0.45</v>
      </c>
      <c r="AD12" s="210">
        <v>0.3</v>
      </c>
      <c r="AE12" s="210">
        <v>0.38</v>
      </c>
      <c r="AF12" s="208">
        <v>0.4</v>
      </c>
      <c r="AG12" s="213">
        <v>42021</v>
      </c>
      <c r="AH12" s="210">
        <v>0.57999999999999996</v>
      </c>
      <c r="AI12" s="207">
        <v>0.47</v>
      </c>
      <c r="AJ12" s="207">
        <v>0.61</v>
      </c>
      <c r="AK12" s="207">
        <v>0.54</v>
      </c>
      <c r="AL12" s="207">
        <v>0.43</v>
      </c>
      <c r="AM12" s="207">
        <v>0.53</v>
      </c>
      <c r="AN12" s="208">
        <v>0.51</v>
      </c>
      <c r="AO12" s="213">
        <v>42386</v>
      </c>
      <c r="AP12" s="210">
        <v>0.79</v>
      </c>
      <c r="AQ12" s="207">
        <v>0.62</v>
      </c>
      <c r="AR12" s="207">
        <v>0.71</v>
      </c>
      <c r="AS12" s="207">
        <v>0.63</v>
      </c>
      <c r="AT12" s="207">
        <v>0.44</v>
      </c>
      <c r="AU12" s="207">
        <v>0.59</v>
      </c>
      <c r="AV12" s="208">
        <v>0.57999999999999996</v>
      </c>
      <c r="AW12" s="213">
        <v>42750</v>
      </c>
      <c r="AX12" s="210">
        <v>0.62</v>
      </c>
      <c r="AY12" s="207">
        <v>0.47</v>
      </c>
      <c r="AZ12" s="207">
        <v>0.66</v>
      </c>
      <c r="BA12" s="207">
        <v>0.51</v>
      </c>
      <c r="BB12" s="207">
        <v>0.37</v>
      </c>
      <c r="BC12" s="207">
        <v>0.47</v>
      </c>
      <c r="BD12" s="208">
        <v>0.48</v>
      </c>
      <c r="BE12" s="213">
        <v>43114</v>
      </c>
      <c r="BF12" s="210">
        <v>0.72</v>
      </c>
      <c r="BG12" s="207">
        <v>0.62</v>
      </c>
      <c r="BH12" s="207">
        <v>0.74</v>
      </c>
      <c r="BI12" s="207">
        <v>0.6</v>
      </c>
      <c r="BJ12" s="207">
        <v>0.44</v>
      </c>
      <c r="BK12" s="207">
        <v>0.57999999999999996</v>
      </c>
      <c r="BL12" s="208">
        <v>0.54</v>
      </c>
      <c r="BM12" s="209"/>
      <c r="BN12" s="210"/>
      <c r="BO12" s="207"/>
      <c r="BP12" s="207"/>
      <c r="BQ12" s="207"/>
      <c r="BR12" s="207"/>
      <c r="BS12" s="207"/>
      <c r="BU12" s="209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  <c r="EE12" s="207"/>
    </row>
    <row r="13" spans="1:135">
      <c r="A13" s="216">
        <v>43489</v>
      </c>
      <c r="B13" s="207">
        <f t="shared" si="0"/>
        <v>0.67133333333333334</v>
      </c>
      <c r="C13" s="207">
        <f t="shared" si="0"/>
        <v>0.56733333333333336</v>
      </c>
      <c r="D13" s="207">
        <f t="shared" si="0"/>
        <v>0.69000000000000006</v>
      </c>
      <c r="E13" s="207">
        <f t="shared" si="0"/>
        <v>0.59000000000000008</v>
      </c>
      <c r="F13" s="207">
        <f t="shared" si="0"/>
        <v>0.42199999999999999</v>
      </c>
      <c r="G13" s="207">
        <f t="shared" si="0"/>
        <v>0.52800000000000002</v>
      </c>
      <c r="H13" s="207">
        <f t="shared" si="0"/>
        <v>0.5193333333333332</v>
      </c>
      <c r="I13" s="209"/>
      <c r="J13" s="210"/>
      <c r="K13" s="207"/>
      <c r="L13" s="207"/>
      <c r="M13" s="207"/>
      <c r="N13" s="207"/>
      <c r="O13" s="207"/>
      <c r="P13" s="208"/>
      <c r="Q13" s="209"/>
      <c r="R13" s="210"/>
      <c r="S13" s="207"/>
      <c r="T13" s="207"/>
      <c r="U13" s="207"/>
      <c r="V13" s="207"/>
      <c r="W13" s="207"/>
      <c r="X13" s="208"/>
      <c r="Y13" s="213"/>
      <c r="Z13" s="218">
        <f>Z12+(Z15-Z12)/3</f>
        <v>0.48666666666666669</v>
      </c>
      <c r="AA13" s="218">
        <f t="shared" ref="AA13:AE13" si="3">AA12+(AA15-AA12)/3</f>
        <v>0.46666666666666667</v>
      </c>
      <c r="AB13" s="218">
        <f t="shared" si="3"/>
        <v>0.53</v>
      </c>
      <c r="AC13" s="218">
        <f t="shared" si="3"/>
        <v>0.48000000000000004</v>
      </c>
      <c r="AD13" s="218">
        <f t="shared" si="3"/>
        <v>0.31</v>
      </c>
      <c r="AE13" s="218">
        <f t="shared" si="3"/>
        <v>0.39</v>
      </c>
      <c r="AF13" s="218">
        <f>AF12+(AF15-AF12)/3</f>
        <v>0.40666666666666668</v>
      </c>
      <c r="AG13" s="213">
        <v>42028</v>
      </c>
      <c r="AH13" s="210">
        <v>0.64</v>
      </c>
      <c r="AI13" s="207">
        <v>0.52</v>
      </c>
      <c r="AJ13" s="207">
        <v>0.67</v>
      </c>
      <c r="AK13" s="207">
        <v>0.61</v>
      </c>
      <c r="AL13" s="207">
        <v>0.47</v>
      </c>
      <c r="AM13" s="207">
        <v>0.55000000000000004</v>
      </c>
      <c r="AN13" s="208">
        <v>0.53</v>
      </c>
      <c r="AO13" s="213">
        <v>42393</v>
      </c>
      <c r="AP13" s="210">
        <v>0.84</v>
      </c>
      <c r="AQ13" s="207">
        <v>0.69</v>
      </c>
      <c r="AR13" s="207">
        <v>0.77</v>
      </c>
      <c r="AS13" s="207">
        <v>0.68</v>
      </c>
      <c r="AT13" s="207">
        <v>0.47</v>
      </c>
      <c r="AU13" s="207">
        <v>0.61</v>
      </c>
      <c r="AV13" s="208">
        <v>0.6</v>
      </c>
      <c r="AW13" s="213">
        <v>42757</v>
      </c>
      <c r="AX13" s="210">
        <v>0.63</v>
      </c>
      <c r="AY13" s="207">
        <v>0.49</v>
      </c>
      <c r="AZ13" s="207">
        <v>0.68</v>
      </c>
      <c r="BA13" s="207">
        <v>0.52</v>
      </c>
      <c r="BB13" s="207">
        <v>0.38</v>
      </c>
      <c r="BC13" s="207">
        <v>0.48</v>
      </c>
      <c r="BD13" s="208">
        <v>0.49</v>
      </c>
      <c r="BE13" s="213">
        <v>43121</v>
      </c>
      <c r="BF13" s="210">
        <v>0.76</v>
      </c>
      <c r="BG13" s="207">
        <v>0.67</v>
      </c>
      <c r="BH13" s="207">
        <v>0.8</v>
      </c>
      <c r="BI13" s="207">
        <v>0.66</v>
      </c>
      <c r="BJ13" s="207">
        <v>0.48</v>
      </c>
      <c r="BK13" s="207">
        <v>0.61</v>
      </c>
      <c r="BL13" s="208">
        <v>0.56999999999999995</v>
      </c>
      <c r="BM13" s="209"/>
      <c r="BN13" s="210"/>
      <c r="BO13" s="207"/>
      <c r="BP13" s="207"/>
      <c r="BQ13" s="207"/>
      <c r="BR13" s="207"/>
      <c r="BS13" s="207"/>
      <c r="BU13" s="209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7"/>
      <c r="EC13" s="207"/>
      <c r="ED13" s="207"/>
      <c r="EE13" s="207"/>
    </row>
    <row r="14" spans="1:135">
      <c r="A14" s="216">
        <v>43496</v>
      </c>
      <c r="B14" s="207">
        <f t="shared" si="0"/>
        <v>0.70466666666666666</v>
      </c>
      <c r="C14" s="207">
        <f t="shared" si="0"/>
        <v>0.60266666666666668</v>
      </c>
      <c r="D14" s="207">
        <f t="shared" si="0"/>
        <v>0.73199999999999998</v>
      </c>
      <c r="E14" s="207">
        <f t="shared" si="0"/>
        <v>0.62399999999999989</v>
      </c>
      <c r="F14" s="207">
        <f t="shared" si="0"/>
        <v>0.44600000000000006</v>
      </c>
      <c r="G14" s="207">
        <f t="shared" si="0"/>
        <v>0.55000000000000004</v>
      </c>
      <c r="H14" s="207">
        <f t="shared" si="0"/>
        <v>0.53466666666666662</v>
      </c>
      <c r="I14" s="209"/>
      <c r="J14" s="210"/>
      <c r="K14" s="207"/>
      <c r="L14" s="207"/>
      <c r="M14" s="207"/>
      <c r="N14" s="207"/>
      <c r="O14" s="207"/>
      <c r="P14" s="208"/>
      <c r="Q14" s="209"/>
      <c r="R14" s="210"/>
      <c r="S14" s="207"/>
      <c r="T14" s="207"/>
      <c r="U14" s="207"/>
      <c r="V14" s="207"/>
      <c r="W14" s="207"/>
      <c r="X14" s="208"/>
      <c r="Y14" s="213"/>
      <c r="Z14" s="218">
        <f>Z12+(Z15-Z12)/3*2</f>
        <v>0.51333333333333342</v>
      </c>
      <c r="AA14" s="218">
        <f t="shared" ref="AA14:AE14" si="4">AA12+(AA15-AA12)/3*2</f>
        <v>0.49333333333333335</v>
      </c>
      <c r="AB14" s="218">
        <f t="shared" si="4"/>
        <v>0.54999999999999993</v>
      </c>
      <c r="AC14" s="218">
        <f t="shared" si="4"/>
        <v>0.51</v>
      </c>
      <c r="AD14" s="218">
        <f t="shared" si="4"/>
        <v>0.32</v>
      </c>
      <c r="AE14" s="218">
        <f t="shared" si="4"/>
        <v>0.39999999999999997</v>
      </c>
      <c r="AF14" s="218">
        <f>AF12+(AF15-AF12)/3*2</f>
        <v>0.41333333333333333</v>
      </c>
      <c r="AG14" s="213">
        <v>42035</v>
      </c>
      <c r="AH14" s="210">
        <v>0.69</v>
      </c>
      <c r="AI14" s="207">
        <v>0.56000000000000005</v>
      </c>
      <c r="AJ14" s="207">
        <v>0.72</v>
      </c>
      <c r="AK14" s="207">
        <v>0.66</v>
      </c>
      <c r="AL14" s="207">
        <v>0.5</v>
      </c>
      <c r="AM14" s="207">
        <v>0.56999999999999995</v>
      </c>
      <c r="AN14" s="208">
        <v>0.55000000000000004</v>
      </c>
      <c r="AO14" s="213">
        <v>42400</v>
      </c>
      <c r="AP14" s="210">
        <v>0.88</v>
      </c>
      <c r="AQ14" s="207">
        <v>0.75</v>
      </c>
      <c r="AR14" s="207">
        <v>0.84</v>
      </c>
      <c r="AS14" s="207">
        <v>0.73</v>
      </c>
      <c r="AT14" s="207">
        <v>0.5</v>
      </c>
      <c r="AU14" s="207">
        <v>0.63</v>
      </c>
      <c r="AV14" s="208">
        <v>0.62</v>
      </c>
      <c r="AW14" s="213">
        <v>42778</v>
      </c>
      <c r="AX14" s="210">
        <v>0.65</v>
      </c>
      <c r="AY14" s="207">
        <v>0.51</v>
      </c>
      <c r="AZ14" s="207">
        <v>0.71</v>
      </c>
      <c r="BA14" s="207">
        <v>0.53</v>
      </c>
      <c r="BB14" s="207">
        <v>0.4</v>
      </c>
      <c r="BC14" s="207">
        <v>0.52</v>
      </c>
      <c r="BD14" s="208">
        <v>0.5</v>
      </c>
      <c r="BE14" s="213">
        <v>43128</v>
      </c>
      <c r="BF14" s="210">
        <v>0.79</v>
      </c>
      <c r="BG14" s="207">
        <v>0.7</v>
      </c>
      <c r="BH14" s="207">
        <v>0.84</v>
      </c>
      <c r="BI14" s="207">
        <v>0.69</v>
      </c>
      <c r="BJ14" s="207">
        <v>0.51</v>
      </c>
      <c r="BK14" s="207">
        <v>0.63</v>
      </c>
      <c r="BL14" s="208">
        <v>0.59</v>
      </c>
      <c r="BM14" s="209"/>
      <c r="BN14" s="210"/>
      <c r="BO14" s="207"/>
      <c r="BP14" s="207"/>
      <c r="BQ14" s="207"/>
      <c r="BR14" s="207"/>
      <c r="BS14" s="207"/>
      <c r="BU14" s="209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7"/>
      <c r="EC14" s="207"/>
      <c r="ED14" s="207"/>
      <c r="EE14" s="207"/>
    </row>
    <row r="15" spans="1:135">
      <c r="A15" s="216">
        <v>43503</v>
      </c>
      <c r="B15" s="207">
        <f t="shared" si="0"/>
        <v>0.72799999999999998</v>
      </c>
      <c r="C15" s="207">
        <f t="shared" si="0"/>
        <v>0.625</v>
      </c>
      <c r="D15" s="207">
        <f t="shared" si="0"/>
        <v>0.755</v>
      </c>
      <c r="E15" s="207">
        <f t="shared" si="0"/>
        <v>0.64800000000000002</v>
      </c>
      <c r="F15" s="207">
        <f t="shared" si="0"/>
        <v>0.46200000000000002</v>
      </c>
      <c r="G15" s="207">
        <f t="shared" si="0"/>
        <v>0.56699999999999995</v>
      </c>
      <c r="H15" s="207">
        <f t="shared" si="0"/>
        <v>0.54899999999999993</v>
      </c>
      <c r="I15" s="209"/>
      <c r="J15" s="210"/>
      <c r="K15" s="207"/>
      <c r="L15" s="207"/>
      <c r="M15" s="207"/>
      <c r="N15" s="207"/>
      <c r="O15" s="207"/>
      <c r="P15" s="208"/>
      <c r="Q15" s="209"/>
      <c r="R15" s="210"/>
      <c r="S15" s="207"/>
      <c r="T15" s="207"/>
      <c r="U15" s="207"/>
      <c r="V15" s="207"/>
      <c r="W15" s="207"/>
      <c r="X15" s="208"/>
      <c r="Y15" s="213">
        <v>41684</v>
      </c>
      <c r="Z15" s="210">
        <v>0.54</v>
      </c>
      <c r="AA15" s="210">
        <v>0.52</v>
      </c>
      <c r="AB15" s="210">
        <v>0.56999999999999995</v>
      </c>
      <c r="AC15" s="210">
        <v>0.54</v>
      </c>
      <c r="AD15" s="210">
        <v>0.33</v>
      </c>
      <c r="AE15" s="210">
        <v>0.41</v>
      </c>
      <c r="AF15" s="208">
        <v>0.42</v>
      </c>
      <c r="AG15" s="213">
        <v>42042</v>
      </c>
      <c r="AH15" s="210">
        <v>0.74</v>
      </c>
      <c r="AI15" s="207">
        <v>0.6</v>
      </c>
      <c r="AJ15" s="207">
        <v>0.75</v>
      </c>
      <c r="AK15" s="207">
        <v>0.7</v>
      </c>
      <c r="AL15" s="207">
        <v>0.54</v>
      </c>
      <c r="AM15" s="207">
        <v>0.61</v>
      </c>
      <c r="AN15" s="208">
        <v>0.57999999999999996</v>
      </c>
      <c r="AO15" s="213"/>
      <c r="AP15" s="210">
        <f>(AP16+AP14)/2</f>
        <v>0.88500000000000001</v>
      </c>
      <c r="AQ15" s="210">
        <f t="shared" ref="AQ15:AV15" si="5">(AQ16+AQ14)/2</f>
        <v>0.76</v>
      </c>
      <c r="AR15" s="210">
        <f t="shared" si="5"/>
        <v>0.85</v>
      </c>
      <c r="AS15" s="210">
        <f t="shared" si="5"/>
        <v>0.74</v>
      </c>
      <c r="AT15" s="210">
        <f t="shared" si="5"/>
        <v>0.505</v>
      </c>
      <c r="AU15" s="210">
        <f t="shared" si="5"/>
        <v>0.63500000000000001</v>
      </c>
      <c r="AV15" s="210">
        <f t="shared" si="5"/>
        <v>0.625</v>
      </c>
      <c r="AW15" s="213"/>
      <c r="AX15" s="210">
        <f>(AX16+AX14)/2</f>
        <v>0.66500000000000004</v>
      </c>
      <c r="AY15" s="210">
        <f t="shared" ref="AY15:BD15" si="6">(AY16+AY14)/2</f>
        <v>0.52500000000000002</v>
      </c>
      <c r="AZ15" s="210">
        <f t="shared" si="6"/>
        <v>0.73499999999999999</v>
      </c>
      <c r="BA15" s="210">
        <f t="shared" si="6"/>
        <v>0.55000000000000004</v>
      </c>
      <c r="BB15" s="210">
        <f t="shared" si="6"/>
        <v>0.41500000000000004</v>
      </c>
      <c r="BC15" s="210">
        <f t="shared" si="6"/>
        <v>0.53</v>
      </c>
      <c r="BD15" s="210">
        <f t="shared" si="6"/>
        <v>0.51</v>
      </c>
      <c r="BE15" s="213">
        <v>43135</v>
      </c>
      <c r="BF15" s="210">
        <v>0.81</v>
      </c>
      <c r="BG15" s="207">
        <v>0.72</v>
      </c>
      <c r="BH15" s="207">
        <v>0.87</v>
      </c>
      <c r="BI15" s="207">
        <v>0.71</v>
      </c>
      <c r="BJ15" s="207">
        <v>0.52</v>
      </c>
      <c r="BK15" s="207">
        <v>0.65</v>
      </c>
      <c r="BL15" s="208">
        <v>0.61</v>
      </c>
      <c r="BM15" s="209"/>
      <c r="BN15" s="210"/>
      <c r="BO15" s="207"/>
      <c r="BP15" s="207"/>
      <c r="BQ15" s="207"/>
      <c r="BR15" s="207"/>
      <c r="BS15" s="207"/>
      <c r="BU15" s="209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</row>
    <row r="16" spans="1:135">
      <c r="A16" s="216">
        <v>43517</v>
      </c>
      <c r="B16" s="207">
        <f t="shared" si="0"/>
        <v>0.75266666666666671</v>
      </c>
      <c r="C16" s="207">
        <f t="shared" si="0"/>
        <v>0.65400000000000003</v>
      </c>
      <c r="D16" s="207">
        <f t="shared" si="0"/>
        <v>0.78799999999999992</v>
      </c>
      <c r="E16" s="207">
        <f t="shared" si="0"/>
        <v>0.67733333333333334</v>
      </c>
      <c r="F16" s="207">
        <f t="shared" si="0"/>
        <v>0.48266666666666663</v>
      </c>
      <c r="G16" s="207">
        <f t="shared" si="0"/>
        <v>0.58533333333333337</v>
      </c>
      <c r="H16" s="207">
        <f t="shared" si="0"/>
        <v>0.56666666666666665</v>
      </c>
      <c r="I16" s="209"/>
      <c r="J16" s="210"/>
      <c r="K16" s="207"/>
      <c r="L16" s="207"/>
      <c r="M16" s="207"/>
      <c r="N16" s="207"/>
      <c r="O16" s="207"/>
      <c r="P16" s="208"/>
      <c r="Q16" s="209"/>
      <c r="R16" s="210"/>
      <c r="S16" s="207"/>
      <c r="T16" s="207"/>
      <c r="U16" s="207"/>
      <c r="V16" s="207"/>
      <c r="W16" s="207"/>
      <c r="X16" s="208"/>
      <c r="Y16" s="213">
        <v>41691</v>
      </c>
      <c r="Z16" s="210">
        <v>0.61</v>
      </c>
      <c r="AA16" s="210">
        <v>0.6</v>
      </c>
      <c r="AB16" s="210">
        <v>0.66</v>
      </c>
      <c r="AC16" s="210">
        <v>0.62</v>
      </c>
      <c r="AD16" s="210">
        <v>0.38</v>
      </c>
      <c r="AE16" s="210">
        <v>0.46</v>
      </c>
      <c r="AF16" s="208">
        <v>0.47</v>
      </c>
      <c r="AG16" s="213"/>
      <c r="AH16" s="218">
        <f>AH15+(AH18-AH15)/3</f>
        <v>0.76666666666666661</v>
      </c>
      <c r="AI16" s="218">
        <f t="shared" ref="AI16:AN16" si="7">AI15+(AI18-AI15)/3</f>
        <v>0.6333333333333333</v>
      </c>
      <c r="AJ16" s="218">
        <f t="shared" si="7"/>
        <v>0.78</v>
      </c>
      <c r="AK16" s="218">
        <f t="shared" si="7"/>
        <v>0.73</v>
      </c>
      <c r="AL16" s="218">
        <f t="shared" si="7"/>
        <v>0.56666666666666665</v>
      </c>
      <c r="AM16" s="218">
        <f t="shared" si="7"/>
        <v>0.63</v>
      </c>
      <c r="AN16" s="218">
        <f t="shared" si="7"/>
        <v>0.59666666666666668</v>
      </c>
      <c r="AO16" s="213">
        <v>42421</v>
      </c>
      <c r="AP16" s="210">
        <v>0.89</v>
      </c>
      <c r="AQ16" s="207">
        <v>0.77</v>
      </c>
      <c r="AR16" s="207">
        <v>0.86</v>
      </c>
      <c r="AS16" s="207">
        <v>0.75</v>
      </c>
      <c r="AT16" s="207">
        <v>0.51</v>
      </c>
      <c r="AU16" s="207">
        <v>0.64</v>
      </c>
      <c r="AV16" s="208">
        <v>0.63</v>
      </c>
      <c r="AW16" s="213">
        <v>42785</v>
      </c>
      <c r="AX16" s="210">
        <v>0.68</v>
      </c>
      <c r="AY16" s="207">
        <v>0.54</v>
      </c>
      <c r="AZ16" s="207">
        <v>0.76</v>
      </c>
      <c r="BA16" s="207">
        <v>0.56999999999999995</v>
      </c>
      <c r="BB16" s="207">
        <v>0.43</v>
      </c>
      <c r="BC16" s="207">
        <v>0.54</v>
      </c>
      <c r="BD16" s="208">
        <v>0.52</v>
      </c>
      <c r="BE16" s="213"/>
      <c r="BF16" s="218">
        <f>BF15+(BF18-BF15)/3</f>
        <v>0.81666666666666665</v>
      </c>
      <c r="BG16" s="218">
        <f t="shared" ref="BG16:BL16" si="8">BG15+(BG18-BG15)/3</f>
        <v>0.72666666666666668</v>
      </c>
      <c r="BH16" s="218">
        <f t="shared" si="8"/>
        <v>0.88</v>
      </c>
      <c r="BI16" s="218">
        <f t="shared" si="8"/>
        <v>0.71666666666666667</v>
      </c>
      <c r="BJ16" s="218">
        <f t="shared" si="8"/>
        <v>0.52666666666666673</v>
      </c>
      <c r="BK16" s="218">
        <f t="shared" si="8"/>
        <v>0.65666666666666673</v>
      </c>
      <c r="BL16" s="218">
        <f t="shared" si="8"/>
        <v>0.6166666666666667</v>
      </c>
      <c r="BM16" s="209"/>
      <c r="BN16" s="210"/>
      <c r="BO16" s="207"/>
      <c r="BP16" s="207"/>
      <c r="BQ16" s="207"/>
      <c r="BR16" s="207"/>
      <c r="BS16" s="207"/>
      <c r="BU16" s="209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  <c r="DM16" s="207"/>
      <c r="DN16" s="207"/>
      <c r="DO16" s="207"/>
      <c r="DP16" s="207"/>
      <c r="DQ16" s="207"/>
      <c r="DR16" s="207"/>
      <c r="DS16" s="207"/>
      <c r="DT16" s="207"/>
      <c r="DU16" s="207"/>
      <c r="DV16" s="207"/>
      <c r="DW16" s="207"/>
      <c r="DX16" s="207"/>
      <c r="DY16" s="207"/>
      <c r="DZ16" s="207"/>
      <c r="EA16" s="207"/>
      <c r="EB16" s="207"/>
      <c r="EC16" s="207"/>
      <c r="ED16" s="207"/>
      <c r="EE16" s="207"/>
    </row>
    <row r="17" spans="1:135">
      <c r="A17" s="216">
        <v>43524</v>
      </c>
      <c r="B17" s="207">
        <f t="shared" si="0"/>
        <v>0.78733333333333333</v>
      </c>
      <c r="C17" s="207">
        <f t="shared" si="0"/>
        <v>0.69199999999999995</v>
      </c>
      <c r="D17" s="207">
        <f t="shared" si="0"/>
        <v>0.82199999999999984</v>
      </c>
      <c r="E17" s="207">
        <f t="shared" si="0"/>
        <v>0.70866666666666656</v>
      </c>
      <c r="F17" s="207">
        <f t="shared" si="0"/>
        <v>0.51133333333333331</v>
      </c>
      <c r="G17" s="207">
        <f t="shared" si="0"/>
        <v>0.60666666666666669</v>
      </c>
      <c r="H17" s="207">
        <f t="shared" si="0"/>
        <v>0.58533333333333337</v>
      </c>
      <c r="I17" s="209"/>
      <c r="J17" s="210"/>
      <c r="K17" s="207"/>
      <c r="L17" s="207"/>
      <c r="M17" s="207"/>
      <c r="N17" s="207"/>
      <c r="O17" s="207"/>
      <c r="P17" s="208"/>
      <c r="Q17" s="209"/>
      <c r="R17" s="210"/>
      <c r="S17" s="207"/>
      <c r="T17" s="207"/>
      <c r="U17" s="207"/>
      <c r="V17" s="207"/>
      <c r="W17" s="207"/>
      <c r="X17" s="208"/>
      <c r="Y17" s="213">
        <v>41698</v>
      </c>
      <c r="Z17" s="210">
        <v>0.69</v>
      </c>
      <c r="AA17" s="210">
        <v>0.68</v>
      </c>
      <c r="AB17" s="210">
        <v>0.72</v>
      </c>
      <c r="AC17" s="210">
        <v>0.69</v>
      </c>
      <c r="AD17" s="210">
        <v>0.41</v>
      </c>
      <c r="AE17" s="210">
        <v>0.5</v>
      </c>
      <c r="AF17" s="208">
        <v>0.49</v>
      </c>
      <c r="AG17" s="213"/>
      <c r="AH17" s="218">
        <f>AH15+(AH18-AH15)/3*2</f>
        <v>0.79333333333333333</v>
      </c>
      <c r="AI17" s="218">
        <f t="shared" ref="AI17:AN17" si="9">AI15+(AI18-AI15)/3*2</f>
        <v>0.66666666666666663</v>
      </c>
      <c r="AJ17" s="218">
        <f t="shared" si="9"/>
        <v>0.80999999999999994</v>
      </c>
      <c r="AK17" s="218">
        <f t="shared" si="9"/>
        <v>0.76</v>
      </c>
      <c r="AL17" s="218">
        <f t="shared" si="9"/>
        <v>0.59333333333333338</v>
      </c>
      <c r="AM17" s="218">
        <f t="shared" si="9"/>
        <v>0.65</v>
      </c>
      <c r="AN17" s="218">
        <f t="shared" si="9"/>
        <v>0.61333333333333329</v>
      </c>
      <c r="AO17" s="213">
        <v>42428</v>
      </c>
      <c r="AP17" s="210">
        <v>0.91</v>
      </c>
      <c r="AQ17" s="207">
        <v>0.79</v>
      </c>
      <c r="AR17" s="207">
        <v>0.89</v>
      </c>
      <c r="AS17" s="207">
        <v>0.77</v>
      </c>
      <c r="AT17" s="207">
        <v>0.55000000000000004</v>
      </c>
      <c r="AU17" s="207">
        <v>0.66</v>
      </c>
      <c r="AV17" s="208">
        <v>0.65</v>
      </c>
      <c r="AW17" s="213">
        <v>42792</v>
      </c>
      <c r="AX17" s="210">
        <v>0.72</v>
      </c>
      <c r="AY17" s="207">
        <v>0.59</v>
      </c>
      <c r="AZ17" s="207">
        <v>0.8</v>
      </c>
      <c r="BA17" s="207">
        <v>0.6</v>
      </c>
      <c r="BB17" s="207">
        <v>0.47</v>
      </c>
      <c r="BC17" s="207">
        <v>0.56000000000000005</v>
      </c>
      <c r="BD17" s="208">
        <v>0.55000000000000004</v>
      </c>
      <c r="BE17" s="213"/>
      <c r="BF17" s="218">
        <f>BF15+(BF18-BF15)/3*2</f>
        <v>0.82333333333333336</v>
      </c>
      <c r="BG17" s="218">
        <f t="shared" ref="BG17:BL17" si="10">BG15+(BG18-BG15)/3*2</f>
        <v>0.73333333333333328</v>
      </c>
      <c r="BH17" s="218">
        <f t="shared" si="10"/>
        <v>0.89</v>
      </c>
      <c r="BI17" s="218">
        <f t="shared" si="10"/>
        <v>0.72333333333333327</v>
      </c>
      <c r="BJ17" s="218">
        <f t="shared" si="10"/>
        <v>0.53333333333333333</v>
      </c>
      <c r="BK17" s="218">
        <f t="shared" si="10"/>
        <v>0.66333333333333333</v>
      </c>
      <c r="BL17" s="218">
        <f t="shared" si="10"/>
        <v>0.62333333333333329</v>
      </c>
      <c r="BM17" s="209"/>
      <c r="BN17" s="210"/>
      <c r="BO17" s="207"/>
      <c r="BP17" s="207"/>
      <c r="BQ17" s="207"/>
      <c r="BR17" s="207"/>
      <c r="BS17" s="207"/>
      <c r="BU17" s="209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207"/>
      <c r="CO17" s="207"/>
      <c r="CP17" s="207"/>
      <c r="CQ17" s="207"/>
      <c r="CR17" s="207"/>
      <c r="CS17" s="207"/>
      <c r="CT17" s="207"/>
      <c r="CU17" s="207"/>
      <c r="CV17" s="207"/>
      <c r="CW17" s="207"/>
      <c r="CX17" s="207"/>
      <c r="CY17" s="207"/>
      <c r="CZ17" s="207"/>
      <c r="DA17" s="207"/>
      <c r="DB17" s="207"/>
      <c r="DC17" s="207"/>
      <c r="DD17" s="207"/>
      <c r="DE17" s="207"/>
      <c r="DF17" s="207"/>
      <c r="DG17" s="207"/>
      <c r="DH17" s="207"/>
      <c r="DI17" s="207"/>
      <c r="DJ17" s="207"/>
      <c r="DK17" s="207"/>
      <c r="DL17" s="207"/>
      <c r="DM17" s="207"/>
      <c r="DN17" s="207"/>
      <c r="DO17" s="207"/>
      <c r="DP17" s="207"/>
      <c r="DQ17" s="207"/>
      <c r="DR17" s="207"/>
      <c r="DS17" s="207"/>
      <c r="DT17" s="207"/>
      <c r="DU17" s="207"/>
      <c r="DV17" s="207"/>
      <c r="DW17" s="207"/>
      <c r="DX17" s="207"/>
      <c r="DY17" s="207"/>
      <c r="DZ17" s="207"/>
      <c r="EA17" s="207"/>
      <c r="EB17" s="207"/>
      <c r="EC17" s="207"/>
      <c r="ED17" s="207"/>
      <c r="EE17" s="207"/>
    </row>
    <row r="18" spans="1:135">
      <c r="A18" s="216">
        <v>43531</v>
      </c>
      <c r="B18" s="207">
        <f t="shared" si="0"/>
        <v>0.81799999999999995</v>
      </c>
      <c r="C18" s="207">
        <f t="shared" si="0"/>
        <v>0.72999999999999987</v>
      </c>
      <c r="D18" s="207">
        <f t="shared" si="0"/>
        <v>0.85799999999999998</v>
      </c>
      <c r="E18" s="207">
        <f t="shared" si="0"/>
        <v>0.75000000000000011</v>
      </c>
      <c r="F18" s="207">
        <f t="shared" si="0"/>
        <v>0.53200000000000003</v>
      </c>
      <c r="G18" s="207">
        <f t="shared" si="0"/>
        <v>0.63000000000000012</v>
      </c>
      <c r="H18" s="207">
        <f t="shared" si="0"/>
        <v>0.60399999999999998</v>
      </c>
      <c r="I18" s="209"/>
      <c r="J18" s="210"/>
      <c r="K18" s="207"/>
      <c r="L18" s="207"/>
      <c r="M18" s="207"/>
      <c r="N18" s="207"/>
      <c r="O18" s="207"/>
      <c r="P18" s="208"/>
      <c r="Q18" s="209"/>
      <c r="R18" s="210"/>
      <c r="S18" s="207"/>
      <c r="T18" s="207"/>
      <c r="U18" s="207"/>
      <c r="V18" s="207"/>
      <c r="W18" s="207"/>
      <c r="X18" s="208"/>
      <c r="Y18" s="213">
        <v>41705</v>
      </c>
      <c r="Z18" s="210">
        <v>0.74</v>
      </c>
      <c r="AA18" s="210">
        <v>0.75</v>
      </c>
      <c r="AB18" s="210">
        <v>0.8</v>
      </c>
      <c r="AC18" s="210">
        <v>0.77</v>
      </c>
      <c r="AD18" s="210">
        <v>0.44</v>
      </c>
      <c r="AE18" s="210">
        <v>0.53</v>
      </c>
      <c r="AF18" s="208">
        <v>0.51</v>
      </c>
      <c r="AG18" s="213">
        <v>42070</v>
      </c>
      <c r="AH18" s="210">
        <v>0.82</v>
      </c>
      <c r="AI18" s="207">
        <v>0.7</v>
      </c>
      <c r="AJ18" s="207">
        <v>0.84</v>
      </c>
      <c r="AK18" s="207">
        <v>0.79</v>
      </c>
      <c r="AL18" s="207">
        <v>0.62</v>
      </c>
      <c r="AM18" s="207">
        <v>0.67</v>
      </c>
      <c r="AN18" s="208">
        <v>0.63</v>
      </c>
      <c r="AO18" s="213">
        <v>42434</v>
      </c>
      <c r="AP18" s="210">
        <v>0.92</v>
      </c>
      <c r="AQ18" s="207">
        <v>0.81</v>
      </c>
      <c r="AR18" s="207">
        <v>0.91</v>
      </c>
      <c r="AS18" s="207">
        <v>0.8</v>
      </c>
      <c r="AT18" s="207">
        <v>0.56999999999999995</v>
      </c>
      <c r="AU18" s="207">
        <v>0.68</v>
      </c>
      <c r="AV18" s="208">
        <v>0.67</v>
      </c>
      <c r="AW18" s="213">
        <v>42799</v>
      </c>
      <c r="AX18" s="210">
        <v>0.78</v>
      </c>
      <c r="AY18" s="207">
        <v>0.65</v>
      </c>
      <c r="AZ18" s="207">
        <v>0.84</v>
      </c>
      <c r="BA18" s="207">
        <v>0.66</v>
      </c>
      <c r="BB18" s="207">
        <v>0.49</v>
      </c>
      <c r="BC18" s="207">
        <v>0.6</v>
      </c>
      <c r="BD18" s="208">
        <v>0.57999999999999996</v>
      </c>
      <c r="BE18" s="213">
        <v>43163</v>
      </c>
      <c r="BF18" s="210">
        <v>0.83</v>
      </c>
      <c r="BG18" s="207">
        <v>0.74</v>
      </c>
      <c r="BH18" s="207">
        <v>0.9</v>
      </c>
      <c r="BI18" s="207">
        <v>0.73</v>
      </c>
      <c r="BJ18" s="207">
        <v>0.54</v>
      </c>
      <c r="BK18" s="207">
        <v>0.67</v>
      </c>
      <c r="BL18" s="208">
        <v>0.63</v>
      </c>
      <c r="BM18" s="209"/>
      <c r="BN18" s="210"/>
      <c r="BO18" s="207"/>
      <c r="BP18" s="207"/>
      <c r="BQ18" s="207"/>
      <c r="BR18" s="207"/>
      <c r="BS18" s="207"/>
      <c r="BU18" s="209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7"/>
      <c r="EC18" s="207"/>
      <c r="ED18" s="207"/>
      <c r="EE18" s="207"/>
    </row>
    <row r="19" spans="1:135">
      <c r="A19" s="216">
        <v>43538</v>
      </c>
      <c r="B19" s="207">
        <f t="shared" ref="B19:H21" si="11">AVERAGE(Z19,AH19,AP19,AX19,BF19)</f>
        <v>0.85400000000000009</v>
      </c>
      <c r="C19" s="207">
        <f t="shared" si="11"/>
        <v>0.77</v>
      </c>
      <c r="D19" s="207">
        <f t="shared" si="11"/>
        <v>0.89</v>
      </c>
      <c r="E19" s="207">
        <f t="shared" si="11"/>
        <v>0.78999999999999981</v>
      </c>
      <c r="F19" s="207">
        <f t="shared" si="11"/>
        <v>0.56600000000000006</v>
      </c>
      <c r="G19" s="207">
        <f t="shared" si="11"/>
        <v>0.65599999999999992</v>
      </c>
      <c r="H19" s="207">
        <f t="shared" si="11"/>
        <v>0.63400000000000012</v>
      </c>
      <c r="I19" s="209"/>
      <c r="J19" s="210"/>
      <c r="K19" s="207"/>
      <c r="L19" s="207"/>
      <c r="M19" s="207"/>
      <c r="N19" s="207"/>
      <c r="O19" s="207"/>
      <c r="P19" s="208"/>
      <c r="Q19" s="209"/>
      <c r="R19" s="210"/>
      <c r="S19" s="207"/>
      <c r="T19" s="207"/>
      <c r="U19" s="207"/>
      <c r="V19" s="207"/>
      <c r="W19" s="207"/>
      <c r="X19" s="208"/>
      <c r="Y19" s="213">
        <v>41711</v>
      </c>
      <c r="Z19" s="210">
        <v>0.8</v>
      </c>
      <c r="AA19" s="210">
        <v>0.79</v>
      </c>
      <c r="AB19" s="210">
        <v>0.84</v>
      </c>
      <c r="AC19" s="210">
        <v>0.82</v>
      </c>
      <c r="AD19" s="210">
        <v>0.47</v>
      </c>
      <c r="AE19" s="210">
        <v>0.55000000000000004</v>
      </c>
      <c r="AF19" s="208">
        <v>0.54</v>
      </c>
      <c r="AG19" s="213">
        <v>42077</v>
      </c>
      <c r="AH19" s="210">
        <v>0.84</v>
      </c>
      <c r="AI19" s="207">
        <v>0.73</v>
      </c>
      <c r="AJ19" s="207">
        <v>0.88</v>
      </c>
      <c r="AK19" s="207">
        <v>0.83</v>
      </c>
      <c r="AL19" s="207">
        <v>0.65</v>
      </c>
      <c r="AM19" s="207">
        <v>0.7</v>
      </c>
      <c r="AN19" s="208">
        <v>0.66</v>
      </c>
      <c r="AO19" s="213">
        <v>42442</v>
      </c>
      <c r="AP19" s="210">
        <v>0.94</v>
      </c>
      <c r="AQ19" s="207">
        <v>0.86</v>
      </c>
      <c r="AR19" s="207">
        <v>0.94</v>
      </c>
      <c r="AS19" s="207">
        <v>0.84</v>
      </c>
      <c r="AT19" s="207">
        <v>0.62</v>
      </c>
      <c r="AU19" s="207">
        <v>0.71</v>
      </c>
      <c r="AV19" s="208">
        <v>0.69</v>
      </c>
      <c r="AW19" s="213">
        <v>42806</v>
      </c>
      <c r="AX19" s="210">
        <v>0.83</v>
      </c>
      <c r="AY19" s="207">
        <v>0.7</v>
      </c>
      <c r="AZ19" s="207">
        <v>0.87</v>
      </c>
      <c r="BA19" s="207">
        <v>0.7</v>
      </c>
      <c r="BB19" s="207">
        <v>0.52</v>
      </c>
      <c r="BC19" s="207">
        <v>0.63</v>
      </c>
      <c r="BD19" s="208">
        <v>0.62</v>
      </c>
      <c r="BE19" s="213">
        <v>43170</v>
      </c>
      <c r="BF19" s="210">
        <v>0.86</v>
      </c>
      <c r="BG19" s="207">
        <v>0.77</v>
      </c>
      <c r="BH19" s="207">
        <v>0.92</v>
      </c>
      <c r="BI19" s="207">
        <v>0.76</v>
      </c>
      <c r="BJ19" s="207">
        <v>0.56999999999999995</v>
      </c>
      <c r="BK19" s="207">
        <v>0.69</v>
      </c>
      <c r="BL19" s="208">
        <v>0.66</v>
      </c>
      <c r="BM19" s="209"/>
      <c r="BN19" s="210"/>
      <c r="BO19" s="207"/>
      <c r="BP19" s="207"/>
      <c r="BQ19" s="207"/>
      <c r="BR19" s="207"/>
      <c r="BS19" s="207"/>
      <c r="BU19" s="209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207"/>
      <c r="CO19" s="207"/>
      <c r="CP19" s="207"/>
      <c r="CQ19" s="207"/>
      <c r="CR19" s="207"/>
      <c r="CS19" s="207"/>
      <c r="CT19" s="207"/>
      <c r="CU19" s="207"/>
      <c r="CV19" s="207"/>
      <c r="CW19" s="207"/>
      <c r="CX19" s="207"/>
      <c r="CY19" s="207"/>
      <c r="CZ19" s="207"/>
      <c r="DA19" s="207"/>
      <c r="DB19" s="207"/>
      <c r="DC19" s="207"/>
      <c r="DD19" s="207"/>
      <c r="DE19" s="207"/>
      <c r="DF19" s="207"/>
      <c r="DG19" s="207"/>
      <c r="DH19" s="207"/>
      <c r="DI19" s="207"/>
      <c r="DJ19" s="207"/>
      <c r="DK19" s="207"/>
      <c r="DL19" s="207"/>
      <c r="DM19" s="207"/>
      <c r="DN19" s="207"/>
      <c r="DO19" s="207"/>
      <c r="DP19" s="207"/>
      <c r="DQ19" s="207"/>
      <c r="DR19" s="207"/>
      <c r="DS19" s="207"/>
      <c r="DT19" s="207"/>
      <c r="DU19" s="207"/>
      <c r="DV19" s="207"/>
      <c r="DW19" s="207"/>
      <c r="DX19" s="207"/>
      <c r="DY19" s="207"/>
      <c r="DZ19" s="207"/>
      <c r="EA19" s="207"/>
      <c r="EB19" s="207"/>
      <c r="EC19" s="207"/>
      <c r="ED19" s="207"/>
      <c r="EE19" s="207"/>
    </row>
    <row r="20" spans="1:135">
      <c r="A20" s="216">
        <v>43545</v>
      </c>
      <c r="B20" s="207">
        <f t="shared" si="11"/>
        <v>0.88400000000000001</v>
      </c>
      <c r="C20" s="207">
        <f t="shared" si="11"/>
        <v>0.80800000000000005</v>
      </c>
      <c r="D20" s="207">
        <f t="shared" si="11"/>
        <v>0.91600000000000004</v>
      </c>
      <c r="E20" s="207">
        <f t="shared" si="11"/>
        <v>0.83200000000000007</v>
      </c>
      <c r="F20" s="207">
        <f t="shared" si="11"/>
        <v>0.60399999999999998</v>
      </c>
      <c r="G20" s="207">
        <f t="shared" si="11"/>
        <v>0.68399999999999994</v>
      </c>
      <c r="H20" s="207">
        <f t="shared" si="11"/>
        <v>0.66200000000000003</v>
      </c>
      <c r="I20" s="209"/>
      <c r="J20" s="210"/>
      <c r="K20" s="207"/>
      <c r="L20" s="207"/>
      <c r="M20" s="207"/>
      <c r="N20" s="207"/>
      <c r="O20" s="207"/>
      <c r="P20" s="208"/>
      <c r="Q20" s="209"/>
      <c r="R20" s="210"/>
      <c r="S20" s="207"/>
      <c r="T20" s="207"/>
      <c r="U20" s="207"/>
      <c r="V20" s="207"/>
      <c r="W20" s="207"/>
      <c r="X20" s="208"/>
      <c r="Y20" s="213">
        <v>41719</v>
      </c>
      <c r="Z20" s="210">
        <v>0.84</v>
      </c>
      <c r="AA20" s="210">
        <v>0.83</v>
      </c>
      <c r="AB20" s="210">
        <v>0.88</v>
      </c>
      <c r="AC20" s="210">
        <v>0.87</v>
      </c>
      <c r="AD20" s="210">
        <v>0.51</v>
      </c>
      <c r="AE20" s="210">
        <v>0.57999999999999996</v>
      </c>
      <c r="AF20" s="208">
        <v>0.57999999999999996</v>
      </c>
      <c r="AG20" s="213">
        <v>42084</v>
      </c>
      <c r="AH20" s="210">
        <v>0.87</v>
      </c>
      <c r="AI20" s="207">
        <v>0.77</v>
      </c>
      <c r="AJ20" s="207">
        <v>0.91</v>
      </c>
      <c r="AK20" s="207">
        <v>0.87</v>
      </c>
      <c r="AL20" s="207">
        <v>0.7</v>
      </c>
      <c r="AM20" s="207">
        <v>0.74</v>
      </c>
      <c r="AN20" s="208">
        <v>0.69</v>
      </c>
      <c r="AO20" s="213">
        <v>42449</v>
      </c>
      <c r="AP20" s="210">
        <v>0.95</v>
      </c>
      <c r="AQ20" s="207">
        <v>0.88</v>
      </c>
      <c r="AR20" s="207">
        <v>0.95</v>
      </c>
      <c r="AS20" s="207">
        <v>0.87</v>
      </c>
      <c r="AT20" s="207">
        <v>0.65</v>
      </c>
      <c r="AU20" s="207">
        <v>0.73</v>
      </c>
      <c r="AV20" s="208">
        <v>0.71</v>
      </c>
      <c r="AW20" s="213">
        <v>42813</v>
      </c>
      <c r="AX20" s="210">
        <v>0.88</v>
      </c>
      <c r="AY20" s="207">
        <v>0.76</v>
      </c>
      <c r="AZ20" s="207">
        <v>0.91</v>
      </c>
      <c r="BA20" s="207">
        <v>0.75</v>
      </c>
      <c r="BB20" s="207">
        <v>0.56000000000000005</v>
      </c>
      <c r="BC20" s="207">
        <v>0.66</v>
      </c>
      <c r="BD20" s="208">
        <v>0.65</v>
      </c>
      <c r="BE20" s="213">
        <v>43177</v>
      </c>
      <c r="BF20" s="210">
        <v>0.88</v>
      </c>
      <c r="BG20" s="207">
        <v>0.8</v>
      </c>
      <c r="BH20" s="207">
        <v>0.93</v>
      </c>
      <c r="BI20" s="207">
        <v>0.8</v>
      </c>
      <c r="BJ20" s="207">
        <v>0.6</v>
      </c>
      <c r="BK20" s="207">
        <v>0.71</v>
      </c>
      <c r="BL20" s="208">
        <v>0.68</v>
      </c>
      <c r="BM20" s="209"/>
      <c r="BN20" s="210"/>
      <c r="BO20" s="207"/>
      <c r="BP20" s="207"/>
      <c r="BQ20" s="207"/>
      <c r="BR20" s="207"/>
      <c r="BS20" s="207"/>
      <c r="BU20" s="209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  <c r="CW20" s="207"/>
      <c r="CX20" s="207"/>
      <c r="CY20" s="207"/>
      <c r="CZ20" s="207"/>
      <c r="DA20" s="207"/>
      <c r="DB20" s="207"/>
      <c r="DC20" s="207"/>
      <c r="DD20" s="207"/>
      <c r="DE20" s="207"/>
      <c r="DF20" s="207"/>
      <c r="DG20" s="207"/>
      <c r="DH20" s="207"/>
      <c r="DI20" s="207"/>
      <c r="DJ20" s="207"/>
      <c r="DK20" s="207"/>
      <c r="DL20" s="207"/>
      <c r="DM20" s="207"/>
      <c r="DN20" s="207"/>
      <c r="DO20" s="207"/>
      <c r="DP20" s="207"/>
      <c r="DQ20" s="207"/>
      <c r="DR20" s="207"/>
      <c r="DS20" s="207"/>
      <c r="DT20" s="207"/>
      <c r="DU20" s="207"/>
      <c r="DV20" s="207"/>
      <c r="DW20" s="207"/>
      <c r="DX20" s="207"/>
      <c r="DY20" s="207"/>
      <c r="DZ20" s="207"/>
      <c r="EA20" s="207"/>
      <c r="EB20" s="207"/>
      <c r="EC20" s="207"/>
      <c r="ED20" s="207"/>
      <c r="EE20" s="207"/>
    </row>
    <row r="21" spans="1:135">
      <c r="A21" s="216">
        <v>43552</v>
      </c>
      <c r="B21" s="207">
        <f t="shared" si="11"/>
        <v>0.90800000000000003</v>
      </c>
      <c r="C21" s="207">
        <f t="shared" si="11"/>
        <v>0.84199999999999997</v>
      </c>
      <c r="D21" s="207">
        <f t="shared" si="11"/>
        <v>0.93399999999999994</v>
      </c>
      <c r="E21" s="207">
        <f t="shared" si="11"/>
        <v>0.8620000000000001</v>
      </c>
      <c r="F21" s="207">
        <f t="shared" si="11"/>
        <v>0.64</v>
      </c>
      <c r="G21" s="207">
        <f t="shared" si="11"/>
        <v>0.71400000000000008</v>
      </c>
      <c r="H21" s="207">
        <f t="shared" si="11"/>
        <v>0.68799999999999994</v>
      </c>
      <c r="I21" s="209"/>
      <c r="J21" s="210"/>
      <c r="K21" s="207"/>
      <c r="L21" s="207"/>
      <c r="M21" s="207"/>
      <c r="N21" s="207"/>
      <c r="O21" s="207"/>
      <c r="P21" s="208"/>
      <c r="Q21" s="209"/>
      <c r="R21" s="210"/>
      <c r="S21" s="207"/>
      <c r="T21" s="207"/>
      <c r="U21" s="207"/>
      <c r="V21" s="207"/>
      <c r="W21" s="207"/>
      <c r="X21" s="208"/>
      <c r="Y21" s="213">
        <v>41726</v>
      </c>
      <c r="Z21" s="210">
        <v>0.87</v>
      </c>
      <c r="AA21" s="210">
        <v>0.86</v>
      </c>
      <c r="AB21" s="210">
        <v>0.91</v>
      </c>
      <c r="AC21" s="210">
        <v>0.9</v>
      </c>
      <c r="AD21" s="210">
        <v>0.55000000000000004</v>
      </c>
      <c r="AE21" s="210">
        <v>0.62</v>
      </c>
      <c r="AF21" s="208">
        <v>0.61</v>
      </c>
      <c r="AG21" s="213">
        <v>42091</v>
      </c>
      <c r="AH21" s="210">
        <v>0.9</v>
      </c>
      <c r="AI21" s="207">
        <v>0.81</v>
      </c>
      <c r="AJ21" s="207">
        <v>0.93</v>
      </c>
      <c r="AK21" s="207">
        <v>0.9</v>
      </c>
      <c r="AL21" s="207">
        <v>0.75</v>
      </c>
      <c r="AM21" s="207">
        <v>0.79</v>
      </c>
      <c r="AN21" s="208">
        <v>0.73</v>
      </c>
      <c r="AO21" s="213">
        <v>42456</v>
      </c>
      <c r="AP21" s="210">
        <v>0.95</v>
      </c>
      <c r="AQ21" s="207">
        <v>0.89</v>
      </c>
      <c r="AR21" s="207">
        <v>0.95</v>
      </c>
      <c r="AS21" s="207">
        <v>0.88</v>
      </c>
      <c r="AT21" s="207">
        <v>0.67</v>
      </c>
      <c r="AU21" s="207">
        <v>0.74</v>
      </c>
      <c r="AV21" s="208">
        <v>0.72</v>
      </c>
      <c r="AW21" s="213">
        <v>42820</v>
      </c>
      <c r="AX21" s="210">
        <v>0.92</v>
      </c>
      <c r="AY21" s="207">
        <v>0.82</v>
      </c>
      <c r="AZ21" s="207">
        <v>0.94</v>
      </c>
      <c r="BA21" s="207">
        <v>0.81</v>
      </c>
      <c r="BB21" s="207">
        <v>0.61</v>
      </c>
      <c r="BC21" s="207">
        <v>0.69</v>
      </c>
      <c r="BD21" s="208">
        <v>0.68</v>
      </c>
      <c r="BE21" s="213">
        <v>43184</v>
      </c>
      <c r="BF21" s="210">
        <v>0.9</v>
      </c>
      <c r="BG21" s="207">
        <v>0.83</v>
      </c>
      <c r="BH21" s="207">
        <v>0.94</v>
      </c>
      <c r="BI21" s="207">
        <v>0.82</v>
      </c>
      <c r="BJ21" s="207">
        <v>0.62</v>
      </c>
      <c r="BK21" s="207">
        <v>0.73</v>
      </c>
      <c r="BL21" s="208">
        <v>0.7</v>
      </c>
      <c r="BM21" s="209"/>
      <c r="BN21" s="210"/>
      <c r="BO21" s="207"/>
      <c r="BP21" s="207"/>
      <c r="BQ21" s="207"/>
      <c r="BR21" s="207"/>
      <c r="BS21" s="207"/>
      <c r="BU21" s="209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</row>
    <row r="22" spans="1:135">
      <c r="A22" s="216">
        <v>43559</v>
      </c>
      <c r="B22" s="207"/>
      <c r="C22" s="207"/>
      <c r="D22" s="207"/>
      <c r="E22" s="207"/>
      <c r="F22" s="207"/>
      <c r="G22" s="207"/>
      <c r="H22" s="207"/>
      <c r="I22" s="209"/>
      <c r="J22" s="210"/>
      <c r="K22" s="207"/>
      <c r="L22" s="207"/>
      <c r="M22" s="207"/>
      <c r="N22" s="207"/>
      <c r="O22" s="207"/>
      <c r="P22" s="208"/>
      <c r="Q22" s="209"/>
      <c r="R22" s="210"/>
      <c r="S22" s="207"/>
      <c r="T22" s="207"/>
      <c r="U22" s="207"/>
      <c r="V22" s="207"/>
      <c r="W22" s="207"/>
      <c r="X22" s="208"/>
      <c r="Y22" s="213">
        <v>41733</v>
      </c>
      <c r="Z22" s="210">
        <v>0.89</v>
      </c>
      <c r="AA22" s="210">
        <v>0.88</v>
      </c>
      <c r="AB22" s="210">
        <v>0.92</v>
      </c>
      <c r="AC22" s="210">
        <v>0.91</v>
      </c>
      <c r="AD22" s="210">
        <v>0.56999999999999995</v>
      </c>
      <c r="AE22" s="210">
        <v>0.65</v>
      </c>
      <c r="AF22" s="208">
        <v>0.63</v>
      </c>
      <c r="AG22" s="213">
        <v>42098</v>
      </c>
      <c r="AH22" s="210">
        <v>0.94</v>
      </c>
      <c r="AI22" s="207">
        <v>0.87</v>
      </c>
      <c r="AJ22" s="207">
        <v>0.95</v>
      </c>
      <c r="AK22" s="207">
        <v>0.93</v>
      </c>
      <c r="AL22" s="207">
        <v>0.79</v>
      </c>
      <c r="AM22" s="207">
        <v>0.83</v>
      </c>
      <c r="AN22" s="208">
        <v>0.77</v>
      </c>
      <c r="AO22" s="213"/>
      <c r="AP22" s="210"/>
      <c r="AQ22" s="207"/>
      <c r="AR22" s="207"/>
      <c r="AS22" s="207"/>
      <c r="AT22" s="207"/>
      <c r="AU22" s="207"/>
      <c r="AV22" s="208"/>
      <c r="AW22" s="213"/>
      <c r="AX22" s="210"/>
      <c r="AY22" s="207"/>
      <c r="AZ22" s="207"/>
      <c r="BA22" s="207"/>
      <c r="BB22" s="207"/>
      <c r="BC22" s="207"/>
      <c r="BD22" s="208"/>
      <c r="BE22" s="213">
        <v>43191</v>
      </c>
      <c r="BF22" s="210">
        <v>0.93</v>
      </c>
      <c r="BG22" s="207">
        <v>0.86</v>
      </c>
      <c r="BH22" s="207">
        <v>0.95</v>
      </c>
      <c r="BI22" s="207">
        <v>0.85</v>
      </c>
      <c r="BJ22" s="207">
        <v>0.64</v>
      </c>
      <c r="BK22" s="207">
        <v>0.75</v>
      </c>
      <c r="BL22" s="208">
        <v>0.72</v>
      </c>
      <c r="BM22" s="209"/>
      <c r="BN22" s="210"/>
      <c r="BO22" s="207"/>
      <c r="BP22" s="207"/>
      <c r="BQ22" s="207"/>
      <c r="BR22" s="207"/>
      <c r="BS22" s="207"/>
      <c r="BU22" s="209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</row>
    <row r="23" spans="1:135">
      <c r="A23" s="216">
        <v>43566</v>
      </c>
      <c r="B23" s="207"/>
      <c r="C23" s="207"/>
      <c r="D23" s="207"/>
      <c r="E23" s="207"/>
      <c r="F23" s="207"/>
      <c r="G23" s="207"/>
      <c r="H23" s="207"/>
      <c r="I23" s="209"/>
      <c r="J23" s="210"/>
      <c r="K23" s="207"/>
      <c r="L23" s="207"/>
      <c r="M23" s="207"/>
      <c r="N23" s="207"/>
      <c r="O23" s="207"/>
      <c r="P23" s="208"/>
      <c r="Q23" s="209"/>
      <c r="R23" s="210"/>
      <c r="S23" s="207"/>
      <c r="T23" s="207"/>
      <c r="U23" s="207"/>
      <c r="V23" s="207"/>
      <c r="W23" s="207"/>
      <c r="X23" s="208"/>
      <c r="Y23" s="213">
        <v>41740</v>
      </c>
      <c r="Z23" s="210">
        <v>0.92</v>
      </c>
      <c r="AA23" s="210">
        <v>0.91</v>
      </c>
      <c r="AB23" s="210">
        <v>0.93</v>
      </c>
      <c r="AC23" s="210">
        <v>0.92</v>
      </c>
      <c r="AD23" s="210">
        <v>0.64</v>
      </c>
      <c r="AE23" s="210">
        <v>0.69</v>
      </c>
      <c r="AF23" s="208">
        <v>0.67</v>
      </c>
      <c r="AG23" s="213"/>
      <c r="AH23" s="210"/>
      <c r="AI23" s="207"/>
      <c r="AJ23" s="207"/>
      <c r="AK23" s="207"/>
      <c r="AL23" s="207"/>
      <c r="AM23" s="207"/>
      <c r="AN23" s="208"/>
      <c r="AO23" s="213"/>
      <c r="AP23" s="210"/>
      <c r="AQ23" s="207"/>
      <c r="AR23" s="207"/>
      <c r="AS23" s="207"/>
      <c r="AT23" s="207"/>
      <c r="AU23" s="207"/>
      <c r="AV23" s="208"/>
      <c r="AW23" s="213"/>
      <c r="AX23" s="210"/>
      <c r="AY23" s="207"/>
      <c r="AZ23" s="207"/>
      <c r="BA23" s="207"/>
      <c r="BB23" s="207"/>
      <c r="BC23" s="207"/>
      <c r="BD23" s="208"/>
      <c r="BE23" s="213"/>
      <c r="BF23" s="210"/>
      <c r="BG23" s="207"/>
      <c r="BH23" s="207"/>
      <c r="BI23" s="207"/>
      <c r="BJ23" s="207"/>
      <c r="BK23" s="207"/>
      <c r="BL23" s="208"/>
      <c r="BM23" s="209"/>
      <c r="BN23" s="210"/>
      <c r="BO23" s="207"/>
      <c r="BP23" s="207"/>
      <c r="BQ23" s="207"/>
      <c r="BR23" s="207"/>
      <c r="BS23" s="207"/>
      <c r="BU23" s="209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</row>
    <row r="24" spans="1:135">
      <c r="A24" s="216">
        <v>43573</v>
      </c>
      <c r="B24" s="207"/>
      <c r="C24" s="207"/>
      <c r="D24" s="207"/>
      <c r="E24" s="207"/>
      <c r="F24" s="207"/>
      <c r="G24" s="207"/>
      <c r="H24" s="207"/>
      <c r="I24" s="209"/>
      <c r="J24" s="210"/>
      <c r="K24" s="207"/>
      <c r="L24" s="207"/>
      <c r="M24" s="207"/>
      <c r="N24" s="207"/>
      <c r="O24" s="207"/>
      <c r="P24" s="208"/>
      <c r="Q24" s="209"/>
      <c r="R24" s="210"/>
      <c r="S24" s="207"/>
      <c r="T24" s="207"/>
      <c r="U24" s="207"/>
      <c r="V24" s="207"/>
      <c r="W24" s="207"/>
      <c r="X24" s="208"/>
      <c r="Y24" s="213">
        <v>41747</v>
      </c>
      <c r="Z24" s="210">
        <v>0.94</v>
      </c>
      <c r="AA24" s="210">
        <v>0.93</v>
      </c>
      <c r="AB24" s="210">
        <v>0.95</v>
      </c>
      <c r="AC24" s="210">
        <v>0.94</v>
      </c>
      <c r="AD24" s="210">
        <v>0.72</v>
      </c>
      <c r="AE24" s="210">
        <v>0.74</v>
      </c>
      <c r="AF24" s="208">
        <v>0.71</v>
      </c>
      <c r="AG24" s="213"/>
      <c r="AH24" s="210"/>
      <c r="AI24" s="207"/>
      <c r="AJ24" s="207"/>
      <c r="AK24" s="207"/>
      <c r="AL24" s="207"/>
      <c r="AM24" s="207"/>
      <c r="AN24" s="208"/>
      <c r="AO24" s="213"/>
      <c r="AP24" s="210"/>
      <c r="AQ24" s="207"/>
      <c r="AR24" s="207"/>
      <c r="AS24" s="207"/>
      <c r="AT24" s="207"/>
      <c r="AU24" s="207"/>
      <c r="AV24" s="208"/>
      <c r="AW24" s="213"/>
      <c r="AX24" s="210"/>
      <c r="AY24" s="207"/>
      <c r="AZ24" s="207"/>
      <c r="BA24" s="207"/>
      <c r="BB24" s="207"/>
      <c r="BC24" s="207"/>
      <c r="BD24" s="208"/>
      <c r="BE24" s="213"/>
      <c r="BF24" s="210"/>
      <c r="BG24" s="207"/>
      <c r="BH24" s="207"/>
      <c r="BI24" s="207"/>
      <c r="BJ24" s="207"/>
      <c r="BK24" s="207"/>
      <c r="BL24" s="208"/>
      <c r="BM24" s="209"/>
      <c r="BN24" s="210"/>
      <c r="BO24" s="207"/>
      <c r="BP24" s="207"/>
      <c r="BQ24" s="207"/>
      <c r="BR24" s="207"/>
      <c r="BS24" s="207"/>
      <c r="BU24" s="209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</row>
    <row r="25" spans="1:135">
      <c r="B25" s="207"/>
      <c r="C25" s="207"/>
      <c r="D25" s="207"/>
      <c r="E25" s="207"/>
      <c r="F25" s="207"/>
      <c r="G25" s="207"/>
      <c r="H25" s="207"/>
      <c r="I25" s="209"/>
      <c r="J25" s="210"/>
      <c r="K25" s="207"/>
      <c r="L25" s="207"/>
      <c r="M25" s="207"/>
      <c r="N25" s="207"/>
      <c r="O25" s="207"/>
      <c r="P25" s="208"/>
      <c r="Q25" s="209"/>
      <c r="R25" s="210"/>
      <c r="S25" s="207"/>
      <c r="T25" s="207"/>
      <c r="U25" s="207"/>
      <c r="V25" s="207"/>
      <c r="W25" s="207"/>
      <c r="X25" s="208"/>
      <c r="Y25" s="213"/>
      <c r="Z25" s="210"/>
      <c r="AA25" s="210"/>
      <c r="AB25" s="210"/>
      <c r="AC25" s="210"/>
      <c r="AD25" s="210"/>
      <c r="AE25" s="210"/>
      <c r="AF25" s="208"/>
      <c r="AG25" s="213"/>
      <c r="AH25" s="210"/>
      <c r="AI25" s="207"/>
      <c r="AJ25" s="207"/>
      <c r="AK25" s="207"/>
      <c r="AL25" s="207"/>
      <c r="AM25" s="207"/>
      <c r="AN25" s="208"/>
      <c r="AO25" s="213"/>
      <c r="AP25" s="210"/>
      <c r="AQ25" s="207"/>
      <c r="AR25" s="207"/>
      <c r="AS25" s="207"/>
      <c r="AT25" s="207"/>
      <c r="AU25" s="207"/>
      <c r="AV25" s="208"/>
      <c r="AW25" s="213"/>
      <c r="AX25" s="210"/>
      <c r="AY25" s="207"/>
      <c r="AZ25" s="207"/>
      <c r="BA25" s="207"/>
      <c r="BB25" s="207"/>
      <c r="BC25" s="207"/>
      <c r="BD25" s="208"/>
      <c r="BE25" s="213"/>
      <c r="BF25" s="210"/>
      <c r="BG25" s="207"/>
      <c r="BH25" s="207"/>
      <c r="BI25" s="207"/>
      <c r="BJ25" s="207"/>
      <c r="BK25" s="207"/>
      <c r="BL25" s="208"/>
      <c r="BM25" s="209"/>
      <c r="BN25" s="210"/>
      <c r="BO25" s="207"/>
      <c r="BP25" s="207"/>
      <c r="BQ25" s="207"/>
      <c r="BR25" s="207"/>
      <c r="BS25" s="207"/>
      <c r="BU25" s="209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7"/>
      <c r="EC25" s="207"/>
      <c r="ED25" s="207"/>
      <c r="EE25" s="207"/>
    </row>
    <row r="26" spans="1:135">
      <c r="B26" s="207"/>
      <c r="C26" s="207"/>
      <c r="D26" s="207"/>
      <c r="E26" s="207"/>
      <c r="F26" s="207"/>
      <c r="G26" s="207"/>
      <c r="H26" s="207"/>
      <c r="I26" s="209"/>
      <c r="J26" s="210"/>
      <c r="K26" s="207"/>
      <c r="L26" s="207"/>
      <c r="M26" s="207"/>
      <c r="N26" s="207"/>
      <c r="O26" s="207"/>
      <c r="P26" s="208"/>
      <c r="Q26" s="209"/>
      <c r="R26" s="210"/>
      <c r="S26" s="207"/>
      <c r="T26" s="207"/>
      <c r="U26" s="207"/>
      <c r="V26" s="207"/>
      <c r="W26" s="207"/>
      <c r="X26" s="208"/>
      <c r="Y26" s="213"/>
      <c r="Z26" s="210"/>
      <c r="AA26" s="210"/>
      <c r="AB26" s="210"/>
      <c r="AC26" s="210"/>
      <c r="AD26" s="210"/>
      <c r="AE26" s="210"/>
      <c r="AF26" s="208"/>
      <c r="AG26" s="213"/>
      <c r="AH26" s="210"/>
      <c r="AI26" s="207"/>
      <c r="AJ26" s="207"/>
      <c r="AK26" s="207"/>
      <c r="AL26" s="207"/>
      <c r="AM26" s="207"/>
      <c r="AN26" s="208"/>
      <c r="AO26" s="213"/>
      <c r="AP26" s="210"/>
      <c r="AQ26" s="207"/>
      <c r="AR26" s="207"/>
      <c r="AS26" s="207"/>
      <c r="AT26" s="207"/>
      <c r="AU26" s="207"/>
      <c r="AV26" s="208"/>
      <c r="AW26" s="213"/>
      <c r="AX26" s="210"/>
      <c r="AY26" s="207"/>
      <c r="AZ26" s="207"/>
      <c r="BA26" s="207"/>
      <c r="BB26" s="207"/>
      <c r="BC26" s="207"/>
      <c r="BD26" s="208"/>
      <c r="BE26" s="213"/>
      <c r="BF26" s="210"/>
      <c r="BG26" s="207"/>
      <c r="BH26" s="207"/>
      <c r="BI26" s="207"/>
      <c r="BJ26" s="207"/>
      <c r="BK26" s="207"/>
      <c r="BL26" s="208"/>
      <c r="BM26" s="209"/>
      <c r="BN26" s="210"/>
      <c r="BO26" s="207"/>
      <c r="BP26" s="207"/>
      <c r="BQ26" s="207"/>
      <c r="BR26" s="207"/>
      <c r="BS26" s="207"/>
      <c r="BU26" s="209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07"/>
      <c r="DH26" s="207"/>
      <c r="DI26" s="207"/>
      <c r="DJ26" s="207"/>
      <c r="DK26" s="207"/>
      <c r="DL26" s="207"/>
      <c r="DM26" s="207"/>
      <c r="DN26" s="207"/>
      <c r="DO26" s="207"/>
      <c r="DP26" s="207"/>
      <c r="DQ26" s="207"/>
      <c r="DR26" s="207"/>
      <c r="DS26" s="207"/>
      <c r="DT26" s="207"/>
      <c r="DU26" s="207"/>
      <c r="DV26" s="207"/>
      <c r="DW26" s="207"/>
      <c r="DX26" s="207"/>
      <c r="DY26" s="207"/>
      <c r="DZ26" s="207"/>
      <c r="EA26" s="207"/>
      <c r="EB26" s="207"/>
      <c r="EC26" s="207"/>
      <c r="ED26" s="207"/>
      <c r="EE26" s="207"/>
    </row>
    <row r="27" spans="1:135">
      <c r="B27" s="214"/>
      <c r="C27" s="207"/>
      <c r="D27" s="207"/>
      <c r="E27" s="207"/>
      <c r="F27" s="207"/>
      <c r="G27" s="207"/>
      <c r="H27" s="208"/>
      <c r="I27" s="209"/>
      <c r="J27" s="210"/>
      <c r="K27" s="207"/>
      <c r="L27" s="207"/>
      <c r="M27" s="207"/>
      <c r="N27" s="207"/>
      <c r="O27" s="207"/>
      <c r="P27" s="208"/>
      <c r="Q27" s="209"/>
      <c r="R27" s="210"/>
      <c r="S27" s="207"/>
      <c r="T27" s="207"/>
      <c r="U27" s="207"/>
      <c r="V27" s="207"/>
      <c r="W27" s="207"/>
      <c r="X27" s="208"/>
      <c r="Y27" s="213"/>
      <c r="Z27" s="210"/>
      <c r="AA27" s="210"/>
      <c r="AB27" s="210"/>
      <c r="AC27" s="210"/>
      <c r="AD27" s="210"/>
      <c r="AE27" s="210"/>
      <c r="AF27" s="208"/>
      <c r="AG27" s="213"/>
      <c r="AH27" s="210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8"/>
      <c r="AW27" s="213"/>
      <c r="AX27" s="210"/>
      <c r="AY27" s="207"/>
      <c r="AZ27" s="207"/>
      <c r="BA27" s="207"/>
      <c r="BB27" s="207"/>
      <c r="BC27" s="207"/>
      <c r="BD27" s="208"/>
      <c r="BE27" s="213"/>
      <c r="BF27" s="210"/>
      <c r="BG27" s="207"/>
      <c r="BH27" s="207"/>
      <c r="BI27" s="207"/>
      <c r="BJ27" s="207"/>
      <c r="BK27" s="207"/>
      <c r="BL27" s="208"/>
      <c r="BM27" s="209"/>
      <c r="BN27" s="210"/>
      <c r="BO27" s="207"/>
      <c r="BP27" s="207"/>
      <c r="BQ27" s="207"/>
      <c r="BR27" s="207"/>
      <c r="BS27" s="207"/>
      <c r="BU27" s="209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7"/>
      <c r="CY27" s="207"/>
      <c r="CZ27" s="207"/>
      <c r="DA27" s="207"/>
      <c r="DB27" s="207"/>
      <c r="DC27" s="207"/>
      <c r="DD27" s="207"/>
      <c r="DE27" s="207"/>
      <c r="DF27" s="207"/>
      <c r="DG27" s="207"/>
      <c r="DH27" s="207"/>
      <c r="DI27" s="207"/>
      <c r="DJ27" s="207"/>
      <c r="DK27" s="207"/>
      <c r="DL27" s="207"/>
      <c r="DM27" s="207"/>
      <c r="DN27" s="207"/>
      <c r="DO27" s="207"/>
      <c r="DP27" s="207"/>
      <c r="DQ27" s="207"/>
      <c r="DR27" s="207"/>
      <c r="DS27" s="207"/>
      <c r="DT27" s="207"/>
      <c r="DU27" s="207"/>
      <c r="DV27" s="207"/>
      <c r="DW27" s="207"/>
      <c r="DX27" s="207"/>
      <c r="DY27" s="207"/>
      <c r="DZ27" s="207"/>
      <c r="EA27" s="207"/>
      <c r="EB27" s="207"/>
      <c r="EC27" s="207"/>
      <c r="ED27" s="207"/>
      <c r="EE27" s="207"/>
    </row>
    <row r="28" spans="1:135">
      <c r="B28" s="207"/>
      <c r="C28" s="207"/>
      <c r="D28" s="207"/>
      <c r="E28" s="207"/>
      <c r="F28" s="207"/>
      <c r="G28" s="207"/>
      <c r="H28" s="208"/>
      <c r="I28" s="209"/>
      <c r="J28" s="210"/>
      <c r="K28" s="207"/>
      <c r="L28" s="207"/>
      <c r="M28" s="207"/>
      <c r="N28" s="207"/>
      <c r="O28" s="207"/>
      <c r="P28" s="208"/>
      <c r="Q28" s="209"/>
      <c r="R28" s="210"/>
      <c r="S28" s="207"/>
      <c r="T28" s="207"/>
      <c r="U28" s="207"/>
      <c r="V28" s="207"/>
      <c r="W28" s="207"/>
      <c r="X28" s="208"/>
      <c r="Y28" s="213"/>
      <c r="Z28" s="210"/>
      <c r="AA28" s="210"/>
      <c r="AB28" s="210"/>
      <c r="AC28" s="210"/>
      <c r="AD28" s="210"/>
      <c r="AE28" s="210"/>
      <c r="AF28" s="208"/>
      <c r="AG28" s="213"/>
      <c r="AH28" s="210"/>
      <c r="AI28" s="207"/>
      <c r="AJ28" s="207"/>
      <c r="AK28" s="207"/>
      <c r="AL28" s="207"/>
      <c r="AM28" s="207"/>
      <c r="AN28" s="208"/>
      <c r="AO28" s="213"/>
      <c r="AP28" s="210"/>
      <c r="AQ28" s="207"/>
      <c r="AR28" s="207"/>
      <c r="AS28" s="207"/>
      <c r="AT28" s="207"/>
      <c r="AU28" s="207"/>
      <c r="AV28" s="208"/>
      <c r="AW28" s="213"/>
      <c r="AX28" s="210"/>
      <c r="AY28" s="207"/>
      <c r="AZ28" s="207"/>
      <c r="BA28" s="207"/>
      <c r="BB28" s="207"/>
      <c r="BC28" s="207"/>
      <c r="BD28" s="208"/>
      <c r="BE28" s="213"/>
      <c r="BF28" s="210"/>
      <c r="BG28" s="207"/>
      <c r="BH28" s="207"/>
      <c r="BI28" s="207"/>
      <c r="BJ28" s="207"/>
      <c r="BK28" s="207"/>
      <c r="BL28" s="208"/>
      <c r="BM28" s="209"/>
      <c r="BN28" s="210"/>
      <c r="BO28" s="207"/>
      <c r="BP28" s="207"/>
      <c r="BQ28" s="207"/>
      <c r="BR28" s="207"/>
      <c r="BS28" s="207"/>
      <c r="BU28" s="209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7"/>
      <c r="CY28" s="207"/>
      <c r="CZ28" s="207"/>
      <c r="DA28" s="207"/>
      <c r="DB28" s="207"/>
      <c r="DC28" s="207"/>
      <c r="DD28" s="207"/>
      <c r="DE28" s="207"/>
      <c r="DF28" s="207"/>
      <c r="DG28" s="207"/>
      <c r="DH28" s="207"/>
      <c r="DI28" s="207"/>
      <c r="DJ28" s="207"/>
      <c r="DK28" s="207"/>
      <c r="DL28" s="207"/>
      <c r="DM28" s="207"/>
      <c r="DN28" s="207"/>
      <c r="DO28" s="207"/>
      <c r="DP28" s="207"/>
      <c r="DQ28" s="207"/>
      <c r="DR28" s="207"/>
      <c r="DS28" s="207"/>
      <c r="DT28" s="207"/>
      <c r="DU28" s="207"/>
      <c r="DV28" s="207"/>
      <c r="DW28" s="207"/>
      <c r="DX28" s="207"/>
      <c r="DY28" s="207"/>
      <c r="DZ28" s="207"/>
      <c r="EA28" s="207"/>
      <c r="EB28" s="207"/>
      <c r="EC28" s="207"/>
      <c r="ED28" s="207"/>
      <c r="EE28" s="207"/>
    </row>
    <row r="29" spans="1:135">
      <c r="B29" s="207"/>
      <c r="C29" s="207"/>
      <c r="D29" s="207"/>
      <c r="E29" s="207"/>
      <c r="F29" s="207"/>
      <c r="G29" s="207"/>
      <c r="H29" s="208"/>
      <c r="I29" s="209"/>
      <c r="J29" s="210"/>
      <c r="K29" s="207"/>
      <c r="L29" s="207"/>
      <c r="M29" s="207"/>
      <c r="N29" s="207"/>
      <c r="O29" s="207"/>
      <c r="P29" s="208"/>
      <c r="Q29" s="209"/>
      <c r="R29" s="210"/>
      <c r="S29" s="207"/>
      <c r="T29" s="207"/>
      <c r="U29" s="207"/>
      <c r="V29" s="207"/>
      <c r="W29" s="207"/>
      <c r="X29" s="208"/>
      <c r="Y29" s="213"/>
      <c r="Z29" s="210"/>
      <c r="AA29" s="210"/>
      <c r="AB29" s="210"/>
      <c r="AC29" s="210"/>
      <c r="AD29" s="210"/>
      <c r="AE29" s="210"/>
      <c r="AF29" s="208"/>
      <c r="AG29" s="213"/>
      <c r="AH29" s="210"/>
      <c r="AI29" s="207"/>
      <c r="AJ29" s="207"/>
      <c r="AK29" s="207"/>
      <c r="AL29" s="207"/>
      <c r="AM29" s="207"/>
      <c r="AN29" s="208"/>
      <c r="AO29" s="213"/>
      <c r="AP29" s="210"/>
      <c r="AQ29" s="207"/>
      <c r="AR29" s="207"/>
      <c r="AS29" s="207"/>
      <c r="AT29" s="207"/>
      <c r="AU29" s="207"/>
      <c r="AV29" s="208"/>
      <c r="AW29" s="213"/>
      <c r="AX29" s="210"/>
      <c r="AY29" s="207"/>
      <c r="AZ29" s="207"/>
      <c r="BA29" s="207"/>
      <c r="BB29" s="207"/>
      <c r="BC29" s="207"/>
      <c r="BD29" s="208"/>
      <c r="BE29" s="213"/>
      <c r="BF29" s="210"/>
      <c r="BG29" s="207"/>
      <c r="BH29" s="207"/>
      <c r="BI29" s="207"/>
      <c r="BJ29" s="207"/>
      <c r="BK29" s="207"/>
      <c r="BL29" s="208"/>
      <c r="BM29" s="209"/>
      <c r="BN29" s="210"/>
      <c r="BO29" s="207"/>
      <c r="BP29" s="207"/>
      <c r="BQ29" s="207"/>
      <c r="BR29" s="207"/>
      <c r="BS29" s="207"/>
      <c r="BU29" s="209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7"/>
      <c r="CY29" s="207"/>
      <c r="CZ29" s="207"/>
      <c r="DA29" s="207"/>
      <c r="DB29" s="207"/>
      <c r="DC29" s="207"/>
      <c r="DD29" s="207"/>
      <c r="DE29" s="207"/>
      <c r="DF29" s="207"/>
      <c r="DG29" s="207"/>
      <c r="DH29" s="207"/>
      <c r="DI29" s="207"/>
      <c r="DJ29" s="207"/>
      <c r="DK29" s="207"/>
      <c r="DL29" s="207"/>
      <c r="DM29" s="207"/>
      <c r="DN29" s="207"/>
      <c r="DO29" s="207"/>
      <c r="DP29" s="207"/>
      <c r="DQ29" s="207"/>
      <c r="DR29" s="207"/>
      <c r="DS29" s="207"/>
      <c r="DT29" s="207"/>
      <c r="DU29" s="207"/>
      <c r="DV29" s="207"/>
      <c r="DW29" s="207"/>
      <c r="DX29" s="207"/>
      <c r="DY29" s="207"/>
      <c r="DZ29" s="207"/>
      <c r="EA29" s="207"/>
      <c r="EB29" s="207"/>
      <c r="EC29" s="207"/>
      <c r="ED29" s="207"/>
      <c r="EE29" s="207"/>
    </row>
    <row r="30" spans="1:135">
      <c r="B30" s="207"/>
      <c r="C30" s="207"/>
      <c r="D30" s="207"/>
      <c r="E30" s="207"/>
      <c r="F30" s="207"/>
      <c r="G30" s="207"/>
      <c r="H30" s="208"/>
      <c r="I30" s="209"/>
      <c r="J30" s="210"/>
      <c r="K30" s="207"/>
      <c r="L30" s="207"/>
      <c r="M30" s="207"/>
      <c r="N30" s="207"/>
      <c r="O30" s="207"/>
      <c r="P30" s="208"/>
      <c r="Q30" s="209"/>
      <c r="R30" s="210"/>
      <c r="S30" s="207"/>
      <c r="T30" s="207"/>
      <c r="U30" s="207"/>
      <c r="V30" s="207"/>
      <c r="W30" s="207"/>
      <c r="X30" s="208"/>
      <c r="Y30" s="213"/>
      <c r="Z30" s="210"/>
      <c r="AA30" s="210"/>
      <c r="AB30" s="210"/>
      <c r="AC30" s="210"/>
      <c r="AD30" s="210"/>
      <c r="AE30" s="210"/>
      <c r="AF30" s="208"/>
      <c r="AG30" s="213"/>
      <c r="AH30" s="210"/>
      <c r="AI30" s="207"/>
      <c r="AJ30" s="207"/>
      <c r="AK30" s="207"/>
      <c r="AL30" s="207"/>
      <c r="AM30" s="207"/>
      <c r="AN30" s="208"/>
      <c r="AO30" s="213"/>
      <c r="AP30" s="210"/>
      <c r="AQ30" s="207"/>
      <c r="AR30" s="207"/>
      <c r="AS30" s="207"/>
      <c r="AT30" s="207"/>
      <c r="AU30" s="207"/>
      <c r="AV30" s="208"/>
      <c r="AW30" s="213"/>
      <c r="AX30" s="210"/>
      <c r="AY30" s="207"/>
      <c r="AZ30" s="207"/>
      <c r="BA30" s="207"/>
      <c r="BB30" s="207"/>
      <c r="BC30" s="207"/>
      <c r="BD30" s="208"/>
      <c r="BE30" s="213"/>
      <c r="BF30" s="210"/>
      <c r="BG30" s="207"/>
      <c r="BH30" s="207"/>
      <c r="BI30" s="207"/>
      <c r="BJ30" s="207"/>
      <c r="BK30" s="207"/>
      <c r="BL30" s="208"/>
      <c r="BM30" s="209"/>
      <c r="BN30" s="210"/>
      <c r="BO30" s="207"/>
      <c r="BP30" s="207"/>
      <c r="BQ30" s="207"/>
      <c r="BR30" s="207"/>
      <c r="BS30" s="207"/>
      <c r="BU30" s="209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</row>
    <row r="31" spans="1:135">
      <c r="B31" s="207"/>
      <c r="C31" s="207"/>
      <c r="D31" s="207"/>
      <c r="E31" s="207"/>
      <c r="F31" s="207"/>
      <c r="G31" s="207"/>
      <c r="H31" s="208"/>
      <c r="I31" s="209"/>
      <c r="J31" s="210"/>
      <c r="K31" s="207"/>
      <c r="L31" s="207"/>
      <c r="M31" s="207"/>
      <c r="N31" s="207"/>
      <c r="O31" s="207"/>
      <c r="P31" s="208"/>
      <c r="Q31" s="209"/>
      <c r="R31" s="210"/>
      <c r="S31" s="207"/>
      <c r="T31" s="207"/>
      <c r="U31" s="207"/>
      <c r="V31" s="207"/>
      <c r="W31" s="207"/>
      <c r="X31" s="208"/>
      <c r="Y31" s="213"/>
      <c r="Z31" s="210"/>
      <c r="AA31" s="210"/>
      <c r="AB31" s="210"/>
      <c r="AC31" s="210"/>
      <c r="AD31" s="210"/>
      <c r="AE31" s="210"/>
      <c r="AF31" s="208"/>
      <c r="AG31" s="213"/>
      <c r="AH31" s="210"/>
      <c r="AI31" s="207"/>
      <c r="AJ31" s="207"/>
      <c r="AK31" s="207"/>
      <c r="AL31" s="207"/>
      <c r="AM31" s="207"/>
      <c r="AN31" s="208"/>
      <c r="AO31" s="213"/>
      <c r="AP31" s="210"/>
      <c r="AQ31" s="207"/>
      <c r="AR31" s="207"/>
      <c r="AS31" s="207"/>
      <c r="AT31" s="207"/>
      <c r="AU31" s="207"/>
      <c r="AV31" s="208"/>
      <c r="AW31" s="213"/>
      <c r="AX31" s="210"/>
      <c r="AY31" s="207"/>
      <c r="AZ31" s="207"/>
      <c r="BA31" s="207"/>
      <c r="BB31" s="207"/>
      <c r="BC31" s="207"/>
      <c r="BD31" s="208"/>
      <c r="BE31" s="213"/>
      <c r="BF31" s="210"/>
      <c r="BG31" s="207"/>
      <c r="BH31" s="207"/>
      <c r="BI31" s="207"/>
      <c r="BJ31" s="207"/>
      <c r="BK31" s="207"/>
      <c r="BL31" s="208"/>
      <c r="BM31" s="209"/>
      <c r="BN31" s="210"/>
      <c r="BO31" s="207"/>
      <c r="BP31" s="207"/>
      <c r="BQ31" s="207"/>
      <c r="BR31" s="207"/>
      <c r="BS31" s="207"/>
      <c r="BU31" s="209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7"/>
      <c r="CY31" s="207"/>
      <c r="CZ31" s="207"/>
      <c r="DA31" s="207"/>
      <c r="DB31" s="207"/>
      <c r="DC31" s="207"/>
      <c r="DD31" s="207"/>
      <c r="DE31" s="207"/>
      <c r="DF31" s="207"/>
      <c r="DG31" s="207"/>
      <c r="DH31" s="207"/>
      <c r="DI31" s="207"/>
      <c r="DJ31" s="207"/>
      <c r="DK31" s="207"/>
      <c r="DL31" s="207"/>
      <c r="DM31" s="207"/>
      <c r="DN31" s="207"/>
      <c r="DO31" s="207"/>
      <c r="DP31" s="207"/>
      <c r="DQ31" s="207"/>
      <c r="DR31" s="207"/>
      <c r="DS31" s="207"/>
      <c r="DT31" s="207"/>
      <c r="DU31" s="207"/>
      <c r="DV31" s="207"/>
      <c r="DW31" s="207"/>
      <c r="DX31" s="207"/>
      <c r="DY31" s="207"/>
      <c r="DZ31" s="207"/>
      <c r="EA31" s="207"/>
      <c r="EB31" s="207"/>
      <c r="EC31" s="207"/>
      <c r="ED31" s="207"/>
      <c r="EE31" s="207"/>
    </row>
    <row r="32" spans="1:135">
      <c r="B32" s="207"/>
      <c r="C32" s="207"/>
      <c r="D32" s="207"/>
      <c r="E32" s="207"/>
      <c r="F32" s="207"/>
      <c r="G32" s="207"/>
      <c r="H32" s="208"/>
      <c r="I32" s="209"/>
      <c r="J32" s="210"/>
      <c r="K32" s="207"/>
      <c r="L32" s="207"/>
      <c r="M32" s="207"/>
      <c r="N32" s="207"/>
      <c r="O32" s="207"/>
      <c r="P32" s="208"/>
      <c r="Q32" s="209"/>
      <c r="R32" s="210"/>
      <c r="S32" s="207"/>
      <c r="T32" s="207"/>
      <c r="U32" s="207"/>
      <c r="V32" s="207"/>
      <c r="W32" s="207"/>
      <c r="X32" s="208"/>
      <c r="Y32" s="213"/>
      <c r="Z32" s="210"/>
      <c r="AA32" s="210"/>
      <c r="AB32" s="210"/>
      <c r="AC32" s="210"/>
      <c r="AD32" s="210"/>
      <c r="AE32" s="210"/>
      <c r="AF32" s="208"/>
      <c r="AG32" s="213"/>
      <c r="AH32" s="210"/>
      <c r="AI32" s="207"/>
      <c r="AJ32" s="207"/>
      <c r="AK32" s="207"/>
      <c r="AL32" s="207"/>
      <c r="AM32" s="207"/>
      <c r="AN32" s="208"/>
      <c r="AO32" s="213"/>
      <c r="AP32" s="210"/>
      <c r="AQ32" s="207"/>
      <c r="AR32" s="207"/>
      <c r="AS32" s="207"/>
      <c r="AT32" s="207"/>
      <c r="AU32" s="207"/>
      <c r="AV32" s="208"/>
      <c r="AW32" s="213"/>
      <c r="AX32" s="210"/>
      <c r="AY32" s="207"/>
      <c r="AZ32" s="207"/>
      <c r="BA32" s="207"/>
      <c r="BB32" s="207"/>
      <c r="BC32" s="207"/>
      <c r="BD32" s="208"/>
      <c r="BE32" s="213"/>
      <c r="BF32" s="210"/>
      <c r="BG32" s="207"/>
      <c r="BH32" s="207"/>
      <c r="BI32" s="207"/>
      <c r="BJ32" s="207"/>
      <c r="BK32" s="207"/>
      <c r="BL32" s="208"/>
      <c r="BM32" s="209"/>
      <c r="BN32" s="210"/>
      <c r="BO32" s="207"/>
      <c r="BP32" s="207"/>
      <c r="BQ32" s="207"/>
      <c r="BR32" s="207"/>
      <c r="BS32" s="207"/>
      <c r="BU32" s="209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7"/>
      <c r="CY32" s="207"/>
      <c r="CZ32" s="207"/>
      <c r="DA32" s="207"/>
      <c r="DB32" s="207"/>
      <c r="DC32" s="207"/>
      <c r="DD32" s="207"/>
      <c r="DE32" s="207"/>
      <c r="DF32" s="207"/>
      <c r="DG32" s="207"/>
      <c r="DH32" s="207"/>
      <c r="DI32" s="207"/>
      <c r="DJ32" s="207"/>
      <c r="DK32" s="207"/>
      <c r="DL32" s="207"/>
      <c r="DM32" s="207"/>
      <c r="DN32" s="207"/>
      <c r="DO32" s="207"/>
      <c r="DP32" s="207"/>
      <c r="DQ32" s="207"/>
      <c r="DR32" s="207"/>
      <c r="DS32" s="207"/>
      <c r="DT32" s="207"/>
      <c r="DU32" s="207"/>
      <c r="DV32" s="207"/>
      <c r="DW32" s="207"/>
      <c r="DX32" s="207"/>
      <c r="DY32" s="207"/>
      <c r="DZ32" s="207"/>
      <c r="EA32" s="207"/>
      <c r="EB32" s="207"/>
      <c r="EC32" s="207"/>
      <c r="ED32" s="207"/>
      <c r="EE32" s="207"/>
    </row>
    <row r="33" spans="2:135">
      <c r="B33" s="207"/>
      <c r="C33" s="207"/>
      <c r="D33" s="207"/>
      <c r="E33" s="207"/>
      <c r="F33" s="207"/>
      <c r="G33" s="207"/>
      <c r="H33" s="208"/>
      <c r="I33" s="209"/>
      <c r="J33" s="210"/>
      <c r="K33" s="207"/>
      <c r="L33" s="207"/>
      <c r="M33" s="207"/>
      <c r="N33" s="207"/>
      <c r="O33" s="207"/>
      <c r="P33" s="208"/>
      <c r="Q33" s="209"/>
      <c r="R33" s="210"/>
      <c r="S33" s="207"/>
      <c r="T33" s="207"/>
      <c r="U33" s="207"/>
      <c r="V33" s="207"/>
      <c r="W33" s="207"/>
      <c r="X33" s="208"/>
      <c r="Y33" s="213"/>
      <c r="Z33" s="210"/>
      <c r="AA33" s="210"/>
      <c r="AB33" s="210"/>
      <c r="AC33" s="210"/>
      <c r="AD33" s="210"/>
      <c r="AE33" s="210"/>
      <c r="AF33" s="208"/>
      <c r="AG33" s="213"/>
      <c r="AH33" s="210"/>
      <c r="AI33" s="207"/>
      <c r="AJ33" s="207"/>
      <c r="AK33" s="207"/>
      <c r="AL33" s="207"/>
      <c r="AM33" s="207"/>
      <c r="AN33" s="208"/>
      <c r="AO33" s="213"/>
      <c r="AP33" s="210"/>
      <c r="AQ33" s="207"/>
      <c r="AR33" s="207"/>
      <c r="AS33" s="207"/>
      <c r="AT33" s="207"/>
      <c r="AU33" s="207"/>
      <c r="AV33" s="208"/>
      <c r="AW33" s="213"/>
      <c r="AX33" s="210"/>
      <c r="AY33" s="207"/>
      <c r="AZ33" s="207"/>
      <c r="BA33" s="207"/>
      <c r="BB33" s="207"/>
      <c r="BC33" s="207"/>
      <c r="BD33" s="208"/>
      <c r="BE33" s="213"/>
      <c r="BF33" s="210"/>
      <c r="BG33" s="207"/>
      <c r="BH33" s="207"/>
      <c r="BI33" s="207"/>
      <c r="BJ33" s="207"/>
      <c r="BK33" s="207"/>
      <c r="BL33" s="208"/>
      <c r="BM33" s="209"/>
      <c r="BN33" s="210"/>
      <c r="BO33" s="207"/>
      <c r="BP33" s="207"/>
      <c r="BQ33" s="207"/>
      <c r="BR33" s="207"/>
      <c r="BS33" s="207"/>
      <c r="BU33" s="209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7"/>
      <c r="CY33" s="207"/>
      <c r="CZ33" s="207"/>
      <c r="DA33" s="207"/>
      <c r="DB33" s="207"/>
      <c r="DC33" s="207"/>
      <c r="DD33" s="207"/>
      <c r="DE33" s="207"/>
      <c r="DF33" s="207"/>
      <c r="DG33" s="207"/>
      <c r="DH33" s="207"/>
      <c r="DI33" s="207"/>
      <c r="DJ33" s="207"/>
      <c r="DK33" s="207"/>
      <c r="DL33" s="207"/>
      <c r="DM33" s="207"/>
      <c r="DN33" s="207"/>
      <c r="DO33" s="207"/>
      <c r="DP33" s="207"/>
      <c r="DQ33" s="207"/>
      <c r="DR33" s="207"/>
      <c r="DS33" s="207"/>
      <c r="DT33" s="207"/>
      <c r="DU33" s="207"/>
      <c r="DV33" s="207"/>
      <c r="DW33" s="207"/>
      <c r="DX33" s="207"/>
      <c r="DY33" s="207"/>
      <c r="DZ33" s="207"/>
      <c r="EA33" s="207"/>
      <c r="EB33" s="207"/>
      <c r="EC33" s="207"/>
      <c r="ED33" s="207"/>
      <c r="EE33" s="207"/>
    </row>
    <row r="34" spans="2:135">
      <c r="B34" s="207"/>
      <c r="C34" s="207"/>
      <c r="D34" s="207"/>
      <c r="E34" s="207"/>
      <c r="F34" s="207"/>
      <c r="G34" s="207"/>
      <c r="H34" s="208"/>
      <c r="I34" s="209"/>
      <c r="J34" s="210"/>
      <c r="K34" s="207"/>
      <c r="L34" s="207"/>
      <c r="M34" s="207"/>
      <c r="N34" s="207"/>
      <c r="O34" s="207"/>
      <c r="P34" s="208"/>
      <c r="Q34" s="209"/>
      <c r="R34" s="210"/>
      <c r="S34" s="207"/>
      <c r="T34" s="207"/>
      <c r="U34" s="207"/>
      <c r="V34" s="207"/>
      <c r="W34" s="207"/>
      <c r="X34" s="208"/>
      <c r="Y34" s="213"/>
      <c r="Z34" s="210"/>
      <c r="AA34" s="210"/>
      <c r="AB34" s="210"/>
      <c r="AC34" s="210"/>
      <c r="AD34" s="210"/>
      <c r="AE34" s="210"/>
      <c r="AF34" s="208"/>
      <c r="AG34" s="213"/>
      <c r="AH34" s="210"/>
      <c r="AI34" s="207"/>
      <c r="AJ34" s="207"/>
      <c r="AK34" s="207"/>
      <c r="AL34" s="207"/>
      <c r="AM34" s="207"/>
      <c r="AN34" s="208"/>
      <c r="AO34" s="213"/>
      <c r="AP34" s="210"/>
      <c r="AQ34" s="207"/>
      <c r="AR34" s="207"/>
      <c r="AS34" s="207"/>
      <c r="AT34" s="207"/>
      <c r="AU34" s="207"/>
      <c r="AV34" s="208"/>
      <c r="AW34" s="213"/>
      <c r="AX34" s="210"/>
      <c r="AY34" s="207"/>
      <c r="AZ34" s="207"/>
      <c r="BA34" s="207"/>
      <c r="BB34" s="207"/>
      <c r="BC34" s="207"/>
      <c r="BD34" s="208"/>
      <c r="BE34" s="213"/>
      <c r="BF34" s="210"/>
      <c r="BG34" s="207"/>
      <c r="BH34" s="207"/>
      <c r="BI34" s="207"/>
      <c r="BJ34" s="207"/>
      <c r="BK34" s="207"/>
      <c r="BL34" s="208"/>
      <c r="BM34" s="209"/>
      <c r="BN34" s="210"/>
      <c r="BO34" s="207"/>
      <c r="BP34" s="207"/>
      <c r="BQ34" s="207"/>
      <c r="BR34" s="207"/>
      <c r="BS34" s="207"/>
      <c r="BU34" s="209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7"/>
      <c r="CY34" s="207"/>
      <c r="CZ34" s="207"/>
      <c r="DA34" s="207"/>
      <c r="DB34" s="207"/>
      <c r="DC34" s="207"/>
      <c r="DD34" s="207"/>
      <c r="DE34" s="207"/>
      <c r="DF34" s="207"/>
      <c r="DG34" s="207"/>
      <c r="DH34" s="207"/>
      <c r="DI34" s="20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/>
      <c r="EA34" s="207"/>
      <c r="EB34" s="207"/>
      <c r="EC34" s="207"/>
      <c r="ED34" s="207"/>
      <c r="EE34" s="207"/>
    </row>
    <row r="35" spans="2:135">
      <c r="B35" s="207"/>
      <c r="C35" s="207"/>
      <c r="D35" s="207"/>
      <c r="E35" s="207"/>
      <c r="F35" s="207"/>
      <c r="G35" s="207"/>
      <c r="H35" s="208"/>
      <c r="I35" s="209"/>
      <c r="J35" s="210"/>
      <c r="K35" s="207"/>
      <c r="L35" s="207"/>
      <c r="M35" s="207"/>
      <c r="N35" s="207"/>
      <c r="O35" s="207"/>
      <c r="P35" s="208"/>
      <c r="Q35" s="209"/>
      <c r="R35" s="210"/>
      <c r="S35" s="207"/>
      <c r="T35" s="207"/>
      <c r="U35" s="207"/>
      <c r="V35" s="207"/>
      <c r="W35" s="207"/>
      <c r="X35" s="208"/>
      <c r="Y35" s="213"/>
      <c r="Z35" s="210"/>
      <c r="AA35" s="210"/>
      <c r="AB35" s="210"/>
      <c r="AC35" s="210"/>
      <c r="AD35" s="210"/>
      <c r="AE35" s="210"/>
      <c r="AF35" s="208"/>
      <c r="AG35" s="213"/>
      <c r="AH35" s="210"/>
      <c r="AI35" s="207"/>
      <c r="AJ35" s="207"/>
      <c r="AK35" s="207"/>
      <c r="AL35" s="207"/>
      <c r="AM35" s="207"/>
      <c r="AN35" s="208"/>
      <c r="AO35" s="213"/>
      <c r="AP35" s="210"/>
      <c r="AQ35" s="207"/>
      <c r="AR35" s="207"/>
      <c r="AS35" s="207"/>
      <c r="AT35" s="207"/>
      <c r="AU35" s="207"/>
      <c r="AV35" s="208"/>
      <c r="AW35" s="213"/>
      <c r="AX35" s="210"/>
      <c r="AY35" s="207"/>
      <c r="AZ35" s="207"/>
      <c r="BA35" s="207"/>
      <c r="BB35" s="207"/>
      <c r="BC35" s="207"/>
      <c r="BD35" s="208"/>
      <c r="BE35" s="213"/>
      <c r="BF35" s="210"/>
      <c r="BG35" s="207"/>
      <c r="BH35" s="207"/>
      <c r="BI35" s="207"/>
      <c r="BJ35" s="207"/>
      <c r="BK35" s="207"/>
      <c r="BL35" s="208"/>
      <c r="BM35" s="209"/>
      <c r="BN35" s="210"/>
      <c r="BO35" s="207"/>
      <c r="BP35" s="207"/>
      <c r="BQ35" s="207"/>
      <c r="BR35" s="207"/>
      <c r="BS35" s="207"/>
      <c r="BU35" s="209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7"/>
      <c r="CY35" s="207"/>
      <c r="CZ35" s="207"/>
      <c r="DA35" s="207"/>
      <c r="DB35" s="207"/>
      <c r="DC35" s="207"/>
      <c r="DD35" s="207"/>
      <c r="DE35" s="207"/>
      <c r="DF35" s="207"/>
      <c r="DG35" s="207"/>
      <c r="DH35" s="207"/>
      <c r="DI35" s="207"/>
      <c r="DJ35" s="207"/>
      <c r="DK35" s="207"/>
      <c r="DL35" s="207"/>
      <c r="DM35" s="207"/>
      <c r="DN35" s="207"/>
      <c r="DO35" s="207"/>
      <c r="DP35" s="207"/>
      <c r="DQ35" s="207"/>
      <c r="DR35" s="207"/>
      <c r="DS35" s="207"/>
      <c r="DT35" s="207"/>
      <c r="DU35" s="207"/>
      <c r="DV35" s="207"/>
      <c r="DW35" s="207"/>
      <c r="DX35" s="207"/>
      <c r="DY35" s="207"/>
      <c r="DZ35" s="207"/>
      <c r="EA35" s="207"/>
      <c r="EB35" s="207"/>
      <c r="EC35" s="207"/>
      <c r="ED35" s="207"/>
      <c r="EE35" s="207"/>
    </row>
    <row r="36" spans="2:135">
      <c r="B36" s="207"/>
      <c r="C36" s="207"/>
      <c r="D36" s="207"/>
      <c r="E36" s="207"/>
      <c r="F36" s="207"/>
      <c r="G36" s="207"/>
      <c r="H36" s="208"/>
      <c r="I36" s="209"/>
      <c r="J36" s="210"/>
      <c r="K36" s="207"/>
      <c r="L36" s="207"/>
      <c r="M36" s="207"/>
      <c r="N36" s="207"/>
      <c r="O36" s="207"/>
      <c r="P36" s="208"/>
      <c r="Q36" s="209"/>
      <c r="R36" s="210"/>
      <c r="S36" s="207"/>
      <c r="T36" s="207"/>
      <c r="U36" s="207"/>
      <c r="V36" s="207"/>
      <c r="W36" s="207"/>
      <c r="X36" s="208"/>
      <c r="Y36" s="213"/>
      <c r="Z36" s="210"/>
      <c r="AA36" s="210"/>
      <c r="AB36" s="210"/>
      <c r="AC36" s="210"/>
      <c r="AD36" s="210"/>
      <c r="AE36" s="210"/>
      <c r="AF36" s="208"/>
      <c r="AG36" s="213"/>
      <c r="AH36" s="210"/>
      <c r="AI36" s="207"/>
      <c r="AJ36" s="207"/>
      <c r="AK36" s="207"/>
      <c r="AL36" s="207"/>
      <c r="AM36" s="207"/>
      <c r="AN36" s="208"/>
      <c r="AO36" s="213"/>
      <c r="AP36" s="210"/>
      <c r="AQ36" s="207"/>
      <c r="AR36" s="207"/>
      <c r="AS36" s="207"/>
      <c r="AT36" s="207"/>
      <c r="AU36" s="207"/>
      <c r="AV36" s="208"/>
      <c r="AW36" s="213"/>
      <c r="AX36" s="210"/>
      <c r="AY36" s="207"/>
      <c r="AZ36" s="207"/>
      <c r="BA36" s="207"/>
      <c r="BB36" s="207"/>
      <c r="BC36" s="207"/>
      <c r="BD36" s="208"/>
      <c r="BE36" s="213"/>
      <c r="BF36" s="210"/>
      <c r="BG36" s="207"/>
      <c r="BH36" s="207"/>
      <c r="BI36" s="207"/>
      <c r="BJ36" s="207"/>
      <c r="BK36" s="207"/>
      <c r="BL36" s="208"/>
      <c r="BM36" s="209"/>
      <c r="BN36" s="210"/>
      <c r="BO36" s="207"/>
      <c r="BP36" s="207"/>
      <c r="BQ36" s="207"/>
      <c r="BR36" s="207"/>
      <c r="BS36" s="207"/>
      <c r="BU36" s="209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7"/>
      <c r="CY36" s="207"/>
      <c r="CZ36" s="207"/>
      <c r="DA36" s="207"/>
      <c r="DB36" s="207"/>
      <c r="DC36" s="207"/>
      <c r="DD36" s="207"/>
      <c r="DE36" s="207"/>
      <c r="DF36" s="207"/>
      <c r="DG36" s="207"/>
      <c r="DH36" s="207"/>
      <c r="DI36" s="207"/>
      <c r="DJ36" s="207"/>
      <c r="DK36" s="207"/>
      <c r="DL36" s="207"/>
      <c r="DM36" s="207"/>
      <c r="DN36" s="207"/>
      <c r="DO36" s="207"/>
      <c r="DP36" s="207"/>
      <c r="DQ36" s="207"/>
      <c r="DR36" s="207"/>
      <c r="DS36" s="207"/>
      <c r="DT36" s="207"/>
      <c r="DU36" s="207"/>
      <c r="DV36" s="207"/>
      <c r="DW36" s="207"/>
      <c r="DX36" s="207"/>
      <c r="DY36" s="207"/>
      <c r="DZ36" s="207"/>
      <c r="EA36" s="207"/>
      <c r="EB36" s="207"/>
      <c r="EC36" s="207"/>
      <c r="ED36" s="207"/>
      <c r="EE36" s="207"/>
    </row>
    <row r="37" spans="2:135">
      <c r="B37" s="207"/>
      <c r="C37" s="207"/>
      <c r="D37" s="207"/>
      <c r="E37" s="207"/>
      <c r="F37" s="207"/>
      <c r="G37" s="207"/>
      <c r="H37" s="208"/>
      <c r="I37" s="209"/>
      <c r="J37" s="210"/>
      <c r="K37" s="207"/>
      <c r="L37" s="207"/>
      <c r="M37" s="207"/>
      <c r="N37" s="207"/>
      <c r="O37" s="207"/>
      <c r="P37" s="208"/>
      <c r="Q37" s="209"/>
      <c r="R37" s="210"/>
      <c r="S37" s="207"/>
      <c r="T37" s="207"/>
      <c r="U37" s="207"/>
      <c r="V37" s="207"/>
      <c r="W37" s="207"/>
      <c r="X37" s="208"/>
      <c r="Y37" s="213"/>
      <c r="Z37" s="210"/>
      <c r="AA37" s="210"/>
      <c r="AB37" s="210"/>
      <c r="AC37" s="210"/>
      <c r="AD37" s="210"/>
      <c r="AE37" s="210"/>
      <c r="AF37" s="208"/>
      <c r="AG37" s="213"/>
      <c r="AH37" s="210"/>
      <c r="AI37" s="207"/>
      <c r="AJ37" s="207"/>
      <c r="AK37" s="207"/>
      <c r="AL37" s="207"/>
      <c r="AM37" s="207"/>
      <c r="AN37" s="208"/>
      <c r="AO37" s="213"/>
      <c r="AP37" s="210"/>
      <c r="AQ37" s="207"/>
      <c r="AR37" s="207"/>
      <c r="AS37" s="207"/>
      <c r="AT37" s="207"/>
      <c r="AU37" s="207"/>
      <c r="AV37" s="208"/>
      <c r="AW37" s="213"/>
      <c r="AX37" s="210"/>
      <c r="AY37" s="207"/>
      <c r="AZ37" s="207"/>
      <c r="BA37" s="207"/>
      <c r="BB37" s="207"/>
      <c r="BC37" s="207"/>
      <c r="BD37" s="208"/>
      <c r="BE37" s="213"/>
      <c r="BF37" s="210"/>
      <c r="BG37" s="207"/>
      <c r="BH37" s="207"/>
      <c r="BI37" s="207"/>
      <c r="BJ37" s="207"/>
      <c r="BK37" s="207"/>
      <c r="BL37" s="208"/>
      <c r="BM37" s="209"/>
      <c r="BN37" s="210"/>
      <c r="BO37" s="207"/>
      <c r="BP37" s="207"/>
      <c r="BQ37" s="207"/>
      <c r="BR37" s="207"/>
      <c r="BS37" s="207"/>
      <c r="BU37" s="209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7"/>
      <c r="CY37" s="207"/>
      <c r="CZ37" s="207"/>
      <c r="DA37" s="207"/>
      <c r="DB37" s="207"/>
      <c r="DC37" s="207"/>
      <c r="DD37" s="207"/>
      <c r="DE37" s="207"/>
      <c r="DF37" s="207"/>
      <c r="DG37" s="207"/>
      <c r="DH37" s="207"/>
      <c r="DI37" s="207"/>
      <c r="DJ37" s="207"/>
      <c r="DK37" s="207"/>
      <c r="DL37" s="207"/>
      <c r="DM37" s="207"/>
      <c r="DN37" s="207"/>
      <c r="DO37" s="207"/>
      <c r="DP37" s="207"/>
      <c r="DQ37" s="207"/>
      <c r="DR37" s="207"/>
      <c r="DS37" s="207"/>
      <c r="DT37" s="207"/>
      <c r="DU37" s="207"/>
      <c r="DV37" s="207"/>
      <c r="DW37" s="207"/>
      <c r="DX37" s="207"/>
      <c r="DY37" s="207"/>
      <c r="DZ37" s="207"/>
      <c r="EA37" s="207"/>
      <c r="EB37" s="207"/>
      <c r="EC37" s="207"/>
      <c r="ED37" s="207"/>
      <c r="EE37" s="207"/>
    </row>
    <row r="38" spans="2:135">
      <c r="B38" s="207"/>
      <c r="C38" s="207"/>
      <c r="D38" s="207"/>
      <c r="E38" s="207"/>
      <c r="F38" s="207"/>
      <c r="G38" s="207"/>
      <c r="H38" s="208"/>
      <c r="I38" s="209"/>
      <c r="J38" s="210"/>
      <c r="K38" s="207"/>
      <c r="L38" s="207"/>
      <c r="M38" s="207"/>
      <c r="N38" s="207"/>
      <c r="O38" s="207"/>
      <c r="P38" s="208"/>
      <c r="Q38" s="209"/>
      <c r="R38" s="210"/>
      <c r="S38" s="207"/>
      <c r="T38" s="207"/>
      <c r="U38" s="207"/>
      <c r="V38" s="207"/>
      <c r="W38" s="207"/>
      <c r="X38" s="208"/>
      <c r="Y38" s="213"/>
      <c r="Z38" s="210"/>
      <c r="AA38" s="210"/>
      <c r="AB38" s="210"/>
      <c r="AC38" s="210"/>
      <c r="AD38" s="210"/>
      <c r="AE38" s="210"/>
      <c r="AF38" s="208"/>
      <c r="AG38" s="213"/>
      <c r="AH38" s="210"/>
      <c r="AI38" s="207"/>
      <c r="AJ38" s="207"/>
      <c r="AK38" s="207"/>
      <c r="AL38" s="207"/>
      <c r="AM38" s="207"/>
      <c r="AN38" s="208"/>
      <c r="AO38" s="213"/>
      <c r="AP38" s="210"/>
      <c r="AQ38" s="207"/>
      <c r="AR38" s="207"/>
      <c r="AS38" s="207"/>
      <c r="AT38" s="207"/>
      <c r="AU38" s="207"/>
      <c r="AV38" s="208"/>
      <c r="AW38" s="213"/>
      <c r="AX38" s="210"/>
      <c r="AY38" s="207"/>
      <c r="AZ38" s="207"/>
      <c r="BA38" s="207"/>
      <c r="BB38" s="207"/>
      <c r="BC38" s="207"/>
      <c r="BD38" s="208"/>
      <c r="BE38" s="213"/>
      <c r="BF38" s="210"/>
      <c r="BG38" s="207"/>
      <c r="BH38" s="207"/>
      <c r="BI38" s="207"/>
      <c r="BJ38" s="207"/>
      <c r="BK38" s="207"/>
      <c r="BL38" s="208"/>
      <c r="BM38" s="209"/>
      <c r="BN38" s="210"/>
      <c r="BO38" s="207"/>
      <c r="BP38" s="207"/>
      <c r="BQ38" s="207"/>
      <c r="BR38" s="207"/>
      <c r="BS38" s="207"/>
      <c r="BU38" s="209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7"/>
      <c r="CY38" s="207"/>
      <c r="CZ38" s="207"/>
      <c r="DA38" s="207"/>
      <c r="DB38" s="207"/>
      <c r="DC38" s="207"/>
      <c r="DD38" s="207"/>
      <c r="DE38" s="207"/>
      <c r="DF38" s="207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  <c r="EE38" s="207"/>
    </row>
    <row r="39" spans="2:135">
      <c r="B39" s="207"/>
      <c r="C39" s="207"/>
      <c r="D39" s="207"/>
      <c r="E39" s="207"/>
      <c r="F39" s="207"/>
      <c r="G39" s="207"/>
      <c r="H39" s="208"/>
      <c r="I39" s="209"/>
      <c r="J39" s="210"/>
      <c r="K39" s="207"/>
      <c r="L39" s="207"/>
      <c r="M39" s="207"/>
      <c r="N39" s="207"/>
      <c r="O39" s="207"/>
      <c r="P39" s="208"/>
      <c r="Q39" s="209"/>
      <c r="R39" s="210"/>
      <c r="S39" s="207"/>
      <c r="T39" s="207"/>
      <c r="U39" s="207"/>
      <c r="V39" s="207"/>
      <c r="W39" s="207"/>
      <c r="X39" s="208"/>
      <c r="Y39" s="213"/>
      <c r="Z39" s="210"/>
      <c r="AA39" s="210"/>
      <c r="AB39" s="210"/>
      <c r="AC39" s="210"/>
      <c r="AD39" s="210"/>
      <c r="AE39" s="210"/>
      <c r="AF39" s="208"/>
      <c r="AG39" s="213"/>
      <c r="AH39" s="210"/>
      <c r="AI39" s="207"/>
      <c r="AJ39" s="207"/>
      <c r="AK39" s="207"/>
      <c r="AL39" s="207"/>
      <c r="AM39" s="207"/>
      <c r="AN39" s="208"/>
      <c r="AO39" s="213"/>
      <c r="AP39" s="210"/>
      <c r="AQ39" s="207"/>
      <c r="AR39" s="207"/>
      <c r="AS39" s="207"/>
      <c r="AT39" s="207"/>
      <c r="AU39" s="207"/>
      <c r="AV39" s="208"/>
      <c r="AW39" s="213"/>
      <c r="AX39" s="210"/>
      <c r="AY39" s="207"/>
      <c r="AZ39" s="207"/>
      <c r="BA39" s="207"/>
      <c r="BB39" s="207"/>
      <c r="BC39" s="207"/>
      <c r="BD39" s="208"/>
      <c r="BE39" s="213"/>
      <c r="BF39" s="210"/>
      <c r="BG39" s="207"/>
      <c r="BH39" s="207"/>
      <c r="BI39" s="207"/>
      <c r="BJ39" s="207"/>
      <c r="BK39" s="207"/>
      <c r="BL39" s="208"/>
      <c r="BM39" s="209"/>
      <c r="BN39" s="210"/>
      <c r="BO39" s="207"/>
      <c r="BP39" s="207"/>
      <c r="BQ39" s="207"/>
      <c r="BR39" s="207"/>
      <c r="BS39" s="207"/>
      <c r="BU39" s="209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7"/>
      <c r="CY39" s="207"/>
      <c r="CZ39" s="207"/>
      <c r="DA39" s="207"/>
      <c r="DB39" s="207"/>
      <c r="DC39" s="207"/>
      <c r="DD39" s="207"/>
      <c r="DE39" s="207"/>
      <c r="DF39" s="207"/>
      <c r="DG39" s="207"/>
      <c r="DH39" s="207"/>
      <c r="DI39" s="207"/>
      <c r="DJ39" s="207"/>
      <c r="DK39" s="207"/>
      <c r="DL39" s="207"/>
      <c r="DM39" s="207"/>
      <c r="DN39" s="207"/>
      <c r="DO39" s="207"/>
      <c r="DP39" s="207"/>
      <c r="DQ39" s="207"/>
      <c r="DR39" s="207"/>
      <c r="DS39" s="207"/>
      <c r="DT39" s="207"/>
      <c r="DU39" s="207"/>
      <c r="DV39" s="207"/>
      <c r="DW39" s="207"/>
      <c r="DX39" s="207"/>
      <c r="DY39" s="207"/>
      <c r="DZ39" s="207"/>
      <c r="EA39" s="207"/>
      <c r="EB39" s="207"/>
      <c r="EC39" s="207"/>
      <c r="ED39" s="207"/>
      <c r="EE39" s="207"/>
    </row>
    <row r="40" spans="2:135">
      <c r="B40" s="207"/>
      <c r="C40" s="207"/>
      <c r="D40" s="207"/>
      <c r="E40" s="207"/>
      <c r="F40" s="207"/>
      <c r="G40" s="207"/>
      <c r="H40" s="208"/>
      <c r="I40" s="209"/>
      <c r="J40" s="210"/>
      <c r="K40" s="207"/>
      <c r="L40" s="207"/>
      <c r="M40" s="207"/>
      <c r="N40" s="207"/>
      <c r="O40" s="207"/>
      <c r="P40" s="208"/>
      <c r="Q40" s="209"/>
      <c r="R40" s="210"/>
      <c r="S40" s="207"/>
      <c r="T40" s="207"/>
      <c r="U40" s="207"/>
      <c r="V40" s="207"/>
      <c r="W40" s="207"/>
      <c r="X40" s="208"/>
      <c r="Y40" s="213"/>
      <c r="Z40" s="210"/>
      <c r="AA40" s="210"/>
      <c r="AB40" s="210"/>
      <c r="AC40" s="210"/>
      <c r="AD40" s="210"/>
      <c r="AE40" s="210"/>
      <c r="AF40" s="208"/>
      <c r="AG40" s="213"/>
      <c r="AH40" s="210"/>
      <c r="AI40" s="207"/>
      <c r="AJ40" s="207"/>
      <c r="AK40" s="207"/>
      <c r="AL40" s="207"/>
      <c r="AM40" s="207"/>
      <c r="AN40" s="208"/>
      <c r="AO40" s="213"/>
      <c r="AP40" s="210"/>
      <c r="AQ40" s="207"/>
      <c r="AR40" s="207"/>
      <c r="AS40" s="207"/>
      <c r="AT40" s="207"/>
      <c r="AU40" s="207"/>
      <c r="AV40" s="208"/>
      <c r="AW40" s="213"/>
      <c r="AX40" s="210"/>
      <c r="AY40" s="207"/>
      <c r="AZ40" s="207"/>
      <c r="BA40" s="207"/>
      <c r="BB40" s="207"/>
      <c r="BC40" s="207"/>
      <c r="BD40" s="208"/>
      <c r="BE40" s="213"/>
      <c r="BF40" s="210"/>
      <c r="BG40" s="207"/>
      <c r="BH40" s="207"/>
      <c r="BI40" s="207"/>
      <c r="BJ40" s="207"/>
      <c r="BK40" s="207"/>
      <c r="BL40" s="208"/>
      <c r="BM40" s="209"/>
      <c r="BN40" s="210"/>
      <c r="BO40" s="207"/>
      <c r="BP40" s="207"/>
      <c r="BQ40" s="207"/>
      <c r="BR40" s="207"/>
      <c r="BS40" s="207"/>
      <c r="BU40" s="209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7"/>
      <c r="CY40" s="207"/>
      <c r="CZ40" s="207"/>
      <c r="DA40" s="207"/>
      <c r="DB40" s="207"/>
      <c r="DC40" s="207"/>
      <c r="DD40" s="207"/>
      <c r="DE40" s="207"/>
      <c r="DF40" s="207"/>
      <c r="DG40" s="207"/>
      <c r="DH40" s="207"/>
      <c r="DI40" s="207"/>
      <c r="DJ40" s="207"/>
      <c r="DK40" s="207"/>
      <c r="DL40" s="207"/>
      <c r="DM40" s="207"/>
      <c r="DN40" s="207"/>
      <c r="DO40" s="207"/>
      <c r="DP40" s="207"/>
      <c r="DQ40" s="207"/>
      <c r="DR40" s="207"/>
      <c r="DS40" s="207"/>
      <c r="DT40" s="207"/>
      <c r="DU40" s="207"/>
      <c r="DV40" s="207"/>
      <c r="DW40" s="207"/>
      <c r="DX40" s="207"/>
      <c r="DY40" s="207"/>
      <c r="DZ40" s="207"/>
      <c r="EA40" s="207"/>
      <c r="EB40" s="207"/>
      <c r="EC40" s="207"/>
      <c r="ED40" s="207"/>
      <c r="EE40" s="207"/>
    </row>
    <row r="41" spans="2:135">
      <c r="B41" s="207"/>
      <c r="C41" s="207"/>
      <c r="D41" s="207"/>
      <c r="E41" s="207"/>
      <c r="F41" s="207"/>
      <c r="G41" s="207"/>
      <c r="H41" s="208"/>
      <c r="I41" s="209"/>
      <c r="J41" s="210"/>
      <c r="K41" s="207"/>
      <c r="L41" s="207"/>
      <c r="M41" s="207"/>
      <c r="N41" s="207"/>
      <c r="O41" s="207"/>
      <c r="P41" s="208"/>
      <c r="Q41" s="209"/>
      <c r="R41" s="210"/>
      <c r="S41" s="207"/>
      <c r="T41" s="207"/>
      <c r="U41" s="207"/>
      <c r="V41" s="207"/>
      <c r="W41" s="207"/>
      <c r="X41" s="208"/>
      <c r="Y41" s="213"/>
      <c r="Z41" s="210"/>
      <c r="AA41" s="210"/>
      <c r="AB41" s="210"/>
      <c r="AC41" s="210"/>
      <c r="AD41" s="210"/>
      <c r="AE41" s="210"/>
      <c r="AF41" s="208"/>
      <c r="AG41" s="213"/>
      <c r="AH41" s="210"/>
      <c r="AI41" s="207"/>
      <c r="AJ41" s="207"/>
      <c r="AK41" s="207"/>
      <c r="AL41" s="207"/>
      <c r="AM41" s="207"/>
      <c r="AN41" s="208"/>
      <c r="AO41" s="213"/>
      <c r="AP41" s="210"/>
      <c r="AQ41" s="207"/>
      <c r="AR41" s="207"/>
      <c r="AS41" s="207"/>
      <c r="AT41" s="207"/>
      <c r="AU41" s="207"/>
      <c r="AV41" s="208"/>
      <c r="AW41" s="213"/>
      <c r="AX41" s="210"/>
      <c r="AY41" s="207"/>
      <c r="AZ41" s="207"/>
      <c r="BA41" s="207"/>
      <c r="BB41" s="207"/>
      <c r="BC41" s="207"/>
      <c r="BD41" s="208"/>
      <c r="BE41" s="213"/>
      <c r="BF41" s="210"/>
      <c r="BG41" s="207"/>
      <c r="BH41" s="207"/>
      <c r="BI41" s="207"/>
      <c r="BJ41" s="207"/>
      <c r="BK41" s="207"/>
      <c r="BL41" s="208"/>
      <c r="BM41" s="209"/>
      <c r="BN41" s="210"/>
      <c r="BO41" s="207"/>
      <c r="BP41" s="207"/>
      <c r="BQ41" s="207"/>
      <c r="BR41" s="207"/>
      <c r="BS41" s="207"/>
      <c r="BU41" s="209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7"/>
      <c r="CY41" s="207"/>
      <c r="CZ41" s="207"/>
      <c r="DA41" s="207"/>
      <c r="DB41" s="207"/>
      <c r="DC41" s="207"/>
      <c r="DD41" s="207"/>
      <c r="DE41" s="207"/>
      <c r="DF41" s="207"/>
      <c r="DG41" s="207"/>
      <c r="DH41" s="207"/>
      <c r="DI41" s="207"/>
      <c r="DJ41" s="207"/>
      <c r="DK41" s="207"/>
      <c r="DL41" s="207"/>
      <c r="DM41" s="207"/>
      <c r="DN41" s="207"/>
      <c r="DO41" s="207"/>
      <c r="DP41" s="207"/>
      <c r="DQ41" s="207"/>
      <c r="DR41" s="207"/>
      <c r="DS41" s="207"/>
      <c r="DT41" s="207"/>
      <c r="DU41" s="207"/>
      <c r="DV41" s="207"/>
      <c r="DW41" s="207"/>
      <c r="DX41" s="207"/>
      <c r="DY41" s="207"/>
      <c r="DZ41" s="207"/>
      <c r="EA41" s="207"/>
      <c r="EB41" s="207"/>
      <c r="EC41" s="207"/>
      <c r="ED41" s="207"/>
      <c r="EE41" s="207"/>
    </row>
    <row r="42" spans="2:135">
      <c r="B42" s="207"/>
      <c r="C42" s="207"/>
      <c r="D42" s="207"/>
      <c r="E42" s="207"/>
      <c r="F42" s="207"/>
      <c r="G42" s="207"/>
      <c r="H42" s="208"/>
      <c r="I42" s="209"/>
      <c r="J42" s="210"/>
      <c r="K42" s="207"/>
      <c r="L42" s="207"/>
      <c r="M42" s="207"/>
      <c r="N42" s="207"/>
      <c r="O42" s="207"/>
      <c r="P42" s="208"/>
      <c r="Q42" s="209"/>
      <c r="R42" s="210"/>
      <c r="S42" s="207"/>
      <c r="T42" s="207"/>
      <c r="U42" s="207"/>
      <c r="V42" s="207"/>
      <c r="W42" s="207"/>
      <c r="X42" s="208"/>
      <c r="Y42" s="213"/>
      <c r="Z42" s="210"/>
      <c r="AA42" s="210"/>
      <c r="AB42" s="210"/>
      <c r="AC42" s="210"/>
      <c r="AD42" s="210"/>
      <c r="AE42" s="210"/>
      <c r="AF42" s="208"/>
      <c r="AG42" s="213"/>
      <c r="AH42" s="210"/>
      <c r="AI42" s="207"/>
      <c r="AJ42" s="207"/>
      <c r="AK42" s="207"/>
      <c r="AL42" s="207"/>
      <c r="AM42" s="207"/>
      <c r="AN42" s="208"/>
      <c r="AO42" s="213"/>
      <c r="AP42" s="210"/>
      <c r="AQ42" s="207"/>
      <c r="AR42" s="207"/>
      <c r="AS42" s="207"/>
      <c r="AT42" s="207"/>
      <c r="AU42" s="207"/>
      <c r="AV42" s="208"/>
      <c r="AW42" s="213"/>
      <c r="AX42" s="210"/>
      <c r="AY42" s="207"/>
      <c r="AZ42" s="207"/>
      <c r="BA42" s="207"/>
      <c r="BB42" s="207"/>
      <c r="BC42" s="207"/>
      <c r="BD42" s="208"/>
      <c r="BE42" s="213"/>
      <c r="BF42" s="210"/>
      <c r="BG42" s="207"/>
      <c r="BH42" s="207"/>
      <c r="BI42" s="207"/>
      <c r="BJ42" s="207"/>
      <c r="BK42" s="207"/>
      <c r="BL42" s="208"/>
      <c r="BM42" s="209"/>
      <c r="BN42" s="210"/>
      <c r="BO42" s="207"/>
      <c r="BP42" s="207"/>
      <c r="BQ42" s="207"/>
      <c r="BR42" s="207"/>
      <c r="BS42" s="207"/>
      <c r="BU42" s="209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7"/>
      <c r="CY42" s="207"/>
      <c r="CZ42" s="207"/>
      <c r="DA42" s="207"/>
      <c r="DB42" s="207"/>
      <c r="DC42" s="207"/>
      <c r="DD42" s="207"/>
      <c r="DE42" s="207"/>
      <c r="DF42" s="207"/>
      <c r="DG42" s="207"/>
      <c r="DH42" s="207"/>
      <c r="DI42" s="207"/>
      <c r="DJ42" s="207"/>
      <c r="DK42" s="207"/>
      <c r="DL42" s="207"/>
      <c r="DM42" s="207"/>
      <c r="DN42" s="207"/>
      <c r="DO42" s="207"/>
      <c r="DP42" s="207"/>
      <c r="DQ42" s="207"/>
      <c r="DR42" s="207"/>
      <c r="DS42" s="207"/>
      <c r="DT42" s="207"/>
      <c r="DU42" s="207"/>
      <c r="DV42" s="207"/>
      <c r="DW42" s="207"/>
      <c r="DX42" s="207"/>
      <c r="DY42" s="207"/>
      <c r="DZ42" s="207"/>
      <c r="EA42" s="207"/>
      <c r="EB42" s="207"/>
      <c r="EC42" s="207"/>
      <c r="ED42" s="207"/>
      <c r="EE42" s="207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2"/>
  <sheetViews>
    <sheetView tabSelected="1" workbookViewId="0">
      <pane xSplit="1" ySplit="2" topLeftCell="E93" activePane="bottomRight" state="frozen"/>
      <selection pane="topRight" activeCell="B1" sqref="B1"/>
      <selection pane="bottomLeft" activeCell="A3" sqref="A3"/>
      <selection pane="bottomRight" activeCell="G105" sqref="G105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527"/>
      <c r="B1" s="534" t="s">
        <v>5</v>
      </c>
      <c r="C1" s="535"/>
      <c r="D1" s="535"/>
      <c r="E1" s="535"/>
      <c r="F1" s="536"/>
      <c r="G1" s="528" t="s">
        <v>6</v>
      </c>
      <c r="H1" s="529"/>
      <c r="I1" s="529"/>
      <c r="J1" s="530"/>
      <c r="K1" s="531" t="s">
        <v>7</v>
      </c>
      <c r="L1" s="532"/>
      <c r="M1" s="532"/>
      <c r="N1" s="533"/>
      <c r="O1" s="521" t="s">
        <v>8</v>
      </c>
      <c r="P1" s="522"/>
      <c r="Q1" s="522"/>
      <c r="R1" s="523"/>
      <c r="S1" s="524" t="s">
        <v>9</v>
      </c>
      <c r="T1" s="525"/>
      <c r="U1" s="525"/>
      <c r="V1" s="525"/>
      <c r="W1" s="526"/>
      <c r="X1" s="537" t="s">
        <v>49</v>
      </c>
      <c r="Y1" s="538"/>
      <c r="Z1" s="538"/>
      <c r="AA1" s="538"/>
      <c r="AB1" s="538"/>
      <c r="AC1" s="539"/>
      <c r="AD1" s="540" t="s">
        <v>53</v>
      </c>
      <c r="AE1" s="541"/>
      <c r="AF1" s="541"/>
      <c r="AJ1" s="515" t="s">
        <v>51</v>
      </c>
      <c r="AK1" s="516"/>
      <c r="AL1" s="516"/>
      <c r="AM1" s="517"/>
      <c r="AN1" s="518" t="s">
        <v>52</v>
      </c>
      <c r="AO1" s="519"/>
      <c r="AP1" s="519"/>
      <c r="AQ1" s="520"/>
    </row>
    <row r="2" spans="1:43">
      <c r="A2" s="527"/>
      <c r="B2" s="53" t="s">
        <v>1</v>
      </c>
      <c r="C2" s="53" t="s">
        <v>2</v>
      </c>
      <c r="D2" s="53" t="s">
        <v>3</v>
      </c>
      <c r="E2" s="53" t="s">
        <v>4</v>
      </c>
      <c r="F2" s="54" t="s">
        <v>50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130</v>
      </c>
      <c r="AC2" s="28" t="s">
        <v>50</v>
      </c>
      <c r="AD2" s="95" t="s">
        <v>198</v>
      </c>
      <c r="AE2" s="95" t="s">
        <v>199</v>
      </c>
      <c r="AF2" s="161" t="s">
        <v>54</v>
      </c>
      <c r="AG2" s="170" t="s">
        <v>201</v>
      </c>
      <c r="AH2" s="171" t="s">
        <v>200</v>
      </c>
      <c r="AI2" s="171" t="s">
        <v>374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 t="shared" ref="AF85:AF90" si="45">AC85-AD85-F85-AE85</f>
        <v>-21</v>
      </c>
      <c r="AG85" s="176">
        <v>2083</v>
      </c>
      <c r="AH85" s="177">
        <v>2000</v>
      </c>
      <c r="AI85" s="177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66">
        <f t="shared" si="44"/>
        <v>77.59999999999998</v>
      </c>
      <c r="Y86" s="36">
        <v>14.5</v>
      </c>
      <c r="Z86" s="36">
        <v>37.6</v>
      </c>
      <c r="AA86" s="167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 t="shared" si="45"/>
        <v>-2</v>
      </c>
      <c r="AG86" s="176">
        <v>2019</v>
      </c>
      <c r="AH86" s="177">
        <v>2000</v>
      </c>
      <c r="AI86" s="177">
        <v>1900</v>
      </c>
      <c r="AJ86" s="165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90">
        <f t="shared" si="44"/>
        <v>54.499999999999979</v>
      </c>
      <c r="Y87" s="36">
        <v>40.299999999999997</v>
      </c>
      <c r="Z87" s="36">
        <v>19.7</v>
      </c>
      <c r="AA87" s="191">
        <f t="shared" si="36"/>
        <v>75.09999999999998</v>
      </c>
      <c r="AB87" s="78">
        <f t="shared" ref="AB87:AB89" si="56">AA87-AA86</f>
        <v>20.6</v>
      </c>
      <c r="AC87" s="192">
        <v>1920</v>
      </c>
      <c r="AD87" s="97">
        <v>90</v>
      </c>
      <c r="AE87" s="97">
        <v>62</v>
      </c>
      <c r="AF87" s="163">
        <f t="shared" si="45"/>
        <v>-2</v>
      </c>
      <c r="AG87" s="168">
        <v>2024</v>
      </c>
      <c r="AH87" s="177">
        <v>2000</v>
      </c>
      <c r="AI87" s="177">
        <v>1900</v>
      </c>
      <c r="AJ87" s="189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20">
        <f t="shared" si="44"/>
        <v>75.09999999999998</v>
      </c>
      <c r="Y88" s="36">
        <v>34.6</v>
      </c>
      <c r="Z88" s="36">
        <v>30.2</v>
      </c>
      <c r="AA88" s="221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63">
        <f t="shared" si="45"/>
        <v>8</v>
      </c>
      <c r="AG88" s="168">
        <v>2106</v>
      </c>
      <c r="AH88" s="169">
        <v>2010</v>
      </c>
      <c r="AI88" s="177">
        <v>1900</v>
      </c>
      <c r="AJ88" s="217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55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22">
        <f t="shared" ref="T89" si="58">C89+H89+L89+P89</f>
        <v>66.7</v>
      </c>
      <c r="U89" s="222">
        <f t="shared" ref="U89" si="59">D89+I89+M89+Q89</f>
        <v>74.600000000000009</v>
      </c>
      <c r="V89" s="222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21">
        <v>11.6</v>
      </c>
      <c r="Z89" s="221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63">
        <f t="shared" si="45"/>
        <v>-17</v>
      </c>
      <c r="AG89" s="168">
        <v>2101</v>
      </c>
      <c r="AH89" s="169">
        <v>2010</v>
      </c>
      <c r="AI89" s="177">
        <v>1900</v>
      </c>
      <c r="AJ89" s="219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55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27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24">
        <f t="shared" ref="T90" si="68">C90+H90+L90+P90</f>
        <v>50</v>
      </c>
      <c r="U90" s="224">
        <f t="shared" ref="U90" si="69">D90+I90+M90+Q90</f>
        <v>44.099999999999994</v>
      </c>
      <c r="V90" s="224">
        <f t="shared" ref="V90" si="70">E90+J90+N90+R90</f>
        <v>308.10000000000002</v>
      </c>
      <c r="W90" s="73">
        <f t="shared" ref="W90" si="71">V90-V89</f>
        <v>5.8999999999999773</v>
      </c>
      <c r="X90" s="225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26">
        <v>1905</v>
      </c>
      <c r="AD90" s="97">
        <v>90</v>
      </c>
      <c r="AE90" s="97">
        <v>70</v>
      </c>
      <c r="AF90" s="163">
        <f t="shared" si="45"/>
        <v>-15</v>
      </c>
      <c r="AG90" s="168">
        <v>2125</v>
      </c>
      <c r="AH90" s="169">
        <v>2010</v>
      </c>
      <c r="AI90" s="177">
        <v>1900</v>
      </c>
      <c r="AJ90" s="223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55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35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36">
        <f t="shared" ref="T91" si="74">C91+H91+L91+P91</f>
        <v>59.2</v>
      </c>
      <c r="U91" s="236">
        <f t="shared" ref="U91" si="75">D91+I91+M91+Q91</f>
        <v>56.9</v>
      </c>
      <c r="V91" s="236">
        <f t="shared" ref="V91" si="76">E91+J91+N91+R91</f>
        <v>310.40000000000009</v>
      </c>
      <c r="W91" s="73">
        <f t="shared" ref="W91" si="77">V91-V90</f>
        <v>2.3000000000000682</v>
      </c>
      <c r="X91" s="229">
        <f t="shared" si="44"/>
        <v>82.299999999999983</v>
      </c>
      <c r="Y91" s="36">
        <v>12.4</v>
      </c>
      <c r="Z91" s="36">
        <v>30</v>
      </c>
      <c r="AA91" s="230">
        <f t="shared" ref="AA91:AA92" si="78">X91+Y91-Z91</f>
        <v>64.699999999999989</v>
      </c>
      <c r="AB91" s="78">
        <f t="shared" ref="AB91:AB92" si="79">AA91-AA90</f>
        <v>-17.599999999999994</v>
      </c>
      <c r="AC91" s="231">
        <v>1925</v>
      </c>
      <c r="AD91" s="97">
        <v>90</v>
      </c>
      <c r="AE91" s="97">
        <v>70</v>
      </c>
      <c r="AF91" s="163">
        <f t="shared" ref="AF91:AF92" si="80">AC91-AD91-F91-AE91</f>
        <v>-35</v>
      </c>
      <c r="AG91" s="168">
        <v>2139</v>
      </c>
      <c r="AH91" s="169">
        <v>2025</v>
      </c>
      <c r="AI91" s="177">
        <v>1900</v>
      </c>
      <c r="AJ91" s="228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55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39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40">
        <f t="shared" ref="T92" si="81">C92+H92+L92+P92</f>
        <v>72.600000000000009</v>
      </c>
      <c r="U92" s="240">
        <f t="shared" ref="U92" si="82">D92+I92+M92+Q92</f>
        <v>65.7</v>
      </c>
      <c r="V92" s="240">
        <f t="shared" ref="V92" si="83">E92+J92+N92+R92</f>
        <v>317.30000000000007</v>
      </c>
      <c r="W92" s="73">
        <f t="shared" ref="W92" si="84">V92-V91</f>
        <v>6.8999999999999773</v>
      </c>
      <c r="X92" s="238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63">
        <f t="shared" si="80"/>
        <v>-45</v>
      </c>
      <c r="AG92" s="168">
        <v>2154</v>
      </c>
      <c r="AH92" s="169">
        <v>2025</v>
      </c>
      <c r="AI92" s="177">
        <v>1900</v>
      </c>
      <c r="AJ92" s="237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55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43">
        <f t="shared" ref="T93" si="87">C93+H93+L93+P93</f>
        <v>62.7</v>
      </c>
      <c r="U93" s="243">
        <f t="shared" ref="U93" si="88">D93+I93+M93+Q93</f>
        <v>71</v>
      </c>
      <c r="V93" s="243">
        <f t="shared" ref="V93" si="89">E93+J93+N93+R93</f>
        <v>309.00000000000011</v>
      </c>
      <c r="W93" s="73">
        <f t="shared" ref="W93" si="90">V93-V92</f>
        <v>-8.2999999999999545</v>
      </c>
      <c r="X93" s="244">
        <f t="shared" si="44"/>
        <v>45.599999999999994</v>
      </c>
      <c r="Y93" s="36">
        <v>44.7</v>
      </c>
      <c r="Z93" s="36">
        <v>24.4</v>
      </c>
      <c r="AA93" s="245">
        <f t="shared" ref="AA93" si="91">X93+Y93-Z93</f>
        <v>65.900000000000006</v>
      </c>
      <c r="AB93" s="78">
        <f t="shared" ref="AB93" si="92">AA93-AA92</f>
        <v>20.300000000000011</v>
      </c>
      <c r="AC93" s="246">
        <v>1970</v>
      </c>
      <c r="AD93" s="97">
        <v>90</v>
      </c>
      <c r="AE93" s="97">
        <v>65</v>
      </c>
      <c r="AF93" s="163">
        <f t="shared" ref="AF93" si="93">AC93-AD93-F93-AE93</f>
        <v>-35</v>
      </c>
      <c r="AG93" s="168">
        <v>2171</v>
      </c>
      <c r="AH93" s="169">
        <v>2050</v>
      </c>
      <c r="AI93" s="177">
        <v>1900</v>
      </c>
      <c r="AJ93" s="242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55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64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65">
        <f t="shared" ref="T94" si="99">C94+H94+L94+P94</f>
        <v>65.8</v>
      </c>
      <c r="U94" s="265">
        <f t="shared" ref="U94" si="100">D94+I94+M94+Q94</f>
        <v>78.899999999999991</v>
      </c>
      <c r="V94" s="265">
        <f t="shared" ref="V94" si="101">E94+J94+N94+R94</f>
        <v>295.90000000000009</v>
      </c>
      <c r="W94" s="73">
        <f t="shared" ref="W94" si="102">V94-V93</f>
        <v>-13.100000000000023</v>
      </c>
      <c r="X94" s="266">
        <f t="shared" si="44"/>
        <v>65.900000000000006</v>
      </c>
      <c r="Y94" s="36">
        <v>26.6</v>
      </c>
      <c r="Z94" s="36">
        <v>26.3</v>
      </c>
      <c r="AA94" s="267">
        <f t="shared" ref="AA94" si="103">X94+Y94-Z94</f>
        <v>66.2</v>
      </c>
      <c r="AB94" s="78">
        <f t="shared" ref="AB94" si="104">AA94-AA93</f>
        <v>0.29999999999999716</v>
      </c>
      <c r="AC94" s="268">
        <v>1970</v>
      </c>
      <c r="AD94" s="97">
        <v>90</v>
      </c>
      <c r="AE94" s="97">
        <v>68</v>
      </c>
      <c r="AF94" s="163">
        <f t="shared" ref="AF94" si="105">AC94-AD94-F94-AE94</f>
        <v>-58</v>
      </c>
      <c r="AG94" s="168">
        <v>2255</v>
      </c>
      <c r="AH94" s="169">
        <v>2050</v>
      </c>
      <c r="AI94" s="177">
        <v>1900</v>
      </c>
      <c r="AJ94" s="263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55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76">
        <v>24.9</v>
      </c>
      <c r="I95" s="276">
        <v>18.3</v>
      </c>
      <c r="J95" s="277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78">
        <f t="shared" ref="T95" si="115">C95+H95+L95+P95</f>
        <v>72.399999999999991</v>
      </c>
      <c r="U95" s="278">
        <f t="shared" ref="U95" si="116">D95+I95+M95+Q95</f>
        <v>52.8</v>
      </c>
      <c r="V95" s="278">
        <f t="shared" ref="V95" si="117">E95+J95+N95+R95</f>
        <v>315.50000000000006</v>
      </c>
      <c r="W95" s="73">
        <f t="shared" ref="W95" si="118">V95-V94</f>
        <v>19.599999999999966</v>
      </c>
      <c r="X95" s="279">
        <f t="shared" ref="X95" si="119">AA94</f>
        <v>66.2</v>
      </c>
      <c r="Y95" s="280">
        <v>46.9</v>
      </c>
      <c r="Z95" s="280">
        <v>24.5</v>
      </c>
      <c r="AA95" s="280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63">
        <f t="shared" ref="AF95" si="122">AC95-AD95-F95-AE95</f>
        <v>-46</v>
      </c>
      <c r="AG95" s="168">
        <v>2166</v>
      </c>
      <c r="AH95" s="169">
        <v>2050</v>
      </c>
      <c r="AI95" s="177">
        <v>1900</v>
      </c>
      <c r="AJ95" s="270">
        <f t="shared" ref="AJ95" si="123">AM94</f>
        <v>10.599999999999994</v>
      </c>
      <c r="AK95" s="271">
        <v>5</v>
      </c>
      <c r="AL95" s="271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72">
        <v>6.3</v>
      </c>
      <c r="AP95" s="272">
        <v>8</v>
      </c>
      <c r="AQ95" s="155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89">
        <v>17.100000000000001</v>
      </c>
      <c r="I96" s="289">
        <v>17.899999999999999</v>
      </c>
      <c r="J96" s="290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91">
        <f t="shared" ref="T96" si="135">C96+H96+L96+P96</f>
        <v>67.300000000000011</v>
      </c>
      <c r="U96" s="291">
        <f t="shared" ref="U96" si="136">D96+I96+M96+Q96</f>
        <v>60</v>
      </c>
      <c r="V96" s="291">
        <f t="shared" ref="V96" si="137">E96+J96+N96+R96</f>
        <v>322.80000000000007</v>
      </c>
      <c r="W96" s="73">
        <f t="shared" ref="W96" si="138">V96-V95</f>
        <v>7.3000000000000114</v>
      </c>
      <c r="X96" s="286">
        <f t="shared" ref="X96" si="139">AA95</f>
        <v>88.6</v>
      </c>
      <c r="Y96" s="287">
        <v>24.6</v>
      </c>
      <c r="Z96" s="287">
        <v>28.3</v>
      </c>
      <c r="AA96" s="287">
        <f t="shared" ref="AA96" si="140">X96+Y96-Z96</f>
        <v>84.899999999999991</v>
      </c>
      <c r="AB96" s="78">
        <f t="shared" ref="AB96" si="141">AA96-AA95</f>
        <v>-3.7000000000000028</v>
      </c>
      <c r="AC96" s="288">
        <v>1990</v>
      </c>
      <c r="AD96" s="97">
        <v>90</v>
      </c>
      <c r="AE96" s="97">
        <v>63</v>
      </c>
      <c r="AF96" s="163">
        <f t="shared" ref="AF96" si="142">AC96-AD96-F96-AE96</f>
        <v>-43</v>
      </c>
      <c r="AG96" s="168">
        <v>2147</v>
      </c>
      <c r="AH96" s="169">
        <v>2030</v>
      </c>
      <c r="AI96" s="177">
        <v>1930</v>
      </c>
      <c r="AJ96" s="283">
        <f t="shared" ref="AJ96" si="143">AM95</f>
        <v>10.799999999999994</v>
      </c>
      <c r="AK96" s="284">
        <v>6.6</v>
      </c>
      <c r="AL96" s="284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85">
        <v>12.1</v>
      </c>
      <c r="AP96" s="285">
        <v>7</v>
      </c>
      <c r="AQ96" s="155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33">
        <v>12.5</v>
      </c>
      <c r="I97" s="333">
        <v>12.9</v>
      </c>
      <c r="J97" s="334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99">
        <f t="shared" ref="T97" si="155">C97+H97+L97+P97</f>
        <v>53.5</v>
      </c>
      <c r="U97" s="299">
        <f t="shared" ref="U97" si="156">D97+I97+M97+Q97</f>
        <v>52.9</v>
      </c>
      <c r="V97" s="299">
        <f t="shared" ref="V97" si="157">E97+J97+N97+R97</f>
        <v>323.40000000000003</v>
      </c>
      <c r="W97" s="73">
        <f t="shared" ref="W97" si="158">V97-V96</f>
        <v>0.59999999999996589</v>
      </c>
      <c r="X97" s="300">
        <f t="shared" ref="X97" si="159">AA96</f>
        <v>84.899999999999991</v>
      </c>
      <c r="Y97" s="301">
        <v>20.399999999999999</v>
      </c>
      <c r="Z97" s="301">
        <v>25.7</v>
      </c>
      <c r="AA97" s="301">
        <f t="shared" ref="AA97" si="160">X97+Y97-Z97</f>
        <v>79.59999999999998</v>
      </c>
      <c r="AB97" s="78">
        <f t="shared" ref="AB97" si="161">AA97-AA96</f>
        <v>-5.3000000000000114</v>
      </c>
      <c r="AC97" s="302">
        <v>2020</v>
      </c>
      <c r="AD97" s="97">
        <v>90</v>
      </c>
      <c r="AE97" s="97">
        <v>58</v>
      </c>
      <c r="AF97" s="163">
        <f t="shared" ref="AF97" si="162">AC97-AD97-F97-AE97</f>
        <v>-23</v>
      </c>
      <c r="AG97" s="168">
        <v>2148</v>
      </c>
      <c r="AH97" s="169">
        <v>2030</v>
      </c>
      <c r="AI97" s="177">
        <v>1930</v>
      </c>
      <c r="AJ97" s="296">
        <f t="shared" ref="AJ97" si="163">AM96</f>
        <v>13.999999999999991</v>
      </c>
      <c r="AK97" s="297"/>
      <c r="AL97" s="297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98">
        <v>5.6</v>
      </c>
      <c r="AP97" s="298">
        <v>7.2</v>
      </c>
      <c r="AQ97" s="155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56">
        <v>23.7</v>
      </c>
      <c r="I98" s="356">
        <v>18.3</v>
      </c>
      <c r="J98" s="357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58">
        <f t="shared" ref="T98:T99" si="175">C98+H98+L98+P98</f>
        <v>64</v>
      </c>
      <c r="U98" s="358">
        <f t="shared" ref="U98:U99" si="176">D98+I98+M98+Q98</f>
        <v>67.400000000000006</v>
      </c>
      <c r="V98" s="358">
        <f t="shared" ref="V98:V99" si="177">E98+J98+N98+R98</f>
        <v>320.00000000000006</v>
      </c>
      <c r="W98" s="73">
        <f t="shared" ref="W98:W99" si="178">V98-V97</f>
        <v>-3.3999999999999773</v>
      </c>
      <c r="X98" s="359">
        <f t="shared" ref="X98:X99" si="179">AA97</f>
        <v>79.59999999999998</v>
      </c>
      <c r="Y98" s="360">
        <v>39.1</v>
      </c>
      <c r="Z98" s="360">
        <v>29.5</v>
      </c>
      <c r="AA98" s="360">
        <f t="shared" ref="AA98:AA99" si="180">X98+Y98-Z98</f>
        <v>89.199999999999989</v>
      </c>
      <c r="AB98" s="78">
        <f t="shared" ref="AB98:AB99" si="181">AA98-AA97</f>
        <v>9.6000000000000085</v>
      </c>
      <c r="AC98" s="361">
        <v>2005</v>
      </c>
      <c r="AD98" s="97">
        <v>90</v>
      </c>
      <c r="AE98" s="97">
        <v>55</v>
      </c>
      <c r="AF98" s="163">
        <f t="shared" ref="AF98:AF99" si="182">AC98-AD98-F98-AE98</f>
        <v>-10</v>
      </c>
      <c r="AG98" s="168">
        <v>2193</v>
      </c>
      <c r="AH98" s="169">
        <v>2030</v>
      </c>
      <c r="AI98" s="177">
        <v>1950</v>
      </c>
      <c r="AJ98" s="354">
        <f t="shared" ref="AJ98:AJ99" si="183">AM97</f>
        <v>10.999999999999991</v>
      </c>
      <c r="AK98" s="355"/>
      <c r="AL98" s="355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56">
        <v>11.8</v>
      </c>
      <c r="AP98" s="356">
        <v>6.2</v>
      </c>
      <c r="AQ98" s="155">
        <f t="shared" ref="AQ98:AQ99" si="186">AN98+AO98-AP98</f>
        <v>21.500000000000011</v>
      </c>
    </row>
    <row r="99" spans="1:43" s="409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412">
        <v>26.3</v>
      </c>
      <c r="I99" s="412">
        <v>22.3</v>
      </c>
      <c r="J99" s="413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414">
        <f t="shared" si="175"/>
        <v>80.2</v>
      </c>
      <c r="U99" s="414">
        <f t="shared" si="176"/>
        <v>72.100000000000009</v>
      </c>
      <c r="V99" s="414">
        <f t="shared" si="177"/>
        <v>328.1</v>
      </c>
      <c r="W99" s="73">
        <f t="shared" si="178"/>
        <v>8.0999999999999659</v>
      </c>
      <c r="X99" s="415">
        <f t="shared" si="179"/>
        <v>89.199999999999989</v>
      </c>
      <c r="Y99" s="416">
        <v>5.9</v>
      </c>
      <c r="Z99" s="416">
        <v>25.2</v>
      </c>
      <c r="AA99" s="416">
        <f t="shared" si="180"/>
        <v>69.899999999999991</v>
      </c>
      <c r="AB99" s="78">
        <f t="shared" si="181"/>
        <v>-19.299999999999997</v>
      </c>
      <c r="AC99" s="417">
        <v>2000</v>
      </c>
      <c r="AD99" s="97">
        <v>90</v>
      </c>
      <c r="AE99" s="97">
        <v>52</v>
      </c>
      <c r="AF99" s="163">
        <f t="shared" si="182"/>
        <v>-22</v>
      </c>
      <c r="AG99" s="168">
        <v>2199</v>
      </c>
      <c r="AH99" s="169"/>
      <c r="AI99" s="177">
        <v>1950</v>
      </c>
      <c r="AJ99" s="410">
        <f t="shared" si="183"/>
        <v>7.0999999999999908</v>
      </c>
      <c r="AK99" s="411">
        <v>5.0999999999999996</v>
      </c>
      <c r="AL99" s="411">
        <v>3.8</v>
      </c>
      <c r="AM99" s="103">
        <f t="shared" si="184"/>
        <v>8.3999999999999915</v>
      </c>
      <c r="AN99" s="131">
        <f t="shared" si="185"/>
        <v>21.500000000000011</v>
      </c>
      <c r="AO99" s="412">
        <v>12.1</v>
      </c>
      <c r="AP99" s="412">
        <v>4.3</v>
      </c>
      <c r="AQ99" s="155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432">
        <v>22</v>
      </c>
      <c r="I100" s="432">
        <v>23</v>
      </c>
      <c r="J100" s="433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423">
        <f t="shared" ref="T100" si="196">C100+H100+L100+P100</f>
        <v>67.2</v>
      </c>
      <c r="U100" s="423">
        <f t="shared" ref="U100" si="197">D100+I100+M100+Q100</f>
        <v>62</v>
      </c>
      <c r="V100" s="423">
        <f t="shared" ref="V100" si="198">E100+J100+N100+R100</f>
        <v>333.29999999999995</v>
      </c>
      <c r="W100" s="73">
        <f t="shared" ref="W100" si="199">V100-V99</f>
        <v>5.1999999999999318</v>
      </c>
      <c r="X100" s="424">
        <f t="shared" ref="X100" si="200">AA99</f>
        <v>69.899999999999991</v>
      </c>
      <c r="Y100" s="425">
        <v>43.8</v>
      </c>
      <c r="Z100" s="425">
        <v>29.5</v>
      </c>
      <c r="AA100" s="425">
        <f t="shared" ref="AA100" si="201">X100+Y100-Z100</f>
        <v>84.199999999999989</v>
      </c>
      <c r="AB100" s="78">
        <f t="shared" ref="AB100" si="202">AA100-AA99</f>
        <v>14.299999999999997</v>
      </c>
      <c r="AC100" s="426">
        <v>1970</v>
      </c>
      <c r="AD100" s="97">
        <v>90</v>
      </c>
      <c r="AE100" s="97">
        <v>52</v>
      </c>
      <c r="AF100" s="163">
        <f t="shared" ref="AF100" si="203">AC100-AD100-F100-AE100</f>
        <v>-12</v>
      </c>
      <c r="AG100" s="168">
        <v>2171</v>
      </c>
      <c r="AI100" s="177">
        <v>1920</v>
      </c>
      <c r="AJ100" s="420">
        <f t="shared" ref="AJ100" si="204">AM99</f>
        <v>8.3999999999999915</v>
      </c>
      <c r="AK100" s="421">
        <v>8.6999999999999993</v>
      </c>
      <c r="AL100" s="421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422"/>
      <c r="AP100" s="422">
        <v>10</v>
      </c>
      <c r="AQ100" s="155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450">
        <v>17.5</v>
      </c>
      <c r="I101" s="450">
        <v>14</v>
      </c>
      <c r="J101" s="451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443">
        <f t="shared" ref="T101" si="217">C101+H101+L101+P101</f>
        <v>61.8</v>
      </c>
      <c r="U101" s="443">
        <f t="shared" ref="U101" si="218">D101+I101+M101+Q101</f>
        <v>47.9</v>
      </c>
      <c r="V101" s="443">
        <f t="shared" ref="V101" si="219">E101+J101+N101+R101</f>
        <v>347.2</v>
      </c>
      <c r="W101" s="73">
        <f t="shared" ref="W101" si="220">V101-V100</f>
        <v>13.900000000000034</v>
      </c>
      <c r="X101" s="444">
        <f t="shared" ref="X101" si="221">AA100</f>
        <v>84.199999999999989</v>
      </c>
      <c r="Y101" s="445">
        <v>21</v>
      </c>
      <c r="Z101" s="445">
        <v>28.8</v>
      </c>
      <c r="AA101" s="445">
        <f t="shared" ref="AA101" si="222">X101+Y101-Z101</f>
        <v>76.399999999999991</v>
      </c>
      <c r="AB101" s="78">
        <f t="shared" ref="AB101" si="223">AA101-AA100</f>
        <v>-7.7999999999999972</v>
      </c>
      <c r="AC101" s="446">
        <v>1980</v>
      </c>
      <c r="AD101" s="97">
        <v>90</v>
      </c>
      <c r="AE101" s="97">
        <v>52</v>
      </c>
      <c r="AF101" s="163">
        <f t="shared" ref="AF101" si="224">AC101-AD101-F101-AE101</f>
        <v>8</v>
      </c>
      <c r="AG101" s="168">
        <v>2146</v>
      </c>
      <c r="AI101" s="177">
        <v>1900</v>
      </c>
      <c r="AJ101" s="440">
        <f t="shared" ref="AJ101" si="225">AM100</f>
        <v>13.099999999999991</v>
      </c>
      <c r="AK101" s="441">
        <v>4.3</v>
      </c>
      <c r="AL101" s="441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442">
        <v>5.0999999999999996</v>
      </c>
      <c r="AP101" s="442">
        <v>6.2</v>
      </c>
      <c r="AQ101" s="155">
        <f t="shared" ref="AQ101" si="228">AN101+AO101-AP101</f>
        <v>18.200000000000006</v>
      </c>
    </row>
    <row r="102" spans="1:43">
      <c r="A102" s="128">
        <v>43469</v>
      </c>
      <c r="F102" s="120">
        <v>1850</v>
      </c>
      <c r="S102" s="71">
        <f t="shared" ref="S102" si="229">B102+G102+K102+O102</f>
        <v>0</v>
      </c>
      <c r="T102" s="452">
        <f t="shared" ref="T102" si="230">C102+H102+L102+P102</f>
        <v>0</v>
      </c>
      <c r="U102" s="452">
        <f t="shared" ref="U102" si="231">D102+I102+M102+Q102</f>
        <v>0</v>
      </c>
      <c r="V102" s="452">
        <f t="shared" ref="V102" si="232">E102+J102+N102+R102</f>
        <v>0</v>
      </c>
      <c r="W102" s="73">
        <f t="shared" ref="W102" si="233">V102-V101</f>
        <v>-347.2</v>
      </c>
      <c r="X102" s="453">
        <f t="shared" ref="X102" si="234">AA101</f>
        <v>76.399999999999991</v>
      </c>
      <c r="Y102" s="454">
        <v>33.299999999999997</v>
      </c>
      <c r="Z102" s="454">
        <v>28.2</v>
      </c>
      <c r="AA102" s="454">
        <f t="shared" ref="AA102" si="235">X102+Y102-Z102</f>
        <v>81.499999999999986</v>
      </c>
      <c r="AB102" s="78">
        <f t="shared" ref="AB102" si="236">AA102-AA101</f>
        <v>5.0999999999999943</v>
      </c>
      <c r="AC102" s="455">
        <v>1990</v>
      </c>
      <c r="AD102" s="97">
        <v>90</v>
      </c>
      <c r="AE102" s="97">
        <v>52</v>
      </c>
      <c r="AF102" s="163">
        <f t="shared" ref="AF102" si="237">AC102-AD102-F102-AE102</f>
        <v>-2</v>
      </c>
      <c r="AG102" s="168">
        <v>2183</v>
      </c>
      <c r="AI102" s="169">
        <v>1890</v>
      </c>
      <c r="AJ102" s="448">
        <f t="shared" ref="AJ102" si="238">AM101</f>
        <v>11.999999999999991</v>
      </c>
      <c r="AK102" s="449">
        <v>5.0999999999999996</v>
      </c>
      <c r="AL102" s="449">
        <v>4.3</v>
      </c>
      <c r="AM102" s="103">
        <f t="shared" ref="AM102" si="239">AJ102+AK102-AL102</f>
        <v>12.79999999999999</v>
      </c>
      <c r="AN102" s="131">
        <f t="shared" ref="AN102" si="240">AQ101</f>
        <v>18.200000000000006</v>
      </c>
      <c r="AO102" s="450">
        <v>6.4</v>
      </c>
      <c r="AP102" s="450">
        <v>5.4</v>
      </c>
      <c r="AQ102" s="155">
        <f t="shared" ref="AQ102" si="241">AN102+AO102-AP102</f>
        <v>19.20000000000001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0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A80" sqref="A80:E80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542" t="s">
        <v>30</v>
      </c>
      <c r="C1" s="543"/>
      <c r="D1" s="543"/>
      <c r="E1" s="544"/>
      <c r="F1" s="515" t="s">
        <v>26</v>
      </c>
      <c r="G1" s="516"/>
      <c r="H1" s="516"/>
      <c r="I1" s="516"/>
      <c r="J1" s="517"/>
      <c r="K1" s="545" t="s">
        <v>388</v>
      </c>
      <c r="L1" s="546"/>
      <c r="M1" s="547"/>
      <c r="N1" s="548" t="s">
        <v>27</v>
      </c>
      <c r="O1" s="549"/>
      <c r="P1" s="549"/>
      <c r="Q1" s="550"/>
      <c r="R1" s="513" t="s">
        <v>31</v>
      </c>
      <c r="S1" s="514"/>
      <c r="T1" s="514"/>
      <c r="U1" s="514"/>
      <c r="V1" s="514"/>
      <c r="W1" s="514"/>
      <c r="X1" s="514"/>
      <c r="Y1" s="514"/>
      <c r="Z1" s="514"/>
      <c r="AA1" s="514"/>
      <c r="AB1" s="514"/>
      <c r="AC1" s="514"/>
      <c r="AD1" s="514"/>
      <c r="AE1" s="514"/>
      <c r="AF1" s="514"/>
      <c r="AG1" s="514"/>
      <c r="AH1" s="514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48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140</v>
      </c>
      <c r="AH2" s="25" t="s">
        <v>47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41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41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41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41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41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41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41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41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41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41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workbookViewId="0">
      <selection activeCell="I22" sqref="I22"/>
    </sheetView>
  </sheetViews>
  <sheetFormatPr defaultRowHeight="13.5"/>
  <cols>
    <col min="1" max="1" width="11.625" style="136" bestFit="1" customWidth="1"/>
    <col min="2" max="18" width="9" style="136"/>
    <col min="19" max="19" width="9.5" style="187" customWidth="1"/>
    <col min="20" max="20" width="9" style="188"/>
    <col min="21" max="16384" width="9" style="136"/>
  </cols>
  <sheetData>
    <row r="1" spans="1:41" ht="14.25">
      <c r="A1" s="136" t="s">
        <v>203</v>
      </c>
      <c r="B1" s="132" t="s">
        <v>48</v>
      </c>
      <c r="C1" s="132" t="s">
        <v>32</v>
      </c>
      <c r="D1" s="132" t="s">
        <v>33</v>
      </c>
      <c r="E1" s="132" t="s">
        <v>346</v>
      </c>
      <c r="F1" s="132" t="s">
        <v>34</v>
      </c>
      <c r="G1" s="132" t="s">
        <v>35</v>
      </c>
      <c r="H1" s="132" t="s">
        <v>344</v>
      </c>
      <c r="I1" s="395" t="s">
        <v>1406</v>
      </c>
      <c r="J1" s="179" t="s">
        <v>122</v>
      </c>
      <c r="K1" s="132" t="s">
        <v>38</v>
      </c>
      <c r="L1" s="132" t="s">
        <v>39</v>
      </c>
      <c r="M1" s="132" t="s">
        <v>40</v>
      </c>
      <c r="N1" s="132" t="s">
        <v>41</v>
      </c>
      <c r="O1" s="132" t="s">
        <v>42</v>
      </c>
      <c r="P1" s="132" t="s">
        <v>43</v>
      </c>
      <c r="Q1" s="132" t="s">
        <v>44</v>
      </c>
      <c r="R1" s="132" t="s">
        <v>45</v>
      </c>
      <c r="S1" s="181" t="s">
        <v>46</v>
      </c>
      <c r="T1" s="182" t="s">
        <v>144</v>
      </c>
      <c r="U1" s="178" t="s">
        <v>145</v>
      </c>
      <c r="V1" s="178" t="s">
        <v>146</v>
      </c>
      <c r="W1" s="179" t="s">
        <v>147</v>
      </c>
      <c r="X1" s="179" t="s">
        <v>148</v>
      </c>
      <c r="Y1" s="179" t="s">
        <v>150</v>
      </c>
      <c r="Z1" s="179" t="s">
        <v>151</v>
      </c>
      <c r="AA1" s="179" t="s">
        <v>152</v>
      </c>
      <c r="AB1" s="179" t="s">
        <v>144</v>
      </c>
      <c r="AC1" s="179" t="s">
        <v>146</v>
      </c>
      <c r="AD1" s="179" t="s">
        <v>154</v>
      </c>
      <c r="AE1" s="179" t="s">
        <v>155</v>
      </c>
      <c r="AF1" s="179" t="s">
        <v>156</v>
      </c>
      <c r="AG1" s="179" t="s">
        <v>145</v>
      </c>
      <c r="AH1" s="179" t="s">
        <v>157</v>
      </c>
      <c r="AI1" s="179" t="s">
        <v>159</v>
      </c>
      <c r="AJ1" s="179" t="s">
        <v>160</v>
      </c>
      <c r="AK1" s="179" t="s">
        <v>161</v>
      </c>
      <c r="AL1" s="179" t="s">
        <v>144</v>
      </c>
      <c r="AM1" s="136" t="s">
        <v>204</v>
      </c>
      <c r="AN1" s="136" t="s">
        <v>205</v>
      </c>
      <c r="AO1" s="136" t="s">
        <v>206</v>
      </c>
    </row>
    <row r="2" spans="1:41" ht="14.25">
      <c r="A2" s="133">
        <v>43346</v>
      </c>
      <c r="B2" s="183">
        <v>9</v>
      </c>
      <c r="C2" s="183">
        <v>19</v>
      </c>
      <c r="D2" s="183">
        <v>9</v>
      </c>
      <c r="E2" s="183"/>
      <c r="F2" s="183">
        <v>13</v>
      </c>
      <c r="G2" s="183">
        <v>10</v>
      </c>
      <c r="H2" s="183">
        <v>14</v>
      </c>
      <c r="I2" s="394"/>
      <c r="J2" s="180">
        <v>12</v>
      </c>
      <c r="K2" s="183">
        <v>11</v>
      </c>
      <c r="L2" s="183">
        <v>10</v>
      </c>
      <c r="M2" s="183">
        <v>9</v>
      </c>
      <c r="N2" s="183">
        <v>11</v>
      </c>
      <c r="O2" s="183">
        <v>10</v>
      </c>
      <c r="P2" s="183">
        <v>11</v>
      </c>
      <c r="Q2" s="183">
        <v>9</v>
      </c>
      <c r="R2" s="183">
        <v>10</v>
      </c>
      <c r="S2" s="184">
        <v>8</v>
      </c>
      <c r="T2" s="185"/>
      <c r="U2" s="186"/>
      <c r="V2" s="186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</row>
    <row r="3" spans="1:41">
      <c r="A3" s="133">
        <v>43353</v>
      </c>
      <c r="B3" s="136">
        <v>8</v>
      </c>
      <c r="C3" s="136">
        <v>17</v>
      </c>
      <c r="D3" s="136">
        <v>7</v>
      </c>
      <c r="F3" s="136">
        <v>12</v>
      </c>
      <c r="G3" s="136">
        <v>9</v>
      </c>
      <c r="H3" s="136">
        <v>13</v>
      </c>
      <c r="J3" s="136">
        <v>13</v>
      </c>
      <c r="K3" s="136">
        <v>10</v>
      </c>
      <c r="L3" s="136">
        <v>9</v>
      </c>
      <c r="M3" s="136">
        <v>9</v>
      </c>
      <c r="N3" s="136">
        <v>10</v>
      </c>
      <c r="O3" s="136">
        <v>10</v>
      </c>
      <c r="P3" s="136">
        <v>9</v>
      </c>
      <c r="Q3" s="136">
        <v>8</v>
      </c>
      <c r="R3" s="136">
        <v>10</v>
      </c>
      <c r="S3" s="187">
        <v>8</v>
      </c>
      <c r="T3" s="188">
        <v>115</v>
      </c>
      <c r="U3" s="136">
        <v>45</v>
      </c>
      <c r="V3" s="136">
        <v>45</v>
      </c>
      <c r="W3" s="136">
        <v>50</v>
      </c>
      <c r="X3" s="136">
        <v>7</v>
      </c>
      <c r="Y3" s="136">
        <v>30</v>
      </c>
      <c r="Z3" s="136">
        <v>50</v>
      </c>
      <c r="AA3" s="136">
        <v>40</v>
      </c>
      <c r="AI3" s="136">
        <v>70</v>
      </c>
      <c r="AJ3" s="136">
        <v>10</v>
      </c>
      <c r="AK3" s="136">
        <v>90</v>
      </c>
      <c r="AL3" s="136">
        <v>45</v>
      </c>
      <c r="AM3" s="136">
        <v>55</v>
      </c>
      <c r="AN3" s="136">
        <v>110</v>
      </c>
      <c r="AO3" s="136">
        <v>55</v>
      </c>
    </row>
    <row r="4" spans="1:41">
      <c r="A4" s="133">
        <v>43360</v>
      </c>
      <c r="B4" s="136">
        <v>8</v>
      </c>
      <c r="C4" s="136">
        <v>17</v>
      </c>
      <c r="D4" s="136">
        <v>8</v>
      </c>
      <c r="F4" s="136">
        <v>12</v>
      </c>
      <c r="G4" s="136">
        <v>9</v>
      </c>
      <c r="H4" s="136">
        <v>14</v>
      </c>
      <c r="J4" s="136">
        <v>12</v>
      </c>
      <c r="K4" s="136">
        <v>9</v>
      </c>
      <c r="L4" s="136">
        <v>9</v>
      </c>
      <c r="M4" s="136">
        <v>9</v>
      </c>
      <c r="N4" s="136">
        <v>9</v>
      </c>
      <c r="O4" s="136">
        <v>9</v>
      </c>
      <c r="P4" s="136">
        <v>9</v>
      </c>
      <c r="Q4" s="136">
        <v>8</v>
      </c>
      <c r="R4" s="136">
        <v>9</v>
      </c>
      <c r="S4" s="187">
        <v>8</v>
      </c>
      <c r="T4" s="188">
        <v>115</v>
      </c>
      <c r="U4" s="136">
        <v>45</v>
      </c>
      <c r="V4" s="136">
        <v>45</v>
      </c>
      <c r="W4" s="136">
        <v>50</v>
      </c>
      <c r="X4" s="136">
        <v>5.5</v>
      </c>
      <c r="Y4" s="136">
        <v>30</v>
      </c>
      <c r="Z4" s="136">
        <v>50</v>
      </c>
      <c r="AA4" s="136">
        <v>40</v>
      </c>
      <c r="AI4" s="136">
        <v>70</v>
      </c>
      <c r="AJ4" s="136">
        <v>10</v>
      </c>
      <c r="AK4" s="136">
        <v>90</v>
      </c>
      <c r="AL4" s="136">
        <v>45</v>
      </c>
      <c r="AM4" s="136">
        <v>55</v>
      </c>
      <c r="AN4" s="136">
        <v>110</v>
      </c>
      <c r="AO4" s="136">
        <v>55</v>
      </c>
    </row>
    <row r="5" spans="1:41">
      <c r="A5" s="133">
        <v>43367</v>
      </c>
      <c r="B5" s="136">
        <v>8</v>
      </c>
      <c r="C5" s="136">
        <v>17</v>
      </c>
      <c r="D5" s="136">
        <v>8</v>
      </c>
      <c r="F5" s="136">
        <v>12</v>
      </c>
      <c r="G5" s="136">
        <v>9</v>
      </c>
      <c r="H5" s="136">
        <v>14</v>
      </c>
      <c r="J5" s="136">
        <v>12</v>
      </c>
      <c r="K5" s="136">
        <v>9</v>
      </c>
      <c r="L5" s="136">
        <v>9</v>
      </c>
      <c r="M5" s="136">
        <v>9</v>
      </c>
      <c r="N5" s="136">
        <v>9</v>
      </c>
      <c r="O5" s="136">
        <v>9</v>
      </c>
      <c r="P5" s="136">
        <v>9</v>
      </c>
      <c r="Q5" s="136">
        <v>8</v>
      </c>
      <c r="R5" s="136">
        <v>9</v>
      </c>
      <c r="S5" s="187">
        <v>8</v>
      </c>
      <c r="T5" s="188">
        <v>115</v>
      </c>
      <c r="U5" s="136">
        <v>45</v>
      </c>
      <c r="V5" s="136">
        <v>45</v>
      </c>
      <c r="W5" s="136">
        <v>50</v>
      </c>
      <c r="X5" s="136">
        <v>5.5</v>
      </c>
      <c r="Y5" s="136">
        <v>30</v>
      </c>
      <c r="Z5" s="136">
        <v>50</v>
      </c>
      <c r="AA5" s="136">
        <v>40</v>
      </c>
      <c r="AI5" s="136">
        <v>70</v>
      </c>
      <c r="AJ5" s="136">
        <v>10</v>
      </c>
      <c r="AK5" s="136">
        <v>90</v>
      </c>
      <c r="AL5" s="136">
        <v>45</v>
      </c>
      <c r="AM5" s="136">
        <v>55</v>
      </c>
      <c r="AN5" s="136">
        <v>110</v>
      </c>
      <c r="AO5" s="136">
        <v>55</v>
      </c>
    </row>
    <row r="6" spans="1:41">
      <c r="A6" s="133">
        <v>43379</v>
      </c>
      <c r="B6" s="136">
        <v>8</v>
      </c>
      <c r="C6" s="136">
        <v>17</v>
      </c>
      <c r="D6" s="136">
        <v>8</v>
      </c>
      <c r="F6" s="136">
        <v>12</v>
      </c>
      <c r="G6" s="136">
        <v>9</v>
      </c>
      <c r="H6" s="136">
        <v>14</v>
      </c>
      <c r="J6" s="136">
        <v>12</v>
      </c>
      <c r="K6" s="136">
        <v>8</v>
      </c>
      <c r="L6" s="136">
        <v>8</v>
      </c>
      <c r="M6" s="136">
        <v>9</v>
      </c>
      <c r="N6" s="136">
        <v>7</v>
      </c>
      <c r="O6" s="136">
        <v>8</v>
      </c>
      <c r="P6" s="136">
        <v>7</v>
      </c>
      <c r="Q6" s="136">
        <v>8</v>
      </c>
      <c r="R6" s="136">
        <v>7</v>
      </c>
      <c r="S6" s="187">
        <v>8</v>
      </c>
      <c r="T6" s="188">
        <v>115</v>
      </c>
      <c r="U6" s="136">
        <v>45</v>
      </c>
      <c r="V6" s="136">
        <v>45</v>
      </c>
      <c r="W6" s="136">
        <v>50</v>
      </c>
      <c r="X6" s="136">
        <v>5.5</v>
      </c>
      <c r="Y6" s="136">
        <v>30</v>
      </c>
      <c r="Z6" s="136">
        <v>50</v>
      </c>
      <c r="AA6" s="136">
        <v>40</v>
      </c>
      <c r="AI6" s="136">
        <v>70</v>
      </c>
      <c r="AJ6" s="136">
        <v>10</v>
      </c>
      <c r="AK6" s="136">
        <v>90</v>
      </c>
      <c r="AL6" s="136">
        <v>45</v>
      </c>
      <c r="AM6" s="136">
        <v>55</v>
      </c>
      <c r="AN6" s="136">
        <v>110</v>
      </c>
      <c r="AO6" s="136">
        <v>55</v>
      </c>
    </row>
    <row r="7" spans="1:41">
      <c r="A7" s="133">
        <v>43384</v>
      </c>
      <c r="B7" s="136">
        <v>8</v>
      </c>
      <c r="C7" s="136">
        <v>17</v>
      </c>
      <c r="D7" s="136">
        <v>6</v>
      </c>
      <c r="F7" s="136">
        <v>80</v>
      </c>
      <c r="G7" s="136">
        <v>78</v>
      </c>
      <c r="H7" s="136">
        <v>87</v>
      </c>
      <c r="J7" s="136">
        <v>85</v>
      </c>
      <c r="K7" s="136">
        <v>10</v>
      </c>
      <c r="L7" s="136">
        <v>11</v>
      </c>
      <c r="M7" s="136">
        <v>9</v>
      </c>
      <c r="N7" s="136">
        <v>10</v>
      </c>
      <c r="O7" s="136">
        <v>10</v>
      </c>
      <c r="P7" s="136">
        <v>11</v>
      </c>
      <c r="Q7" s="136">
        <v>8</v>
      </c>
      <c r="R7" s="136">
        <v>10</v>
      </c>
      <c r="S7" s="187">
        <v>8</v>
      </c>
      <c r="T7" s="188">
        <v>115</v>
      </c>
      <c r="U7" s="136">
        <v>45</v>
      </c>
      <c r="V7" s="136">
        <v>45</v>
      </c>
      <c r="W7" s="136">
        <v>50</v>
      </c>
      <c r="X7" s="136">
        <v>7</v>
      </c>
      <c r="Y7" s="136">
        <v>35</v>
      </c>
      <c r="Z7" s="136">
        <v>30</v>
      </c>
      <c r="AA7" s="136">
        <v>40</v>
      </c>
    </row>
    <row r="8" spans="1:41">
      <c r="A8" s="133">
        <v>43391</v>
      </c>
      <c r="B8" s="136">
        <v>7</v>
      </c>
      <c r="C8" s="136">
        <v>17</v>
      </c>
      <c r="D8" s="136">
        <v>6</v>
      </c>
      <c r="F8" s="136">
        <v>74</v>
      </c>
      <c r="G8" s="136">
        <v>73</v>
      </c>
      <c r="H8" s="136">
        <v>84</v>
      </c>
      <c r="J8" s="136">
        <v>83</v>
      </c>
      <c r="K8" s="136">
        <v>10</v>
      </c>
      <c r="L8" s="136">
        <v>11</v>
      </c>
      <c r="M8" s="136">
        <v>8</v>
      </c>
      <c r="N8" s="136">
        <v>9</v>
      </c>
      <c r="O8" s="136">
        <v>8</v>
      </c>
      <c r="P8" s="136">
        <v>10</v>
      </c>
      <c r="Q8" s="136">
        <v>8</v>
      </c>
      <c r="R8" s="136">
        <v>8</v>
      </c>
      <c r="S8" s="187">
        <v>8</v>
      </c>
      <c r="T8" s="188">
        <v>115</v>
      </c>
      <c r="U8" s="136">
        <v>45</v>
      </c>
      <c r="V8" s="136">
        <v>45</v>
      </c>
      <c r="W8" s="136">
        <v>50</v>
      </c>
      <c r="X8" s="136">
        <v>7</v>
      </c>
      <c r="Y8" s="136">
        <v>35</v>
      </c>
      <c r="Z8" s="136">
        <v>30</v>
      </c>
      <c r="AA8" s="136">
        <v>40</v>
      </c>
      <c r="AB8" s="136">
        <v>60</v>
      </c>
      <c r="AC8" s="136">
        <v>60</v>
      </c>
      <c r="AD8" s="136">
        <v>55</v>
      </c>
      <c r="AE8" s="136">
        <v>40</v>
      </c>
      <c r="AF8" s="136">
        <v>50</v>
      </c>
      <c r="AG8" s="136">
        <v>60</v>
      </c>
      <c r="AH8" s="136">
        <v>30</v>
      </c>
      <c r="AI8" s="136">
        <v>115</v>
      </c>
      <c r="AJ8" s="136">
        <v>10</v>
      </c>
      <c r="AK8" s="136">
        <v>7</v>
      </c>
      <c r="AL8" s="136">
        <v>45</v>
      </c>
      <c r="AM8" s="136">
        <v>60</v>
      </c>
      <c r="AN8" s="136">
        <v>110</v>
      </c>
      <c r="AO8" s="136">
        <v>55</v>
      </c>
    </row>
    <row r="9" spans="1:41">
      <c r="A9" s="133">
        <v>43397</v>
      </c>
      <c r="B9" s="136">
        <v>8</v>
      </c>
      <c r="C9" s="136">
        <v>14</v>
      </c>
      <c r="D9" s="136">
        <v>5</v>
      </c>
      <c r="F9" s="136">
        <v>67</v>
      </c>
      <c r="G9" s="136">
        <v>67</v>
      </c>
      <c r="H9" s="136">
        <v>75</v>
      </c>
      <c r="J9" s="136">
        <v>77</v>
      </c>
      <c r="K9" s="136">
        <v>10</v>
      </c>
      <c r="L9" s="136">
        <v>11</v>
      </c>
      <c r="M9" s="136">
        <v>8</v>
      </c>
      <c r="N9" s="136">
        <v>8</v>
      </c>
      <c r="O9" s="136">
        <v>8</v>
      </c>
      <c r="P9" s="136">
        <v>9</v>
      </c>
      <c r="Q9" s="136">
        <v>8</v>
      </c>
      <c r="R9" s="136">
        <v>7</v>
      </c>
      <c r="S9" s="187">
        <v>8</v>
      </c>
      <c r="T9" s="188">
        <v>115</v>
      </c>
      <c r="U9" s="136">
        <v>45</v>
      </c>
      <c r="V9" s="136">
        <v>45</v>
      </c>
      <c r="W9" s="136">
        <v>50</v>
      </c>
      <c r="X9" s="136">
        <v>7</v>
      </c>
      <c r="Y9" s="136">
        <v>35</v>
      </c>
      <c r="Z9" s="136">
        <v>30</v>
      </c>
      <c r="AA9" s="136">
        <v>40</v>
      </c>
      <c r="AB9" s="136">
        <v>60</v>
      </c>
      <c r="AC9" s="136">
        <v>60</v>
      </c>
      <c r="AD9" s="136">
        <v>55</v>
      </c>
      <c r="AE9" s="136">
        <v>40</v>
      </c>
      <c r="AF9" s="136">
        <v>50</v>
      </c>
      <c r="AG9" s="136">
        <v>60</v>
      </c>
      <c r="AH9" s="136">
        <v>30</v>
      </c>
      <c r="AI9" s="136">
        <v>115</v>
      </c>
      <c r="AJ9" s="136">
        <v>10</v>
      </c>
      <c r="AK9" s="136">
        <v>7</v>
      </c>
      <c r="AL9" s="136">
        <v>45</v>
      </c>
      <c r="AM9" s="136">
        <v>60</v>
      </c>
      <c r="AN9" s="136">
        <v>110</v>
      </c>
      <c r="AO9" s="136">
        <v>55</v>
      </c>
    </row>
    <row r="10" spans="1:41">
      <c r="A10" s="133">
        <v>43404</v>
      </c>
      <c r="B10" s="136">
        <v>5</v>
      </c>
      <c r="C10" s="136">
        <v>12</v>
      </c>
      <c r="D10" s="136">
        <v>3</v>
      </c>
      <c r="F10" s="136">
        <v>88</v>
      </c>
      <c r="G10" s="136">
        <v>63</v>
      </c>
      <c r="H10" s="136">
        <v>78</v>
      </c>
      <c r="J10" s="136">
        <v>71</v>
      </c>
      <c r="K10" s="136">
        <v>10</v>
      </c>
      <c r="L10" s="136">
        <v>8</v>
      </c>
      <c r="M10" s="136">
        <v>8</v>
      </c>
      <c r="N10" s="136">
        <v>8</v>
      </c>
      <c r="O10" s="136">
        <v>8</v>
      </c>
      <c r="P10" s="136">
        <v>9</v>
      </c>
      <c r="Q10" s="136">
        <v>8</v>
      </c>
      <c r="R10" s="136">
        <v>7</v>
      </c>
      <c r="S10" s="187">
        <v>8</v>
      </c>
      <c r="T10" s="188">
        <v>95</v>
      </c>
      <c r="U10" s="136">
        <v>45</v>
      </c>
      <c r="V10" s="136">
        <v>45</v>
      </c>
      <c r="W10" s="136">
        <v>50</v>
      </c>
      <c r="X10" s="136">
        <v>7</v>
      </c>
      <c r="Y10" s="136">
        <v>35</v>
      </c>
      <c r="Z10" s="136">
        <v>30</v>
      </c>
      <c r="AA10" s="136">
        <v>40</v>
      </c>
      <c r="AB10" s="136">
        <v>55</v>
      </c>
      <c r="AC10" s="136">
        <v>60</v>
      </c>
      <c r="AD10" s="136">
        <v>55</v>
      </c>
      <c r="AE10" s="136">
        <v>40</v>
      </c>
      <c r="AF10" s="136">
        <v>50</v>
      </c>
      <c r="AG10" s="136">
        <v>60</v>
      </c>
      <c r="AH10" s="136">
        <v>25</v>
      </c>
      <c r="AI10" s="136">
        <v>95</v>
      </c>
      <c r="AJ10" s="136">
        <v>10</v>
      </c>
      <c r="AK10" s="136">
        <v>7</v>
      </c>
      <c r="AL10" s="136">
        <v>45</v>
      </c>
      <c r="AM10" s="136">
        <v>55</v>
      </c>
      <c r="AN10" s="136">
        <v>110</v>
      </c>
      <c r="AO10" s="136">
        <v>55</v>
      </c>
    </row>
    <row r="11" spans="1:41">
      <c r="A11" s="133">
        <v>43411</v>
      </c>
      <c r="B11" s="136">
        <v>7</v>
      </c>
      <c r="C11" s="136">
        <v>11</v>
      </c>
      <c r="D11" s="136">
        <v>5</v>
      </c>
      <c r="E11" s="136">
        <v>56</v>
      </c>
      <c r="F11" s="136">
        <v>81</v>
      </c>
      <c r="G11" s="136">
        <v>59</v>
      </c>
      <c r="H11" s="136">
        <v>71</v>
      </c>
      <c r="J11" s="136">
        <v>65</v>
      </c>
      <c r="K11" s="136">
        <v>10</v>
      </c>
      <c r="L11" s="136">
        <v>10</v>
      </c>
      <c r="M11" s="136">
        <v>9</v>
      </c>
      <c r="N11" s="136">
        <v>9</v>
      </c>
      <c r="O11" s="136">
        <v>9</v>
      </c>
      <c r="P11" s="136">
        <v>10</v>
      </c>
      <c r="Q11" s="136">
        <v>8</v>
      </c>
      <c r="R11" s="136">
        <v>7</v>
      </c>
      <c r="S11" s="187">
        <v>7</v>
      </c>
      <c r="T11" s="188">
        <v>95</v>
      </c>
      <c r="U11" s="136">
        <v>45</v>
      </c>
      <c r="V11" s="136">
        <v>45</v>
      </c>
      <c r="W11" s="136">
        <v>50</v>
      </c>
      <c r="X11" s="136">
        <v>7</v>
      </c>
      <c r="Y11" s="136">
        <v>35</v>
      </c>
      <c r="Z11" s="136">
        <v>30</v>
      </c>
      <c r="AA11" s="136">
        <v>40</v>
      </c>
      <c r="AB11" s="136">
        <v>55</v>
      </c>
      <c r="AC11" s="136">
        <v>60</v>
      </c>
      <c r="AD11" s="136">
        <v>55</v>
      </c>
      <c r="AE11" s="136">
        <v>40</v>
      </c>
      <c r="AF11" s="136">
        <v>50</v>
      </c>
      <c r="AG11" s="136">
        <v>60</v>
      </c>
      <c r="AH11" s="136">
        <v>25</v>
      </c>
      <c r="AI11" s="136">
        <v>95</v>
      </c>
      <c r="AJ11" s="136">
        <v>15</v>
      </c>
      <c r="AK11" s="136">
        <v>7</v>
      </c>
      <c r="AL11" s="136">
        <v>45</v>
      </c>
      <c r="AM11" s="136">
        <v>55</v>
      </c>
      <c r="AN11" s="136">
        <v>100</v>
      </c>
      <c r="AO11" s="136">
        <v>55</v>
      </c>
    </row>
    <row r="12" spans="1:41">
      <c r="A12" s="133">
        <v>43418</v>
      </c>
      <c r="B12" s="136">
        <v>9</v>
      </c>
      <c r="C12" s="136">
        <v>11</v>
      </c>
      <c r="D12" s="136">
        <v>6</v>
      </c>
      <c r="E12" s="136">
        <v>48</v>
      </c>
      <c r="F12" s="136">
        <v>75</v>
      </c>
      <c r="G12" s="136">
        <v>54</v>
      </c>
      <c r="H12" s="136">
        <v>105</v>
      </c>
      <c r="J12" s="136">
        <v>59</v>
      </c>
      <c r="K12" s="136">
        <v>10</v>
      </c>
      <c r="L12" s="136">
        <v>10</v>
      </c>
      <c r="M12" s="136">
        <v>10</v>
      </c>
      <c r="N12" s="136">
        <v>9</v>
      </c>
      <c r="O12" s="136">
        <v>9</v>
      </c>
      <c r="P12" s="136">
        <v>10</v>
      </c>
      <c r="Q12" s="136">
        <v>8</v>
      </c>
      <c r="R12" s="136">
        <v>6</v>
      </c>
      <c r="S12" s="187">
        <v>6</v>
      </c>
      <c r="T12" s="188">
        <v>95</v>
      </c>
      <c r="U12" s="136">
        <v>45</v>
      </c>
      <c r="V12" s="136">
        <v>45</v>
      </c>
      <c r="W12" s="136">
        <v>50</v>
      </c>
      <c r="X12" s="136">
        <v>7</v>
      </c>
      <c r="Y12" s="136">
        <v>35</v>
      </c>
      <c r="Z12" s="136">
        <v>30</v>
      </c>
      <c r="AA12" s="136">
        <v>40</v>
      </c>
      <c r="AB12" s="136">
        <v>55</v>
      </c>
      <c r="AC12" s="136">
        <v>60</v>
      </c>
      <c r="AD12" s="136">
        <v>55</v>
      </c>
      <c r="AE12" s="136">
        <v>40</v>
      </c>
      <c r="AF12" s="136">
        <v>50</v>
      </c>
      <c r="AG12" s="136">
        <v>60</v>
      </c>
      <c r="AH12" s="136">
        <v>25</v>
      </c>
      <c r="AI12" s="136">
        <v>95</v>
      </c>
      <c r="AJ12" s="136">
        <v>15</v>
      </c>
      <c r="AK12" s="136">
        <v>7</v>
      </c>
      <c r="AL12" s="136">
        <v>45</v>
      </c>
      <c r="AM12" s="136">
        <v>55</v>
      </c>
      <c r="AN12" s="136">
        <v>100</v>
      </c>
      <c r="AO12" s="136">
        <v>55</v>
      </c>
    </row>
    <row r="13" spans="1:41">
      <c r="A13" s="133">
        <v>43425</v>
      </c>
      <c r="B13" s="136">
        <v>11</v>
      </c>
      <c r="C13" s="136">
        <v>12</v>
      </c>
      <c r="D13" s="136">
        <v>5</v>
      </c>
      <c r="E13" s="136">
        <v>42</v>
      </c>
      <c r="F13" s="136">
        <v>87</v>
      </c>
      <c r="G13" s="136">
        <v>47</v>
      </c>
      <c r="H13" s="136">
        <v>100</v>
      </c>
      <c r="J13" s="136">
        <v>53</v>
      </c>
      <c r="K13" s="136">
        <v>8</v>
      </c>
      <c r="L13" s="136">
        <v>9</v>
      </c>
      <c r="M13" s="136">
        <v>9</v>
      </c>
      <c r="N13" s="136">
        <v>9</v>
      </c>
      <c r="O13" s="136">
        <v>9</v>
      </c>
      <c r="P13" s="136">
        <v>11</v>
      </c>
      <c r="Q13" s="136">
        <v>9</v>
      </c>
      <c r="R13" s="136">
        <v>6</v>
      </c>
      <c r="S13" s="187">
        <v>9</v>
      </c>
      <c r="T13" s="188">
        <v>95</v>
      </c>
      <c r="U13" s="136">
        <v>45</v>
      </c>
      <c r="V13" s="136">
        <v>45</v>
      </c>
      <c r="W13" s="136">
        <v>50</v>
      </c>
      <c r="X13" s="136">
        <v>7</v>
      </c>
      <c r="Y13" s="136">
        <v>35</v>
      </c>
      <c r="Z13" s="136">
        <v>30</v>
      </c>
      <c r="AA13" s="136">
        <v>40</v>
      </c>
      <c r="AB13" s="136">
        <v>55</v>
      </c>
      <c r="AC13" s="136">
        <v>60</v>
      </c>
      <c r="AD13" s="136">
        <v>55</v>
      </c>
      <c r="AE13" s="136">
        <v>40</v>
      </c>
      <c r="AF13" s="136">
        <v>50</v>
      </c>
      <c r="AG13" s="136">
        <v>60</v>
      </c>
      <c r="AH13" s="136">
        <v>25</v>
      </c>
      <c r="AI13" s="136">
        <v>95</v>
      </c>
      <c r="AJ13" s="136">
        <v>15</v>
      </c>
      <c r="AK13" s="136">
        <v>7</v>
      </c>
      <c r="AL13" s="136">
        <v>45</v>
      </c>
      <c r="AM13" s="136">
        <v>55</v>
      </c>
      <c r="AN13" s="136">
        <v>100</v>
      </c>
      <c r="AO13" s="136">
        <v>55</v>
      </c>
    </row>
    <row r="14" spans="1:41">
      <c r="A14" s="133">
        <v>43432</v>
      </c>
      <c r="B14" s="136">
        <v>13</v>
      </c>
      <c r="C14" s="136">
        <v>12</v>
      </c>
      <c r="D14" s="136">
        <v>5</v>
      </c>
      <c r="E14" s="136">
        <v>40</v>
      </c>
      <c r="F14" s="136">
        <v>82</v>
      </c>
      <c r="G14" s="136">
        <v>42</v>
      </c>
      <c r="H14" s="136">
        <v>96</v>
      </c>
      <c r="J14" s="136">
        <v>51</v>
      </c>
      <c r="K14" s="136">
        <v>8</v>
      </c>
      <c r="L14" s="136">
        <v>9</v>
      </c>
      <c r="M14" s="136">
        <v>9</v>
      </c>
      <c r="N14" s="136">
        <v>9</v>
      </c>
      <c r="O14" s="136">
        <v>9</v>
      </c>
      <c r="P14" s="136">
        <v>11</v>
      </c>
      <c r="Q14" s="136">
        <v>9</v>
      </c>
      <c r="R14" s="136">
        <v>6</v>
      </c>
      <c r="S14" s="187">
        <v>9</v>
      </c>
      <c r="T14" s="188">
        <v>75</v>
      </c>
      <c r="U14" s="136">
        <v>25</v>
      </c>
      <c r="V14" s="136">
        <v>35</v>
      </c>
      <c r="W14" s="136">
        <v>45</v>
      </c>
      <c r="X14" s="136">
        <v>7</v>
      </c>
      <c r="Y14" s="136">
        <v>35</v>
      </c>
      <c r="Z14" s="136">
        <v>25</v>
      </c>
      <c r="AA14" s="136">
        <v>35</v>
      </c>
      <c r="AB14" s="136">
        <v>35</v>
      </c>
      <c r="AC14" s="136">
        <v>40</v>
      </c>
      <c r="AD14" s="136">
        <v>45</v>
      </c>
      <c r="AE14" s="136">
        <v>30</v>
      </c>
      <c r="AF14" s="136">
        <v>35</v>
      </c>
      <c r="AG14" s="136">
        <v>45</v>
      </c>
      <c r="AH14" s="136">
        <v>30</v>
      </c>
      <c r="AI14" s="136">
        <v>55</v>
      </c>
      <c r="AJ14" s="136">
        <v>10</v>
      </c>
      <c r="AK14" s="136">
        <v>7</v>
      </c>
      <c r="AL14" s="136">
        <v>25</v>
      </c>
      <c r="AM14" s="136">
        <v>60</v>
      </c>
      <c r="AN14" s="136">
        <v>55</v>
      </c>
      <c r="AO14" s="136">
        <v>25</v>
      </c>
    </row>
    <row r="15" spans="1:41">
      <c r="A15" s="133">
        <v>43439</v>
      </c>
      <c r="B15" s="136">
        <v>14</v>
      </c>
      <c r="C15" s="136">
        <v>10</v>
      </c>
      <c r="D15" s="136">
        <v>18</v>
      </c>
      <c r="E15" s="136">
        <v>33</v>
      </c>
      <c r="F15" s="136">
        <v>75</v>
      </c>
      <c r="G15" s="136">
        <v>34</v>
      </c>
      <c r="H15" s="136">
        <v>89</v>
      </c>
      <c r="I15" s="136">
        <v>86</v>
      </c>
      <c r="J15" s="136">
        <v>47</v>
      </c>
      <c r="K15" s="136">
        <v>11</v>
      </c>
      <c r="L15" s="136">
        <v>10</v>
      </c>
      <c r="M15" s="136">
        <v>8</v>
      </c>
      <c r="N15" s="136">
        <v>10</v>
      </c>
      <c r="O15" s="136">
        <v>9</v>
      </c>
      <c r="P15" s="136">
        <v>13</v>
      </c>
      <c r="Q15" s="136">
        <v>10</v>
      </c>
      <c r="R15" s="136">
        <v>7</v>
      </c>
      <c r="S15" s="187">
        <v>9</v>
      </c>
      <c r="T15" s="188">
        <v>75</v>
      </c>
      <c r="U15" s="136">
        <v>25</v>
      </c>
      <c r="V15" s="136">
        <v>35</v>
      </c>
      <c r="W15" s="136">
        <v>45</v>
      </c>
      <c r="X15" s="136">
        <v>7</v>
      </c>
      <c r="Y15" s="136">
        <v>35</v>
      </c>
      <c r="Z15" s="136">
        <v>25</v>
      </c>
      <c r="AA15" s="136">
        <v>35</v>
      </c>
      <c r="AB15" s="136">
        <v>35</v>
      </c>
      <c r="AC15" s="136">
        <v>40</v>
      </c>
      <c r="AD15" s="136">
        <v>45</v>
      </c>
      <c r="AE15" s="136">
        <v>30</v>
      </c>
      <c r="AF15" s="136">
        <v>35</v>
      </c>
      <c r="AG15" s="136">
        <v>45</v>
      </c>
      <c r="AH15" s="136">
        <v>30</v>
      </c>
      <c r="AI15" s="136">
        <v>55</v>
      </c>
      <c r="AJ15" s="136">
        <v>10</v>
      </c>
      <c r="AK15" s="136">
        <v>7</v>
      </c>
      <c r="AL15" s="136">
        <v>25</v>
      </c>
      <c r="AM15" s="136">
        <v>60</v>
      </c>
      <c r="AN15" s="136">
        <v>55</v>
      </c>
      <c r="AO15" s="136">
        <v>25</v>
      </c>
    </row>
    <row r="16" spans="1:41">
      <c r="A16" s="133">
        <v>43446</v>
      </c>
      <c r="B16" s="136">
        <v>17</v>
      </c>
      <c r="C16" s="136">
        <v>15</v>
      </c>
      <c r="D16" s="136">
        <v>20</v>
      </c>
      <c r="E16" s="136">
        <v>33</v>
      </c>
      <c r="F16" s="136">
        <v>69</v>
      </c>
      <c r="G16" s="136">
        <v>29</v>
      </c>
      <c r="H16" s="136">
        <v>97</v>
      </c>
      <c r="I16" s="136">
        <v>93</v>
      </c>
      <c r="J16" s="136">
        <v>45</v>
      </c>
      <c r="K16" s="136">
        <v>18</v>
      </c>
      <c r="L16" s="136">
        <v>14</v>
      </c>
      <c r="M16" s="136">
        <v>12</v>
      </c>
      <c r="N16" s="136">
        <v>14</v>
      </c>
      <c r="O16" s="136">
        <v>13</v>
      </c>
      <c r="P16" s="136">
        <v>16</v>
      </c>
      <c r="Q16" s="136">
        <v>13</v>
      </c>
      <c r="R16" s="136">
        <v>10</v>
      </c>
      <c r="S16" s="187">
        <v>10</v>
      </c>
      <c r="T16" s="188">
        <v>75</v>
      </c>
      <c r="U16" s="136">
        <v>25</v>
      </c>
      <c r="V16" s="136">
        <v>35</v>
      </c>
      <c r="W16" s="136">
        <v>45</v>
      </c>
      <c r="X16" s="136">
        <v>7</v>
      </c>
      <c r="Y16" s="136">
        <v>35</v>
      </c>
      <c r="Z16" s="136">
        <v>25</v>
      </c>
      <c r="AA16" s="136">
        <v>35</v>
      </c>
      <c r="AB16" s="136">
        <v>35</v>
      </c>
      <c r="AC16" s="136">
        <v>40</v>
      </c>
      <c r="AD16" s="136">
        <v>45</v>
      </c>
      <c r="AE16" s="136">
        <v>30</v>
      </c>
      <c r="AF16" s="136">
        <v>35</v>
      </c>
      <c r="AG16" s="136">
        <v>45</v>
      </c>
      <c r="AH16" s="136">
        <v>30</v>
      </c>
      <c r="AI16" s="136">
        <v>55</v>
      </c>
      <c r="AJ16" s="136">
        <v>10</v>
      </c>
      <c r="AK16" s="136">
        <v>7</v>
      </c>
      <c r="AL16" s="136">
        <v>25</v>
      </c>
      <c r="AM16" s="136">
        <v>60</v>
      </c>
      <c r="AN16" s="136">
        <v>55</v>
      </c>
      <c r="AO16" s="136">
        <v>25</v>
      </c>
    </row>
    <row r="17" spans="1:41">
      <c r="A17" s="133">
        <v>43453</v>
      </c>
      <c r="B17" s="136">
        <v>28</v>
      </c>
      <c r="C17" s="136">
        <v>20</v>
      </c>
      <c r="D17" s="136">
        <v>24</v>
      </c>
      <c r="E17" s="136">
        <v>35</v>
      </c>
      <c r="F17" s="136">
        <v>65</v>
      </c>
      <c r="G17" s="136">
        <v>29</v>
      </c>
      <c r="H17" s="136">
        <v>101</v>
      </c>
      <c r="I17" s="136">
        <v>97</v>
      </c>
      <c r="J17" s="136">
        <v>47</v>
      </c>
      <c r="K17" s="136">
        <v>21</v>
      </c>
      <c r="L17" s="136">
        <v>17</v>
      </c>
      <c r="M17" s="136">
        <v>15</v>
      </c>
      <c r="N17" s="136">
        <v>16</v>
      </c>
      <c r="O17" s="136">
        <v>15</v>
      </c>
      <c r="P17" s="136">
        <v>18</v>
      </c>
      <c r="Q17" s="136">
        <v>14</v>
      </c>
      <c r="R17" s="136">
        <v>13</v>
      </c>
      <c r="S17" s="187">
        <v>10</v>
      </c>
      <c r="T17" s="188">
        <v>75</v>
      </c>
      <c r="U17" s="136">
        <v>25</v>
      </c>
      <c r="V17" s="136">
        <v>30</v>
      </c>
      <c r="W17" s="136">
        <v>40</v>
      </c>
      <c r="X17" s="136">
        <v>6</v>
      </c>
      <c r="Y17" s="136">
        <v>30</v>
      </c>
      <c r="Z17" s="136">
        <v>25</v>
      </c>
      <c r="AA17" s="136">
        <v>25</v>
      </c>
      <c r="AB17" s="136">
        <v>30</v>
      </c>
      <c r="AC17" s="136">
        <v>40</v>
      </c>
      <c r="AD17" s="136">
        <v>40</v>
      </c>
      <c r="AE17" s="136">
        <v>20</v>
      </c>
      <c r="AF17" s="136">
        <v>30</v>
      </c>
      <c r="AG17" s="136">
        <v>40</v>
      </c>
      <c r="AH17" s="136">
        <v>30</v>
      </c>
      <c r="AI17" s="136">
        <v>40</v>
      </c>
      <c r="AJ17" s="136">
        <v>10</v>
      </c>
      <c r="AK17" s="136">
        <v>8</v>
      </c>
      <c r="AL17" s="136">
        <v>20</v>
      </c>
      <c r="AM17" s="136">
        <v>40</v>
      </c>
      <c r="AN17" s="136">
        <v>35</v>
      </c>
      <c r="AO17" s="136">
        <v>20</v>
      </c>
    </row>
    <row r="18" spans="1:41">
      <c r="A18" s="133">
        <v>43460</v>
      </c>
      <c r="B18" s="136">
        <v>54</v>
      </c>
      <c r="C18" s="136">
        <v>33</v>
      </c>
      <c r="D18" s="136">
        <v>30</v>
      </c>
      <c r="E18" s="136">
        <v>39</v>
      </c>
      <c r="F18" s="136">
        <v>61</v>
      </c>
      <c r="G18" s="136">
        <v>26</v>
      </c>
      <c r="H18" s="136">
        <v>100</v>
      </c>
      <c r="I18" s="136">
        <v>104</v>
      </c>
      <c r="J18" s="136">
        <v>49</v>
      </c>
      <c r="K18" s="136">
        <v>25</v>
      </c>
      <c r="L18" s="136">
        <v>21</v>
      </c>
      <c r="M18" s="136">
        <v>17</v>
      </c>
      <c r="N18" s="136">
        <v>16</v>
      </c>
      <c r="O18" s="136">
        <v>15</v>
      </c>
      <c r="P18" s="136">
        <v>19</v>
      </c>
      <c r="Q18" s="136">
        <v>15</v>
      </c>
      <c r="R18" s="136">
        <v>13</v>
      </c>
      <c r="S18" s="187">
        <v>11</v>
      </c>
      <c r="T18" s="188">
        <v>75</v>
      </c>
      <c r="U18" s="136">
        <v>25</v>
      </c>
      <c r="V18" s="136">
        <v>30</v>
      </c>
      <c r="W18" s="136">
        <v>40</v>
      </c>
      <c r="X18" s="136">
        <v>6</v>
      </c>
      <c r="Y18" s="136">
        <v>30</v>
      </c>
      <c r="Z18" s="136">
        <v>25</v>
      </c>
      <c r="AA18" s="136">
        <v>25</v>
      </c>
      <c r="AB18" s="136">
        <v>30</v>
      </c>
      <c r="AC18" s="136">
        <v>40</v>
      </c>
      <c r="AD18" s="136">
        <v>40</v>
      </c>
      <c r="AE18" s="136">
        <v>20</v>
      </c>
      <c r="AF18" s="136">
        <v>30</v>
      </c>
      <c r="AG18" s="136">
        <v>40</v>
      </c>
      <c r="AH18" s="136">
        <v>30</v>
      </c>
      <c r="AI18" s="136">
        <v>40</v>
      </c>
      <c r="AJ18" s="136">
        <v>10</v>
      </c>
      <c r="AK18" s="136">
        <v>8</v>
      </c>
      <c r="AL18" s="136">
        <v>20</v>
      </c>
      <c r="AM18" s="136">
        <v>40</v>
      </c>
      <c r="AN18" s="136">
        <v>35</v>
      </c>
      <c r="AO18" s="136">
        <v>20</v>
      </c>
    </row>
    <row r="19" spans="1:41">
      <c r="A19" s="133">
        <v>43467</v>
      </c>
      <c r="B19" s="136">
        <v>55</v>
      </c>
      <c r="C19" s="136">
        <v>35</v>
      </c>
      <c r="D19" s="136">
        <v>30</v>
      </c>
      <c r="E19" s="136">
        <v>42</v>
      </c>
      <c r="F19" s="136">
        <v>60</v>
      </c>
      <c r="G19" s="136">
        <v>25</v>
      </c>
      <c r="H19" s="136">
        <v>102</v>
      </c>
      <c r="I19" s="136">
        <v>101</v>
      </c>
      <c r="J19" s="136">
        <v>51</v>
      </c>
      <c r="K19" s="136">
        <v>30</v>
      </c>
      <c r="L19" s="136">
        <v>22</v>
      </c>
      <c r="M19" s="136">
        <v>21</v>
      </c>
      <c r="N19" s="136">
        <v>19</v>
      </c>
      <c r="O19" s="136">
        <v>15</v>
      </c>
      <c r="P19" s="136">
        <v>22</v>
      </c>
      <c r="Q19" s="136">
        <v>16</v>
      </c>
      <c r="R19" s="136">
        <v>13</v>
      </c>
      <c r="S19" s="187">
        <v>12</v>
      </c>
      <c r="T19" s="188">
        <v>75</v>
      </c>
      <c r="U19" s="136">
        <v>25</v>
      </c>
      <c r="V19" s="136">
        <v>30</v>
      </c>
      <c r="W19" s="136">
        <v>40</v>
      </c>
      <c r="X19" s="136">
        <v>6</v>
      </c>
      <c r="Y19" s="136">
        <v>30</v>
      </c>
      <c r="Z19" s="136">
        <v>25</v>
      </c>
      <c r="AA19" s="136">
        <v>25</v>
      </c>
      <c r="AB19" s="136">
        <v>30</v>
      </c>
      <c r="AC19" s="136">
        <v>40</v>
      </c>
      <c r="AD19" s="136">
        <v>40</v>
      </c>
      <c r="AE19" s="136">
        <v>20</v>
      </c>
      <c r="AF19" s="136">
        <v>30</v>
      </c>
      <c r="AG19" s="136">
        <v>40</v>
      </c>
      <c r="AH19" s="136">
        <v>30</v>
      </c>
      <c r="AI19" s="136">
        <v>40</v>
      </c>
      <c r="AJ19" s="136">
        <v>10</v>
      </c>
      <c r="AK19" s="136">
        <v>8</v>
      </c>
      <c r="AL19" s="136">
        <v>20</v>
      </c>
      <c r="AM19" s="136">
        <v>40</v>
      </c>
      <c r="AN19" s="136">
        <v>35</v>
      </c>
      <c r="AO19" s="136">
        <v>20</v>
      </c>
    </row>
    <row r="20" spans="1:41">
      <c r="A20" s="133">
        <v>43474</v>
      </c>
      <c r="B20" s="136">
        <v>57</v>
      </c>
      <c r="C20" s="136">
        <v>39</v>
      </c>
      <c r="D20" s="136">
        <v>30</v>
      </c>
      <c r="E20" s="136">
        <v>44</v>
      </c>
      <c r="F20" s="136">
        <v>55</v>
      </c>
      <c r="G20" s="136">
        <v>22</v>
      </c>
      <c r="H20" s="136">
        <v>99</v>
      </c>
      <c r="I20" s="136">
        <v>98</v>
      </c>
      <c r="J20" s="136">
        <v>53</v>
      </c>
      <c r="K20" s="136">
        <v>32</v>
      </c>
      <c r="L20" s="136">
        <v>22</v>
      </c>
      <c r="M20" s="136">
        <v>22</v>
      </c>
      <c r="N20" s="136">
        <v>18</v>
      </c>
      <c r="O20" s="136">
        <v>16</v>
      </c>
      <c r="P20" s="136">
        <v>22</v>
      </c>
      <c r="Q20" s="136">
        <v>15</v>
      </c>
      <c r="R20" s="136">
        <v>14</v>
      </c>
      <c r="S20" s="187">
        <v>12</v>
      </c>
      <c r="T20" s="188">
        <v>75</v>
      </c>
      <c r="U20" s="136">
        <v>25</v>
      </c>
      <c r="V20" s="136">
        <v>30</v>
      </c>
      <c r="W20" s="136">
        <v>40</v>
      </c>
      <c r="X20" s="136">
        <v>6</v>
      </c>
      <c r="Y20" s="136">
        <v>30</v>
      </c>
      <c r="Z20" s="136">
        <v>25</v>
      </c>
      <c r="AA20" s="136">
        <v>25</v>
      </c>
      <c r="AB20" s="136">
        <v>30</v>
      </c>
      <c r="AC20" s="136">
        <v>40</v>
      </c>
      <c r="AD20" s="136">
        <v>40</v>
      </c>
      <c r="AE20" s="136">
        <v>20</v>
      </c>
      <c r="AF20" s="136">
        <v>30</v>
      </c>
      <c r="AG20" s="136">
        <v>40</v>
      </c>
      <c r="AH20" s="136">
        <v>30</v>
      </c>
      <c r="AI20" s="136">
        <v>40</v>
      </c>
      <c r="AJ20" s="136">
        <v>10</v>
      </c>
      <c r="AK20" s="136">
        <v>8</v>
      </c>
      <c r="AL20" s="136">
        <v>20</v>
      </c>
      <c r="AM20" s="136">
        <v>40</v>
      </c>
      <c r="AN20" s="136">
        <v>35</v>
      </c>
      <c r="AO20" s="136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价格</vt:lpstr>
      <vt:lpstr>summarize</vt:lpstr>
      <vt:lpstr>Sheet1</vt:lpstr>
      <vt:lpstr>summarize2</vt:lpstr>
      <vt:lpstr>运费</vt:lpstr>
      <vt:lpstr>salerate</vt:lpstr>
      <vt:lpstr>NSPort</vt:lpstr>
      <vt:lpstr>DeepProcessing</vt:lpstr>
      <vt:lpstr>深加工饲料厂库存</vt:lpstr>
      <vt:lpstr>平衡表</vt:lpstr>
      <vt:lpstr>种植成本</vt:lpstr>
      <vt:lpstr>备忘录</vt:lpstr>
      <vt:lpstr>进口数据</vt:lpstr>
      <vt:lpstr>出口数据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2019-01-10T07:01:24Z</dcterms:modified>
</cp:coreProperties>
</file>