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L22" i="2" l="1"/>
  <c r="AZ18" i="1"/>
  <c r="BA18" i="1"/>
  <c r="AT18" i="1"/>
  <c r="AU18" i="1"/>
  <c r="AN18" i="1"/>
  <c r="AO18" i="1"/>
  <c r="AH18" i="1"/>
  <c r="AI18" i="1" s="1"/>
  <c r="AB18" i="1"/>
  <c r="AC18" i="1" s="1"/>
  <c r="V18" i="1"/>
  <c r="W18" i="1"/>
  <c r="P18" i="1"/>
  <c r="Q18" i="1" s="1"/>
  <c r="J18" i="1"/>
  <c r="K18" i="1" s="1"/>
  <c r="E18" i="1" l="1"/>
  <c r="D18" i="1"/>
  <c r="C18" i="1"/>
  <c r="AZ17" i="1"/>
  <c r="BA17" i="1" s="1"/>
  <c r="AT17" i="1"/>
  <c r="AU17" i="1" s="1"/>
  <c r="AN17" i="1"/>
  <c r="AO17" i="1" s="1"/>
  <c r="AH17" i="1"/>
  <c r="AI17" i="1" s="1"/>
  <c r="AB17" i="1"/>
  <c r="AC17" i="1" s="1"/>
  <c r="V17" i="1"/>
  <c r="W17" i="1" s="1"/>
  <c r="P17" i="1"/>
  <c r="Q17" i="1" s="1"/>
  <c r="J17" i="1"/>
  <c r="K17" i="1" s="1"/>
  <c r="E17" i="1" l="1"/>
  <c r="C17" i="1"/>
  <c r="D17" i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 l="1"/>
  <c r="D16" i="1"/>
  <c r="C16" i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P15" i="1"/>
  <c r="Q15" i="1" s="1"/>
  <c r="J15" i="1"/>
  <c r="C15" i="1" s="1"/>
  <c r="E15" i="1" l="1"/>
  <c r="K15" i="1"/>
  <c r="D15" i="1" s="1"/>
  <c r="AZ14" i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 s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L19" i="2"/>
  <c r="L18" i="2"/>
  <c r="L17" i="2"/>
  <c r="L12" i="2"/>
  <c r="H20" i="2"/>
  <c r="H19" i="2"/>
  <c r="H18" i="2"/>
  <c r="H17" i="2"/>
  <c r="H15" i="2"/>
  <c r="H14" i="2"/>
  <c r="H13" i="2"/>
  <c r="H12" i="2"/>
  <c r="K20" i="2"/>
  <c r="K19" i="2"/>
  <c r="K18" i="2"/>
  <c r="K17" i="2"/>
  <c r="K15" i="2"/>
  <c r="K14" i="2"/>
  <c r="K13" i="2"/>
  <c r="K12" i="2"/>
  <c r="F11" i="2"/>
  <c r="AN5" i="1"/>
  <c r="H21" i="2" l="1"/>
  <c r="I20" i="2"/>
  <c r="J20" i="2"/>
  <c r="I19" i="2"/>
  <c r="J19" i="2"/>
  <c r="I18" i="2"/>
  <c r="J18" i="2"/>
  <c r="I17" i="2"/>
  <c r="J17" i="2"/>
  <c r="I15" i="2"/>
  <c r="J15" i="2"/>
  <c r="I14" i="2"/>
  <c r="J14" i="2"/>
  <c r="I13" i="2"/>
  <c r="J13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E15" i="2" l="1"/>
  <c r="E13" i="2"/>
  <c r="E14" i="2"/>
  <c r="E12" i="2"/>
  <c r="Q5" i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P7" i="1"/>
  <c r="AC6" i="1"/>
  <c r="AB7" i="1"/>
  <c r="I22" i="2"/>
  <c r="H22" i="2"/>
  <c r="E5" i="1"/>
  <c r="M21" i="2"/>
  <c r="D5" i="1"/>
  <c r="D6" i="1" l="1"/>
  <c r="AB8" i="1"/>
  <c r="AC7" i="1"/>
  <c r="P8" i="1"/>
  <c r="Q7" i="1"/>
  <c r="V8" i="1"/>
  <c r="W7" i="1"/>
  <c r="W8" i="1" l="1"/>
  <c r="M14" i="2" s="1"/>
  <c r="L14" i="2"/>
  <c r="D7" i="1"/>
  <c r="Q8" i="1"/>
  <c r="L13" i="2"/>
  <c r="AC8" i="1"/>
  <c r="M15" i="2" s="1"/>
  <c r="L15" i="2"/>
  <c r="L16" i="2" l="1"/>
  <c r="D8" i="1"/>
  <c r="M13" i="2"/>
  <c r="M16" i="2" s="1"/>
  <c r="M22" i="2" s="1"/>
</calcChain>
</file>

<file path=xl/sharedStrings.xml><?xml version="1.0" encoding="utf-8"?>
<sst xmlns="http://schemas.openxmlformats.org/spreadsheetml/2006/main" count="140" uniqueCount="60">
  <si>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</si>
  <si>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</si>
  <si>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</si>
  <si>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</si>
  <si>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</si>
  <si>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</si>
  <si>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</si>
  <si>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</si>
  <si>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</si>
  <si>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</si>
  <si>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</si>
  <si>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</si>
  <si>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</si>
  <si>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</si>
  <si>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</si>
  <si>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</si>
  <si>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</si>
  <si>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</si>
  <si>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</si>
  <si>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</si>
  <si>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</si>
  <si>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</si>
  <si>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</si>
  <si>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</si>
  <si>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</si>
  <si>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</si>
  <si>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</si>
  <si>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</si>
  <si>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</si>
  <si>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</si>
  <si>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</si>
  <si>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</si>
  <si>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</si>
  <si>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</si>
  <si>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</si>
  <si>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</si>
  <si>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</si>
  <si>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</si>
  <si>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</si>
  <si>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</si>
  <si>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</si>
  <si>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</si>
  <si>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</si>
  <si>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</si>
  <si>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</si>
  <si>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</si>
  <si>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</si>
  <si>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</si>
  <si>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</si>
  <si>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</si>
  <si>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</si>
  <si>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</si>
  <si>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</si>
  <si>
    <t>第24周</t>
  </si>
  <si>
    <t>vol</t>
    <phoneticPr fontId="1" type="noConversion"/>
  </si>
  <si>
    <t>price</t>
    <phoneticPr fontId="1" type="noConversion"/>
  </si>
  <si>
    <t>ratio</t>
    <phoneticPr fontId="1" type="noConversion"/>
  </si>
  <si>
    <t>第25周</t>
  </si>
  <si>
    <t>第26周</t>
  </si>
  <si>
    <t>第27周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</si>
</sst>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0.9829</c:v>
                </c:pt>
                <c:pt idx="1">
                  <c:v>0.99119999999999997</c:v>
                </c:pt>
                <c:pt idx="2">
                  <c:v>0.99990000000000001</c:v>
                </c:pt>
                <c:pt idx="3">
                  <c:v>0.99990000000000001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0.77280000000000004</c:v>
                </c:pt>
                <c:pt idx="1">
                  <c:v>0.71709999999999996</c:v>
                </c:pt>
                <c:pt idx="2">
                  <c:v>0.74060000000000004</c:v>
                </c:pt>
                <c:pt idx="3">
                  <c:v>0.81259999999999999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0496"/>
        <c:axId val="14426995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1525</c:v>
                </c:pt>
                <c:pt idx="1">
                  <c:v>1538</c:v>
                </c:pt>
                <c:pt idx="2">
                  <c:v>1521</c:v>
                </c:pt>
                <c:pt idx="3">
                  <c:v>1559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1538</c:v>
                </c:pt>
                <c:pt idx="1">
                  <c:v>1528</c:v>
                </c:pt>
                <c:pt idx="2">
                  <c:v>1521</c:v>
                </c:pt>
                <c:pt idx="3">
                  <c:v>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73216"/>
        <c:axId val="144273760"/>
      </c:lineChart>
      <c:catAx>
        <c:axId val="144273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3760"/>
        <c:crosses val="autoZero"/>
        <c:auto val="0"/>
        <c:lblAlgn val="ctr"/>
        <c:lblOffset val="100"/>
        <c:noMultiLvlLbl val="0"/>
      </c:catAx>
      <c:valAx>
        <c:axId val="1442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3216"/>
        <c:crosses val="autoZero"/>
        <c:crossBetween val="between"/>
      </c:valAx>
      <c:valAx>
        <c:axId val="1442699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0496"/>
        <c:crosses val="max"/>
        <c:crossBetween val="between"/>
      </c:valAx>
      <c:dateAx>
        <c:axId val="14427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269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0.98480000000000001</c:v>
                </c:pt>
                <c:pt idx="1">
                  <c:v>0.99550000000000005</c:v>
                </c:pt>
                <c:pt idx="2">
                  <c:v>0.98699999999999999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61248"/>
        <c:axId val="14426070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0">
                  <c:v>1646</c:v>
                </c:pt>
                <c:pt idx="2">
                  <c:v>1566</c:v>
                </c:pt>
                <c:pt idx="3">
                  <c:v>1606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1631</c:v>
                </c:pt>
                <c:pt idx="1">
                  <c:v>1602</c:v>
                </c:pt>
                <c:pt idx="2">
                  <c:v>1598</c:v>
                </c:pt>
                <c:pt idx="3">
                  <c:v>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74848"/>
        <c:axId val="144275936"/>
      </c:lineChart>
      <c:catAx>
        <c:axId val="144274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5936"/>
        <c:crosses val="autoZero"/>
        <c:auto val="0"/>
        <c:lblAlgn val="ctr"/>
        <c:lblOffset val="100"/>
        <c:noMultiLvlLbl val="0"/>
      </c:catAx>
      <c:valAx>
        <c:axId val="1442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74848"/>
        <c:crosses val="autoZero"/>
        <c:crossBetween val="between"/>
      </c:valAx>
      <c:valAx>
        <c:axId val="1442607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61248"/>
        <c:crosses val="max"/>
        <c:crossBetween val="between"/>
      </c:valAx>
      <c:catAx>
        <c:axId val="144261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26070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0.52729999999999999</c:v>
                </c:pt>
                <c:pt idx="1">
                  <c:v>0.1673</c:v>
                </c:pt>
                <c:pt idx="2">
                  <c:v>0.6744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0.55320000000000003</c:v>
                </c:pt>
                <c:pt idx="1">
                  <c:v>0.60070000000000001</c:v>
                </c:pt>
                <c:pt idx="2">
                  <c:v>0.59940000000000004</c:v>
                </c:pt>
                <c:pt idx="3">
                  <c:v>0.68279999999999996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68320"/>
        <c:axId val="144267776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1589</c:v>
                </c:pt>
                <c:pt idx="1">
                  <c:v>1350</c:v>
                </c:pt>
                <c:pt idx="2">
                  <c:v>1507</c:v>
                </c:pt>
                <c:pt idx="3">
                  <c:v>1422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1569</c:v>
                </c:pt>
                <c:pt idx="1">
                  <c:v>1575</c:v>
                </c:pt>
                <c:pt idx="2">
                  <c:v>1560</c:v>
                </c:pt>
                <c:pt idx="3">
                  <c:v>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62880"/>
        <c:axId val="144263968"/>
      </c:lineChart>
      <c:catAx>
        <c:axId val="144262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63968"/>
        <c:crosses val="autoZero"/>
        <c:auto val="0"/>
        <c:lblAlgn val="ctr"/>
        <c:lblOffset val="100"/>
        <c:noMultiLvlLbl val="0"/>
      </c:catAx>
      <c:valAx>
        <c:axId val="1442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62880"/>
        <c:crosses val="autoZero"/>
        <c:crossBetween val="between"/>
      </c:valAx>
      <c:valAx>
        <c:axId val="1442677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68320"/>
        <c:crosses val="max"/>
        <c:crossBetween val="between"/>
      </c:valAx>
      <c:dateAx>
        <c:axId val="144268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2677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0.2019</c:v>
                </c:pt>
                <c:pt idx="1">
                  <c:v>9.4299999999999995E-2</c:v>
                </c:pt>
                <c:pt idx="2">
                  <c:v>0.17180000000000001</c:v>
                </c:pt>
                <c:pt idx="3">
                  <c:v>0.47410000000000002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0.1918</c:v>
                </c:pt>
                <c:pt idx="1">
                  <c:v>0.159</c:v>
                </c:pt>
                <c:pt idx="2">
                  <c:v>0.16220000000000001</c:v>
                </c:pt>
                <c:pt idx="3">
                  <c:v>0.20760000000000001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148576"/>
        <c:axId val="32514531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1447</c:v>
                </c:pt>
                <c:pt idx="1">
                  <c:v>1405</c:v>
                </c:pt>
                <c:pt idx="2">
                  <c:v>1419</c:v>
                </c:pt>
                <c:pt idx="3">
                  <c:v>1424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43363</c:v>
                </c:pt>
                <c:pt idx="1">
                  <c:v>43370</c:v>
                </c:pt>
                <c:pt idx="2">
                  <c:v>43384</c:v>
                </c:pt>
                <c:pt idx="3">
                  <c:v>43391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1466</c:v>
                </c:pt>
                <c:pt idx="1">
                  <c:v>1454</c:v>
                </c:pt>
                <c:pt idx="2">
                  <c:v>1449</c:v>
                </c:pt>
                <c:pt idx="3">
                  <c:v>1461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45856"/>
        <c:axId val="325146400"/>
      </c:lineChart>
      <c:catAx>
        <c:axId val="325145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146400"/>
        <c:crosses val="autoZero"/>
        <c:auto val="0"/>
        <c:lblAlgn val="ctr"/>
        <c:lblOffset val="100"/>
        <c:noMultiLvlLbl val="0"/>
      </c:catAx>
      <c:valAx>
        <c:axId val="3251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145856"/>
        <c:crosses val="autoZero"/>
        <c:crossBetween val="between"/>
      </c:valAx>
      <c:valAx>
        <c:axId val="3251453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148576"/>
        <c:crosses val="max"/>
        <c:crossBetween val="between"/>
      </c:valAx>
      <c:catAx>
        <c:axId val="32514857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32514531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95775"/>
          <a:ext cx="7200014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topLeftCell="AK1" workbookViewId="0">
      <selection activeCell="AZ17" sqref="AZ17:BA18"/>
    </sheetView>
  </sheetViews>
  <sheetFormatPr defaultRowHeight="13.5" x14ac:dyDescent="0.15"/>
  <cols>
    <col min="1" max="1" width="11.62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51" t="s">
        <v>9</v>
      </c>
      <c r="B1" s="50" t="s">
        <v>0</v>
      </c>
      <c r="C1" s="40"/>
      <c r="D1" s="52" t="s">
        <v>12</v>
      </c>
      <c r="E1" s="53"/>
      <c r="F1" s="54">
        <v>2014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49">
        <v>2015</v>
      </c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</row>
    <row r="2" spans="1:53" x14ac:dyDescent="0.15">
      <c r="A2" s="51"/>
      <c r="B2" s="50"/>
      <c r="C2" s="40"/>
      <c r="D2" s="52"/>
      <c r="E2" s="53"/>
      <c r="F2" s="55" t="s">
        <v>1</v>
      </c>
      <c r="G2" s="55"/>
      <c r="H2" s="55"/>
      <c r="I2" s="55"/>
      <c r="J2" s="55"/>
      <c r="K2" s="55"/>
      <c r="L2" s="56" t="s">
        <v>2</v>
      </c>
      <c r="M2" s="56"/>
      <c r="N2" s="56"/>
      <c r="O2" s="56"/>
      <c r="P2" s="56"/>
      <c r="Q2" s="56"/>
      <c r="R2" s="57" t="s">
        <v>3</v>
      </c>
      <c r="S2" s="57"/>
      <c r="T2" s="57"/>
      <c r="U2" s="57"/>
      <c r="V2" s="57"/>
      <c r="W2" s="57"/>
      <c r="X2" s="58" t="s">
        <v>4</v>
      </c>
      <c r="Y2" s="58"/>
      <c r="Z2" s="58"/>
      <c r="AA2" s="58"/>
      <c r="AB2" s="58"/>
      <c r="AC2" s="58"/>
      <c r="AD2" s="55" t="s">
        <v>1</v>
      </c>
      <c r="AE2" s="55"/>
      <c r="AF2" s="55"/>
      <c r="AG2" s="55"/>
      <c r="AH2" s="55"/>
      <c r="AI2" s="55"/>
      <c r="AJ2" s="56" t="s">
        <v>2</v>
      </c>
      <c r="AK2" s="56"/>
      <c r="AL2" s="56"/>
      <c r="AM2" s="56"/>
      <c r="AN2" s="56"/>
      <c r="AO2" s="56"/>
      <c r="AP2" s="57" t="s">
        <v>3</v>
      </c>
      <c r="AQ2" s="57"/>
      <c r="AR2" s="57"/>
      <c r="AS2" s="57"/>
      <c r="AT2" s="57"/>
      <c r="AU2" s="57"/>
      <c r="AV2" s="58" t="s">
        <v>4</v>
      </c>
      <c r="AW2" s="58"/>
      <c r="AX2" s="58"/>
      <c r="AY2" s="58"/>
      <c r="AZ2" s="58"/>
      <c r="BA2" s="58"/>
    </row>
    <row r="3" spans="1:53" x14ac:dyDescent="0.15">
      <c r="A3" s="51"/>
      <c r="B3" s="50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12316990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12522000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1201432</v>
      </c>
      <c r="R4" s="7">
        <v>3358700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174869</v>
      </c>
      <c r="X4" s="7">
        <v>5277700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381305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11418035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12522000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1081639</v>
      </c>
      <c r="R5" s="7">
        <v>3358700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168589</v>
      </c>
      <c r="X5" s="7">
        <v>5277700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348053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10703120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12522000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1054639</v>
      </c>
      <c r="R6" s="7">
        <v>3358700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151024</v>
      </c>
      <c r="X6" s="7">
        <v>5277700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337945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10043021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12522000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1027853</v>
      </c>
      <c r="R7" s="7">
        <v>3358700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136316</v>
      </c>
      <c r="X7" s="7">
        <v>5277700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329002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9433211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12522000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1023852</v>
      </c>
      <c r="R8" s="7">
        <v>3358700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125865</v>
      </c>
      <c r="X8" s="7">
        <v>5277700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317260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8976443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12522000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1001229</v>
      </c>
      <c r="R9" s="7">
        <v>3358700</v>
      </c>
      <c r="S9" s="4"/>
      <c r="T9" s="4"/>
      <c r="V9" s="5">
        <f t="shared" si="12"/>
        <v>3232835</v>
      </c>
      <c r="W9" s="6">
        <f t="shared" si="4"/>
        <v>125865</v>
      </c>
      <c r="X9" s="7">
        <v>5277700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310343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8559431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12522000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966135</v>
      </c>
      <c r="R10" s="7">
        <v>3358700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116459</v>
      </c>
      <c r="X10" s="7">
        <v>5277700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299334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8225366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12522000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911177</v>
      </c>
      <c r="R11" s="7">
        <v>3358700</v>
      </c>
      <c r="V11" s="5">
        <f t="shared" ref="V11:V12" si="35">V10+S11</f>
        <v>3242241</v>
      </c>
      <c r="W11" s="6">
        <f t="shared" si="23"/>
        <v>116459</v>
      </c>
      <c r="X11" s="7">
        <v>5277700</v>
      </c>
      <c r="AB11" s="5">
        <f t="shared" ref="AB11:AB12" si="36">AB10+Y11</f>
        <v>4978366</v>
      </c>
      <c r="AC11" s="9">
        <f t="shared" si="24"/>
        <v>299334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7759372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12522000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870529</v>
      </c>
      <c r="R12" s="7">
        <v>3358700</v>
      </c>
      <c r="V12" s="5">
        <f t="shared" si="35"/>
        <v>3242241</v>
      </c>
      <c r="W12" s="6">
        <f t="shared" si="23"/>
        <v>116459</v>
      </c>
      <c r="X12" s="7">
        <v>5277700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294532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5" si="37">J13+P13+V13+AB13+AH13+AN13+AT13+AZ13</f>
        <v>74728966</v>
      </c>
      <c r="D13" s="8">
        <f t="shared" ref="D13:D15" si="38">+K13+Q13+W13+AC13</f>
        <v>7297193</v>
      </c>
      <c r="E13" s="8">
        <f t="shared" ref="E13:E15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5" si="40">J12+G13</f>
        <v>25258648</v>
      </c>
      <c r="K13" s="6">
        <f t="shared" ref="K13:K15" si="41">F13-J13</f>
        <v>6132452</v>
      </c>
      <c r="L13" s="7">
        <v>12522000</v>
      </c>
      <c r="M13" s="4">
        <v>107935</v>
      </c>
      <c r="N13" s="4">
        <v>1558</v>
      </c>
      <c r="O13" s="12">
        <v>1</v>
      </c>
      <c r="P13" s="5">
        <f t="shared" ref="P13:P15" si="42">P12+M13</f>
        <v>11759406</v>
      </c>
      <c r="Q13" s="6">
        <f t="shared" ref="Q13:Q15" si="43">L13-P13</f>
        <v>762594</v>
      </c>
      <c r="R13" s="7">
        <v>3358700</v>
      </c>
      <c r="V13" s="5">
        <f t="shared" ref="V13:V15" si="44">V12+S13</f>
        <v>3242241</v>
      </c>
      <c r="W13" s="6">
        <f t="shared" ref="W13:W15" si="45">R13-V13</f>
        <v>116459</v>
      </c>
      <c r="X13" s="7">
        <v>5277700</v>
      </c>
      <c r="Y13">
        <v>8844</v>
      </c>
      <c r="Z13">
        <v>1514</v>
      </c>
      <c r="AA13" s="12">
        <v>9.7500000000000003E-2</v>
      </c>
      <c r="AB13" s="5">
        <f t="shared" ref="AB13:AB15" si="46">AB12+Y13</f>
        <v>4992012</v>
      </c>
      <c r="AC13" s="9">
        <f t="shared" ref="AC13:AC15" si="47">X13-AB13</f>
        <v>285688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5" si="48">AH12+AE13</f>
        <v>5722268</v>
      </c>
      <c r="AI13" s="6">
        <f t="shared" ref="AI13:AI15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5" si="50">AN12+AK13</f>
        <v>14453286</v>
      </c>
      <c r="AO13" s="6">
        <f t="shared" ref="AO13:AO15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5" si="52">AT12+AQ13</f>
        <v>3921243</v>
      </c>
      <c r="AU13" s="6">
        <f t="shared" ref="AU13:AU15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5" si="54">AZ12+AW13</f>
        <v>5379862</v>
      </c>
      <c r="BA13" s="6">
        <f t="shared" ref="BA13:BA15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6916970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12522000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660104</v>
      </c>
      <c r="R14" s="7">
        <v>3358700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106459</v>
      </c>
      <c r="X14" s="7">
        <v>5277700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247887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  <row r="15" spans="1:53" x14ac:dyDescent="0.15">
      <c r="A15" s="1">
        <v>43363</v>
      </c>
      <c r="B15" s="44" t="s">
        <v>53</v>
      </c>
      <c r="C15" s="40">
        <f t="shared" si="37"/>
        <v>82430436</v>
      </c>
      <c r="D15" s="8">
        <f t="shared" si="38"/>
        <v>6341211</v>
      </c>
      <c r="E15" s="8">
        <f t="shared" si="39"/>
        <v>86207853</v>
      </c>
      <c r="F15" s="7">
        <v>31391100</v>
      </c>
      <c r="G15">
        <v>234748</v>
      </c>
      <c r="H15">
        <v>1447</v>
      </c>
      <c r="I15" s="12">
        <v>0.2019</v>
      </c>
      <c r="J15" s="5">
        <f t="shared" si="40"/>
        <v>25723328</v>
      </c>
      <c r="K15" s="6">
        <f t="shared" si="41"/>
        <v>5667772</v>
      </c>
      <c r="L15" s="7">
        <v>12522000</v>
      </c>
      <c r="M15" s="4">
        <v>202371</v>
      </c>
      <c r="N15" s="4">
        <v>1525</v>
      </c>
      <c r="O15" s="12">
        <v>0.9829</v>
      </c>
      <c r="P15" s="5">
        <f t="shared" si="42"/>
        <v>12064267</v>
      </c>
      <c r="Q15" s="6">
        <f t="shared" si="43"/>
        <v>457733</v>
      </c>
      <c r="R15" s="7">
        <v>3358700</v>
      </c>
      <c r="S15">
        <v>48369</v>
      </c>
      <c r="T15">
        <v>1646</v>
      </c>
      <c r="U15" s="12">
        <v>1</v>
      </c>
      <c r="V15" s="5">
        <f t="shared" si="44"/>
        <v>3300610</v>
      </c>
      <c r="W15" s="6">
        <f t="shared" si="45"/>
        <v>58090</v>
      </c>
      <c r="X15" s="7">
        <v>5277700</v>
      </c>
      <c r="Y15">
        <v>90271</v>
      </c>
      <c r="Z15">
        <v>1589</v>
      </c>
      <c r="AA15" s="12">
        <v>0.52729999999999999</v>
      </c>
      <c r="AB15" s="5">
        <f t="shared" si="46"/>
        <v>5120084</v>
      </c>
      <c r="AC15" s="9">
        <f t="shared" si="47"/>
        <v>157616</v>
      </c>
      <c r="AD15" s="10">
        <v>45620000</v>
      </c>
      <c r="AE15">
        <v>538681</v>
      </c>
      <c r="AF15">
        <v>1466</v>
      </c>
      <c r="AG15" s="12">
        <v>0.1918</v>
      </c>
      <c r="AH15" s="8">
        <f t="shared" si="48"/>
        <v>7057066</v>
      </c>
      <c r="AI15" s="6">
        <f t="shared" si="49"/>
        <v>38562934</v>
      </c>
      <c r="AJ15" s="7">
        <v>44510000</v>
      </c>
      <c r="AK15" s="4">
        <v>1763444</v>
      </c>
      <c r="AL15" s="4">
        <v>1538</v>
      </c>
      <c r="AM15" s="12">
        <v>0.77280000000000004</v>
      </c>
      <c r="AN15" s="8">
        <f t="shared" si="50"/>
        <v>18002784</v>
      </c>
      <c r="AO15" s="6">
        <f t="shared" si="51"/>
        <v>26507216</v>
      </c>
      <c r="AP15" s="7">
        <v>11240000</v>
      </c>
      <c r="AQ15" s="4">
        <v>441324</v>
      </c>
      <c r="AR15" s="4">
        <v>1631</v>
      </c>
      <c r="AS15" s="12">
        <v>0.98480000000000001</v>
      </c>
      <c r="AT15" s="5">
        <f t="shared" si="52"/>
        <v>4834091</v>
      </c>
      <c r="AU15" s="6">
        <f t="shared" si="53"/>
        <v>6405909</v>
      </c>
      <c r="AV15" s="7">
        <v>21060000</v>
      </c>
      <c r="AW15" s="4">
        <v>454009</v>
      </c>
      <c r="AX15" s="4">
        <v>1569</v>
      </c>
      <c r="AY15" s="12">
        <v>0.55320000000000003</v>
      </c>
      <c r="AZ15" s="5">
        <f t="shared" si="54"/>
        <v>6328206</v>
      </c>
      <c r="BA15" s="6">
        <f t="shared" si="55"/>
        <v>14731794</v>
      </c>
    </row>
    <row r="16" spans="1:53" x14ac:dyDescent="0.15">
      <c r="A16" s="1">
        <v>43370</v>
      </c>
      <c r="B16" s="46" t="s">
        <v>57</v>
      </c>
      <c r="C16" s="40">
        <f t="shared" ref="C16:C17" si="56">J16+P16+V16+AB16+AH16+AN16+AT16+AZ16</f>
        <v>85909713</v>
      </c>
      <c r="D16" s="8">
        <f t="shared" ref="D16:D17" si="57">+K16+Q16+W16+AC16</f>
        <v>6011767</v>
      </c>
      <c r="E16" s="8">
        <f t="shared" ref="E16:E17" si="58">AI16+AO16+AU16+BA16</f>
        <v>83058020</v>
      </c>
      <c r="F16" s="7">
        <v>31391100</v>
      </c>
      <c r="G16">
        <v>87010</v>
      </c>
      <c r="H16">
        <v>1405</v>
      </c>
      <c r="I16" s="12">
        <v>9.4299999999999995E-2</v>
      </c>
      <c r="J16" s="5">
        <f t="shared" ref="J16:J17" si="59">J15+G16</f>
        <v>25810338</v>
      </c>
      <c r="K16" s="6">
        <f t="shared" ref="K16:K17" si="60">F16-J16</f>
        <v>5580762</v>
      </c>
      <c r="L16" s="7">
        <v>12522000</v>
      </c>
      <c r="M16" s="4">
        <v>236861</v>
      </c>
      <c r="N16" s="4">
        <v>1538</v>
      </c>
      <c r="O16" s="12">
        <v>0.99119999999999997</v>
      </c>
      <c r="P16" s="5">
        <f t="shared" ref="P16:P17" si="61">P15+M16</f>
        <v>12301128</v>
      </c>
      <c r="Q16" s="6">
        <f t="shared" ref="Q16:Q17" si="62">L16-P16</f>
        <v>220872</v>
      </c>
      <c r="R16" s="7">
        <v>3358700</v>
      </c>
      <c r="V16" s="5">
        <f t="shared" ref="V16:V17" si="63">V15+S16</f>
        <v>3300610</v>
      </c>
      <c r="W16" s="6">
        <f t="shared" ref="W16:W17" si="64">R16-V16</f>
        <v>58090</v>
      </c>
      <c r="X16" s="7">
        <v>5277700</v>
      </c>
      <c r="Y16">
        <v>5573</v>
      </c>
      <c r="Z16">
        <v>1350</v>
      </c>
      <c r="AA16" s="12">
        <v>0.1673</v>
      </c>
      <c r="AB16" s="5">
        <f t="shared" ref="AB16:AB17" si="65">AB15+Y16</f>
        <v>5125657</v>
      </c>
      <c r="AC16" s="9">
        <f t="shared" ref="AC16:AC17" si="66">X16-AB16</f>
        <v>152043</v>
      </c>
      <c r="AD16" s="10">
        <v>45620000</v>
      </c>
      <c r="AE16">
        <v>488459</v>
      </c>
      <c r="AF16">
        <v>1454</v>
      </c>
      <c r="AG16" s="12">
        <v>0.159</v>
      </c>
      <c r="AH16" s="8">
        <f t="shared" ref="AH16:AH17" si="67">AH15+AE16</f>
        <v>7545525</v>
      </c>
      <c r="AI16" s="6">
        <f t="shared" ref="AI16:AI17" si="68">AD16-AH16</f>
        <v>38074475</v>
      </c>
      <c r="AJ16" s="7">
        <v>44510000</v>
      </c>
      <c r="AK16" s="4">
        <v>1605145</v>
      </c>
      <c r="AL16" s="4">
        <v>1528</v>
      </c>
      <c r="AM16" s="12">
        <v>0.71709999999999996</v>
      </c>
      <c r="AN16" s="8">
        <f t="shared" ref="AN16:AN17" si="69">AN15+AK16</f>
        <v>19607929</v>
      </c>
      <c r="AO16" s="6">
        <f t="shared" ref="AO16:AO17" si="70">AJ16-AN16</f>
        <v>24902071</v>
      </c>
      <c r="AP16" s="7">
        <v>11240000</v>
      </c>
      <c r="AQ16" s="4">
        <v>481394</v>
      </c>
      <c r="AR16" s="4">
        <v>1602</v>
      </c>
      <c r="AS16" s="12">
        <v>0.99550000000000005</v>
      </c>
      <c r="AT16" s="5">
        <f t="shared" ref="AT16:AT17" si="71">AT15+AQ16</f>
        <v>5315485</v>
      </c>
      <c r="AU16" s="6">
        <f t="shared" ref="AU16:AU17" si="72">AP16-AT16</f>
        <v>5924515</v>
      </c>
      <c r="AV16" s="7">
        <v>21060000</v>
      </c>
      <c r="AW16" s="4">
        <v>574835</v>
      </c>
      <c r="AX16" s="4">
        <v>1575</v>
      </c>
      <c r="AY16" s="12">
        <v>0.60070000000000001</v>
      </c>
      <c r="AZ16" s="5">
        <f t="shared" ref="AZ16:AZ17" si="73">AZ15+AW16</f>
        <v>6903041</v>
      </c>
      <c r="BA16" s="6">
        <f t="shared" ref="BA16:BA17" si="74">AV16-AZ16</f>
        <v>14156959</v>
      </c>
    </row>
    <row r="17" spans="1:53" x14ac:dyDescent="0.15">
      <c r="A17" s="1">
        <v>43384</v>
      </c>
      <c r="B17" s="47" t="s">
        <v>58</v>
      </c>
      <c r="C17" s="40">
        <f t="shared" si="56"/>
        <v>89527380</v>
      </c>
      <c r="D17" s="8">
        <f t="shared" si="57"/>
        <v>5644609</v>
      </c>
      <c r="E17" s="8">
        <f t="shared" si="58"/>
        <v>79807511</v>
      </c>
      <c r="F17" s="7">
        <v>31391100</v>
      </c>
      <c r="G17">
        <v>140509</v>
      </c>
      <c r="H17">
        <v>1419</v>
      </c>
      <c r="I17" s="12">
        <v>0.17180000000000001</v>
      </c>
      <c r="J17" s="5">
        <f t="shared" si="59"/>
        <v>25950847</v>
      </c>
      <c r="K17" s="6">
        <f t="shared" si="60"/>
        <v>5440253</v>
      </c>
      <c r="L17" s="7">
        <v>12522000</v>
      </c>
      <c r="M17" s="4">
        <v>114940</v>
      </c>
      <c r="N17" s="4">
        <v>1521</v>
      </c>
      <c r="O17" s="12">
        <v>0.99990000000000001</v>
      </c>
      <c r="P17" s="5">
        <f t="shared" si="61"/>
        <v>12416068</v>
      </c>
      <c r="Q17" s="6">
        <f t="shared" si="62"/>
        <v>105932</v>
      </c>
      <c r="R17" s="7">
        <v>3358700</v>
      </c>
      <c r="S17">
        <v>15780</v>
      </c>
      <c r="T17">
        <v>1566</v>
      </c>
      <c r="U17" s="12">
        <v>1</v>
      </c>
      <c r="V17" s="5">
        <f t="shared" si="63"/>
        <v>3316390</v>
      </c>
      <c r="W17" s="6">
        <f t="shared" si="64"/>
        <v>42310</v>
      </c>
      <c r="X17" s="7">
        <v>5277700</v>
      </c>
      <c r="Y17">
        <v>95929</v>
      </c>
      <c r="Z17">
        <v>1507</v>
      </c>
      <c r="AA17" s="12">
        <v>0.6744</v>
      </c>
      <c r="AB17" s="5">
        <f t="shared" si="65"/>
        <v>5221586</v>
      </c>
      <c r="AC17" s="9">
        <f t="shared" si="66"/>
        <v>56114</v>
      </c>
      <c r="AD17" s="10">
        <v>45620000</v>
      </c>
      <c r="AE17">
        <v>516336</v>
      </c>
      <c r="AF17">
        <v>1449</v>
      </c>
      <c r="AG17" s="12">
        <v>0.16220000000000001</v>
      </c>
      <c r="AH17" s="8">
        <f t="shared" si="67"/>
        <v>8061861</v>
      </c>
      <c r="AI17" s="6">
        <f t="shared" si="68"/>
        <v>37558139</v>
      </c>
      <c r="AJ17" s="7">
        <v>44510000</v>
      </c>
      <c r="AK17" s="4">
        <v>1766380</v>
      </c>
      <c r="AL17" s="4">
        <v>1521</v>
      </c>
      <c r="AM17" s="12">
        <v>0.74060000000000004</v>
      </c>
      <c r="AN17" s="8">
        <f t="shared" si="69"/>
        <v>21374309</v>
      </c>
      <c r="AO17" s="6">
        <f t="shared" si="70"/>
        <v>23135691</v>
      </c>
      <c r="AP17" s="7">
        <v>11240000</v>
      </c>
      <c r="AQ17" s="4">
        <v>463544</v>
      </c>
      <c r="AR17" s="4">
        <v>1598</v>
      </c>
      <c r="AS17" s="12">
        <v>0.98699999999999999</v>
      </c>
      <c r="AT17" s="5">
        <f t="shared" si="71"/>
        <v>5779029</v>
      </c>
      <c r="AU17" s="6">
        <f t="shared" si="72"/>
        <v>5460971</v>
      </c>
      <c r="AV17" s="7">
        <v>21060000</v>
      </c>
      <c r="AW17" s="4">
        <v>504249</v>
      </c>
      <c r="AX17" s="4">
        <v>1560</v>
      </c>
      <c r="AY17" s="12">
        <v>0.59940000000000004</v>
      </c>
      <c r="AZ17" s="5">
        <f t="shared" si="73"/>
        <v>7407290</v>
      </c>
      <c r="BA17" s="6">
        <f t="shared" si="74"/>
        <v>13652710</v>
      </c>
    </row>
    <row r="18" spans="1:53" x14ac:dyDescent="0.15">
      <c r="A18" s="1">
        <v>43391</v>
      </c>
      <c r="B18" s="48" t="s">
        <v>59</v>
      </c>
      <c r="C18" s="40">
        <f t="shared" ref="C18" si="75">J18+P18+V18+AB18+AH18+AN18+AT18+AZ18</f>
        <v>93951546</v>
      </c>
      <c r="D18" s="8">
        <f t="shared" ref="D18" si="76">+K18+Q18+W18+AC18</f>
        <v>4820568</v>
      </c>
      <c r="E18" s="8">
        <f t="shared" ref="E18" si="77">AI18+AO18+AU18+BA18</f>
        <v>76207386</v>
      </c>
      <c r="F18" s="7">
        <v>31391100</v>
      </c>
      <c r="G18">
        <v>658619</v>
      </c>
      <c r="H18">
        <v>1424</v>
      </c>
      <c r="I18" s="12">
        <v>0.47410000000000002</v>
      </c>
      <c r="J18" s="5">
        <f t="shared" ref="J18" si="78">J17+G18</f>
        <v>26609466</v>
      </c>
      <c r="K18" s="6">
        <f t="shared" ref="K18" si="79">F18-J18</f>
        <v>4781634</v>
      </c>
      <c r="L18" s="7">
        <v>12522000</v>
      </c>
      <c r="M18" s="8">
        <v>103384</v>
      </c>
      <c r="N18" s="8">
        <v>1559</v>
      </c>
      <c r="O18" s="12">
        <v>0.99990000000000001</v>
      </c>
      <c r="P18" s="5">
        <f t="shared" ref="P18" si="80">P17+M18</f>
        <v>12519452</v>
      </c>
      <c r="Q18" s="6">
        <f t="shared" ref="Q18" si="81">L18-P18</f>
        <v>2548</v>
      </c>
      <c r="R18" s="7">
        <v>3358700</v>
      </c>
      <c r="S18" s="8">
        <v>25000</v>
      </c>
      <c r="T18" s="8">
        <v>1606</v>
      </c>
      <c r="U18" s="12">
        <v>1</v>
      </c>
      <c r="V18" s="5">
        <f t="shared" ref="V18" si="82">V17+S18</f>
        <v>3341390</v>
      </c>
      <c r="W18" s="6">
        <f t="shared" ref="W18" si="83">R18-V18</f>
        <v>17310</v>
      </c>
      <c r="X18" s="7">
        <v>5277700</v>
      </c>
      <c r="Y18" s="8">
        <v>37038</v>
      </c>
      <c r="Z18" s="8">
        <v>1422</v>
      </c>
      <c r="AA18" s="12">
        <v>1</v>
      </c>
      <c r="AB18" s="5">
        <f t="shared" ref="AB18" si="84">AB17+Y18</f>
        <v>5258624</v>
      </c>
      <c r="AC18" s="9">
        <f t="shared" ref="AC18" si="85">X18-AB18</f>
        <v>19076</v>
      </c>
      <c r="AD18" s="10">
        <v>45620000</v>
      </c>
      <c r="AE18" s="8">
        <v>544343</v>
      </c>
      <c r="AF18" s="8">
        <v>1461</v>
      </c>
      <c r="AG18" s="12">
        <v>0.20760000000000001</v>
      </c>
      <c r="AH18" s="8">
        <f t="shared" ref="AH18" si="86">AH17+AE18</f>
        <v>8606204</v>
      </c>
      <c r="AI18" s="6">
        <f t="shared" ref="AI18" si="87">AD18-AH18</f>
        <v>37013796</v>
      </c>
      <c r="AJ18" s="7">
        <v>44510000</v>
      </c>
      <c r="AK18" s="8">
        <v>1942502</v>
      </c>
      <c r="AL18" s="8">
        <v>1542</v>
      </c>
      <c r="AM18" s="12">
        <v>0.81259999999999999</v>
      </c>
      <c r="AN18" s="8">
        <f t="shared" ref="AN18:AN19" si="88">AN17+AK18</f>
        <v>23316811</v>
      </c>
      <c r="AO18" s="6">
        <f t="shared" ref="AO18:AO19" si="89">AJ18-AN18</f>
        <v>21193189</v>
      </c>
      <c r="AP18" s="7">
        <v>11240000</v>
      </c>
      <c r="AQ18" s="8">
        <v>463673</v>
      </c>
      <c r="AR18" s="8">
        <v>1617</v>
      </c>
      <c r="AS18" s="12">
        <v>1</v>
      </c>
      <c r="AT18" s="5">
        <f t="shared" ref="AT18" si="90">AT17+AQ18</f>
        <v>6242702</v>
      </c>
      <c r="AU18" s="6">
        <f t="shared" ref="AU18" si="91">AP18-AT18</f>
        <v>4997298</v>
      </c>
      <c r="AV18" s="7">
        <v>21060000</v>
      </c>
      <c r="AW18" s="8">
        <v>649607</v>
      </c>
      <c r="AX18" s="8">
        <v>1564</v>
      </c>
      <c r="AY18" s="12">
        <v>0.68279999999999996</v>
      </c>
      <c r="AZ18" s="5">
        <f t="shared" ref="AZ18" si="92">AZ17+AW18</f>
        <v>8056897</v>
      </c>
      <c r="BA18" s="6">
        <f t="shared" ref="BA18" si="93">AV18-AZ18</f>
        <v>13003103</v>
      </c>
    </row>
    <row r="19" spans="1:53" x14ac:dyDescent="0.15">
      <c r="AN19" s="8"/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RowHeight="13.5" x14ac:dyDescent="0.15"/>
  <cols>
    <col min="1" max="1" width="10.5" style="1" bestFit="1" customWidth="1"/>
    <col min="4" max="4" width="9" style="45"/>
  </cols>
  <sheetData>
    <row r="1" spans="1:4" x14ac:dyDescent="0.15">
      <c r="B1" t="s">
        <v>54</v>
      </c>
      <c r="C1" t="s">
        <v>55</v>
      </c>
      <c r="D1" s="45" t="s">
        <v>56</v>
      </c>
    </row>
    <row r="2" spans="1:4" x14ac:dyDescent="0.15">
      <c r="A2" s="1">
        <v>43265</v>
      </c>
      <c r="B2">
        <v>19.232400000000002</v>
      </c>
      <c r="C2">
        <v>3042.55</v>
      </c>
      <c r="D2" s="45">
        <v>0.64</v>
      </c>
    </row>
    <row r="3" spans="1:4" x14ac:dyDescent="0.15">
      <c r="A3" s="1">
        <v>43271</v>
      </c>
      <c r="B3">
        <v>7.7782</v>
      </c>
      <c r="C3">
        <v>2995</v>
      </c>
      <c r="D3" s="45">
        <v>0.254</v>
      </c>
    </row>
    <row r="4" spans="1:4" x14ac:dyDescent="0.15">
      <c r="A4" s="1">
        <v>43278</v>
      </c>
      <c r="B4">
        <v>10.6859</v>
      </c>
      <c r="C4">
        <v>3007.66</v>
      </c>
      <c r="D4" s="45">
        <v>0.21</v>
      </c>
    </row>
    <row r="5" spans="1:4" x14ac:dyDescent="0.15">
      <c r="A5" s="1">
        <v>43285</v>
      </c>
      <c r="B5">
        <v>28.355899999999998</v>
      </c>
      <c r="C5">
        <v>3028</v>
      </c>
      <c r="D5" s="45">
        <v>0.56999999999999995</v>
      </c>
    </row>
    <row r="6" spans="1:4" x14ac:dyDescent="0.15">
      <c r="A6" s="1">
        <v>43292</v>
      </c>
      <c r="B6">
        <v>17.177800000000001</v>
      </c>
      <c r="C6">
        <v>2995</v>
      </c>
      <c r="D6" s="45">
        <v>0.35</v>
      </c>
    </row>
    <row r="7" spans="1:4" x14ac:dyDescent="0.15">
      <c r="A7" s="1">
        <v>43299</v>
      </c>
      <c r="B7">
        <v>14.0068</v>
      </c>
      <c r="C7">
        <v>2993</v>
      </c>
      <c r="D7" s="45">
        <v>0.28000000000000003</v>
      </c>
    </row>
    <row r="8" spans="1:4" x14ac:dyDescent="0.15">
      <c r="A8" s="1">
        <v>43306</v>
      </c>
      <c r="B8">
        <v>5.9078999999999997</v>
      </c>
      <c r="C8">
        <v>2997</v>
      </c>
      <c r="D8" s="45">
        <v>0.12</v>
      </c>
    </row>
    <row r="9" spans="1:4" x14ac:dyDescent="0.15">
      <c r="A9" s="1">
        <v>43313</v>
      </c>
      <c r="B9">
        <v>2.3292000000000002</v>
      </c>
      <c r="C9">
        <v>2997</v>
      </c>
      <c r="D9" s="45">
        <v>0.05</v>
      </c>
    </row>
    <row r="10" spans="1:4" x14ac:dyDescent="0.15">
      <c r="A10" s="1">
        <v>43320</v>
      </c>
      <c r="B10">
        <v>3.7427999999999999</v>
      </c>
      <c r="C10">
        <v>2983</v>
      </c>
      <c r="D10" s="45">
        <v>0.13</v>
      </c>
    </row>
    <row r="11" spans="1:4" x14ac:dyDescent="0.15">
      <c r="A11" s="1">
        <v>43327</v>
      </c>
      <c r="B11">
        <v>12.727</v>
      </c>
      <c r="C11">
        <v>3012</v>
      </c>
      <c r="D11" s="45">
        <v>0.42</v>
      </c>
    </row>
    <row r="12" spans="1:4" x14ac:dyDescent="0.15">
      <c r="A12" s="1">
        <v>43334</v>
      </c>
      <c r="B12">
        <v>7.4665999999999997</v>
      </c>
      <c r="C12">
        <v>3020</v>
      </c>
      <c r="D12" s="45">
        <v>0.26</v>
      </c>
    </row>
    <row r="13" spans="1:4" x14ac:dyDescent="0.15">
      <c r="A13" s="1">
        <v>43341</v>
      </c>
      <c r="B13">
        <v>4.0266000000000002</v>
      </c>
      <c r="C13">
        <v>3002</v>
      </c>
      <c r="D13" s="45">
        <v>0.13</v>
      </c>
    </row>
    <row r="14" spans="1:4" x14ac:dyDescent="0.15">
      <c r="A14" s="1">
        <v>43348</v>
      </c>
      <c r="B14">
        <v>4.7778</v>
      </c>
      <c r="C14">
        <v>3003</v>
      </c>
      <c r="D14" s="45">
        <v>0.24210000000000001</v>
      </c>
    </row>
    <row r="15" spans="1:4" x14ac:dyDescent="0.15">
      <c r="A15" s="1">
        <v>43355</v>
      </c>
      <c r="B15">
        <v>5.9740000000000002</v>
      </c>
      <c r="C15">
        <v>3080</v>
      </c>
      <c r="D15" s="45">
        <v>0.60150000000000003</v>
      </c>
    </row>
    <row r="16" spans="1:4" x14ac:dyDescent="0.15">
      <c r="A16" s="1">
        <v>43360</v>
      </c>
      <c r="B16">
        <v>9.2988</v>
      </c>
      <c r="C16">
        <v>3060</v>
      </c>
      <c r="D16" s="45">
        <v>1</v>
      </c>
    </row>
  </sheetData>
  <sortState ref="A2:D1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22"/>
  <sheetViews>
    <sheetView tabSelected="1" topLeftCell="A10" workbookViewId="0">
      <selection activeCell="F11" sqref="F11:M22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1.875" bestFit="1" customWidth="1"/>
    <col min="13" max="13" width="13.25" bestFit="1" customWidth="1"/>
  </cols>
  <sheetData>
    <row r="10" spans="5:13" ht="14.25" thickBot="1" x14ac:dyDescent="0.2"/>
    <row r="11" spans="5:13" ht="18.75" x14ac:dyDescent="0.25">
      <c r="F11" s="14">
        <f>INDEX(detail!A4:A99999,COUNTA(detail!$B$4:$B$99999))</f>
        <v>43391</v>
      </c>
      <c r="G11" s="15" t="str">
        <f>INDEX(detail!B4:B99999,COUNTA(detail!$B$4:$B$99999))</f>
        <v>第27周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5:13" ht="14.25" x14ac:dyDescent="0.15">
      <c r="E12">
        <f>I12+I17</f>
        <v>1202962</v>
      </c>
      <c r="F12" s="63">
        <v>2014</v>
      </c>
      <c r="G12" s="18" t="s">
        <v>15</v>
      </c>
      <c r="H12" s="19">
        <f>INDEX(detail!F4:F99999,COUNTA(detail!$B4:$B99999))/10000</f>
        <v>3139.11</v>
      </c>
      <c r="I12" s="18">
        <f>INDEX(detail!G4:G99999,COUNTA(detail!$B4:$B99999))</f>
        <v>658619</v>
      </c>
      <c r="J12" s="18">
        <f>INDEX(detail!H4:H99999,COUNTA(detail!$B4:$B99999))</f>
        <v>1424</v>
      </c>
      <c r="K12" s="20">
        <f>INDEX(detail!I4:I99999,COUNTA(detail!$B4:$B99999))</f>
        <v>0.47410000000000002</v>
      </c>
      <c r="L12" s="19">
        <f>INDEX(detail!J4:J99999,COUNTA(detail!$B4:$B99999))/10000</f>
        <v>2660.9466000000002</v>
      </c>
      <c r="M12" s="21">
        <f>INDEX(detail!K4:K99999,COUNTA(detail!$B4:$B99999))/10000</f>
        <v>478.16340000000002</v>
      </c>
    </row>
    <row r="13" spans="5:13" ht="14.25" x14ac:dyDescent="0.15">
      <c r="E13">
        <f>I13+I18</f>
        <v>2045886</v>
      </c>
      <c r="F13" s="63"/>
      <c r="G13" s="18" t="s">
        <v>2</v>
      </c>
      <c r="H13" s="19">
        <f>INDEX(detail!L4:L99999,COUNTA(detail!$B$4:$B$99999))/10000</f>
        <v>1252.2</v>
      </c>
      <c r="I13" s="18">
        <f>INDEX(detail!M4:M99999,COUNTA(detail!$B$4:$B$99999))</f>
        <v>103384</v>
      </c>
      <c r="J13" s="18">
        <f>INDEX(detail!N4:N99999,COUNTA(detail!$B$4:$B$99999))</f>
        <v>1559</v>
      </c>
      <c r="K13" s="20">
        <f>INDEX(detail!O4:O99999,COUNTA(detail!$B$4:$B$99999))</f>
        <v>0.99990000000000001</v>
      </c>
      <c r="L13" s="19">
        <f>INDEX(detail!P4:P99999,COUNTA(detail!$B$4:$B$99999))/10000</f>
        <v>1251.9452000000001</v>
      </c>
      <c r="M13" s="21">
        <f>INDEX(detail!Q4:Q99999,COUNTA(detail!$B$4:$B$99999))/10000</f>
        <v>0.25480000000000003</v>
      </c>
    </row>
    <row r="14" spans="5:13" ht="14.25" x14ac:dyDescent="0.15">
      <c r="E14">
        <f>I14+I19</f>
        <v>488673</v>
      </c>
      <c r="F14" s="63"/>
      <c r="G14" s="18" t="s">
        <v>3</v>
      </c>
      <c r="H14" s="19">
        <f>INDEX(detail!R4:R99999,COUNTA(detail!$B$4:$B$99999))/10000</f>
        <v>335.87</v>
      </c>
      <c r="I14" s="18">
        <f>INDEX(detail!S4:S99999,COUNTA(detail!$B$4:$B$99999))</f>
        <v>25000</v>
      </c>
      <c r="J14" s="18">
        <f>INDEX(detail!T4:T99999,COUNTA(detail!$B$4:$B$99999))</f>
        <v>1606</v>
      </c>
      <c r="K14" s="20">
        <f>INDEX(detail!U4:U99999,COUNTA(detail!$B$4:$B$99999))</f>
        <v>1</v>
      </c>
      <c r="L14" s="19">
        <f>INDEX(detail!V4:V99999,COUNTA(detail!$B$4:$B$99999))/10000</f>
        <v>334.13900000000001</v>
      </c>
      <c r="M14" s="21">
        <f>INDEX(detail!W4:W99999,COUNTA(detail!$B$4:$B$99999))/10000</f>
        <v>1.7310000000000001</v>
      </c>
    </row>
    <row r="15" spans="5:13" ht="14.25" x14ac:dyDescent="0.15">
      <c r="E15">
        <f>I15+I20</f>
        <v>686645</v>
      </c>
      <c r="F15" s="63"/>
      <c r="G15" s="18" t="s">
        <v>16</v>
      </c>
      <c r="H15" s="19">
        <f>INDEX(detail!X4:X99999,COUNTA(detail!$B$4:$B$99999))/10000</f>
        <v>527.77</v>
      </c>
      <c r="I15" s="18">
        <f>INDEX(detail!Y4:Y99999,COUNTA(detail!$B$4:$B$99999))</f>
        <v>37038</v>
      </c>
      <c r="J15" s="18">
        <f>INDEX(detail!Z4:Z99999,COUNTA(detail!$B$4:$B$99999))</f>
        <v>1422</v>
      </c>
      <c r="K15" s="20">
        <f>INDEX(detail!AA4:AA99999,COUNTA(detail!$B$4:$B$99999))</f>
        <v>1</v>
      </c>
      <c r="L15" s="19">
        <f>INDEX(detail!AB4:AB99999,COUNTA(detail!$B$4:$B$99999))/10000</f>
        <v>525.86239999999998</v>
      </c>
      <c r="M15" s="21">
        <f>INDEX(detail!AC4:AC99999,COUNTA(detail!$B$4:$B$99999))/10000</f>
        <v>1.9076</v>
      </c>
    </row>
    <row r="16" spans="5:13" ht="14.25" x14ac:dyDescent="0.15">
      <c r="F16" s="59" t="s">
        <v>24</v>
      </c>
      <c r="G16" s="60"/>
      <c r="H16" s="22">
        <f>SUM(H12:H15)</f>
        <v>5254.9500000000007</v>
      </c>
      <c r="I16" s="23">
        <f t="shared" ref="I16:M16" si="0">SUM(I12:I15)</f>
        <v>824041</v>
      </c>
      <c r="J16" s="23"/>
      <c r="K16" s="24"/>
      <c r="L16" s="22">
        <f t="shared" si="0"/>
        <v>4772.8932000000004</v>
      </c>
      <c r="M16" s="25">
        <f t="shared" si="0"/>
        <v>482.05680000000001</v>
      </c>
    </row>
    <row r="17" spans="6:13" ht="14.25" x14ac:dyDescent="0.15">
      <c r="F17" s="63">
        <v>2015</v>
      </c>
      <c r="G17" s="18" t="s">
        <v>15</v>
      </c>
      <c r="H17" s="19">
        <f>INDEX(detail!AD4:AD99999,COUNTA(detail!$B$4:$B$99999))/10000</f>
        <v>4562</v>
      </c>
      <c r="I17" s="18">
        <f>INDEX(detail!AE4:AE99999,COUNTA(detail!$B$4:$B$99999))</f>
        <v>544343</v>
      </c>
      <c r="J17" s="18">
        <f>INDEX(detail!AF4:AF99999,COUNTA(detail!$B$4:$B$99999))</f>
        <v>1461</v>
      </c>
      <c r="K17" s="20">
        <f>INDEX(detail!AG4:AG99999,COUNTA(detail!$B$4:$B$99999))</f>
        <v>0.20760000000000001</v>
      </c>
      <c r="L17" s="19">
        <f>INDEX(detail!AH4:AH99999,COUNTA(detail!$B$4:$B$99999))/10000</f>
        <v>860.62040000000002</v>
      </c>
      <c r="M17" s="21">
        <f>INDEX(detail!AI4:AI99999,COUNTA(detail!$B$4:$B$99999))/10000</f>
        <v>3701.3796000000002</v>
      </c>
    </row>
    <row r="18" spans="6:13" ht="14.25" x14ac:dyDescent="0.15">
      <c r="F18" s="63"/>
      <c r="G18" s="18" t="s">
        <v>2</v>
      </c>
      <c r="H18" s="19">
        <f>INDEX(detail!AJ4:AJ99999,COUNTA(detail!$B$4:$B$99999))/10000</f>
        <v>4451</v>
      </c>
      <c r="I18" s="18">
        <f>INDEX(detail!AK4:AK99999,COUNTA(detail!$B$4:$B$99999))</f>
        <v>1942502</v>
      </c>
      <c r="J18" s="18">
        <f>INDEX(detail!AL4:AL99999,COUNTA(detail!$B$4:$B$99999))</f>
        <v>1542</v>
      </c>
      <c r="K18" s="20">
        <f>INDEX(detail!AM4:AM99999,COUNTA(detail!$B$4:$B$99999))</f>
        <v>0.81259999999999999</v>
      </c>
      <c r="L18" s="19">
        <f>INDEX(detail!AN4:AN99999,COUNTA(detail!$B$4:$B$99999))/10000</f>
        <v>2331.6810999999998</v>
      </c>
      <c r="M18" s="21">
        <f>INDEX(detail!AO4:AO99999,COUNTA(detail!$B$4:$B$99999))/10000</f>
        <v>2119.3189000000002</v>
      </c>
    </row>
    <row r="19" spans="6:13" ht="14.25" x14ac:dyDescent="0.15">
      <c r="F19" s="63"/>
      <c r="G19" s="18" t="s">
        <v>3</v>
      </c>
      <c r="H19" s="19">
        <f>INDEX(detail!AP4:AP99999,COUNTA(detail!$B$4:$B$99999))/10000</f>
        <v>1124</v>
      </c>
      <c r="I19" s="18">
        <f>INDEX(detail!AQ4:AQ99999,COUNTA(detail!$B$4:$B$99999))</f>
        <v>463673</v>
      </c>
      <c r="J19" s="18">
        <f>INDEX(detail!AR4:AR99999,COUNTA(detail!$B$4:$B$99999))</f>
        <v>1617</v>
      </c>
      <c r="K19" s="20">
        <f>INDEX(detail!AS4:AS99999,COUNTA(detail!$B$4:$B$99999))</f>
        <v>1</v>
      </c>
      <c r="L19" s="19">
        <f>INDEX(detail!AT4:AT99999,COUNTA(detail!$B$4:$B$99999))/10000</f>
        <v>624.27020000000005</v>
      </c>
      <c r="M19" s="21">
        <f>INDEX(detail!AU4:AU99999,COUNTA(detail!$B$4:$B$99999))/10000</f>
        <v>499.72980000000001</v>
      </c>
    </row>
    <row r="20" spans="6:13" ht="14.25" x14ac:dyDescent="0.15">
      <c r="F20" s="63"/>
      <c r="G20" s="18" t="s">
        <v>16</v>
      </c>
      <c r="H20" s="19">
        <f>INDEX(detail!AV4:AV99999,COUNTA(detail!$B$4:$B$99999))/10000</f>
        <v>2106</v>
      </c>
      <c r="I20" s="18">
        <f>INDEX(detail!AW4:AW99999,COUNTA(detail!$B$4:$B$99999))</f>
        <v>649607</v>
      </c>
      <c r="J20" s="18">
        <f>INDEX(detail!AX4:AX99999,COUNTA(detail!$B$4:$B$99999))</f>
        <v>1564</v>
      </c>
      <c r="K20" s="20">
        <f>INDEX(detail!AY4:AY99999,COUNTA(detail!$B$4:$B$99999))</f>
        <v>0.68279999999999996</v>
      </c>
      <c r="L20" s="19">
        <f>INDEX(detail!AZ4:AZ99999,COUNTA(detail!$B$4:$B$99999))/10000</f>
        <v>805.68970000000002</v>
      </c>
      <c r="M20" s="21">
        <f>INDEX(detail!BA4:BA99999,COUNTA(detail!$B$4:$B$99999))/10000</f>
        <v>1300.3103000000001</v>
      </c>
    </row>
    <row r="21" spans="6:13" ht="14.25" x14ac:dyDescent="0.15">
      <c r="F21" s="59" t="s">
        <v>24</v>
      </c>
      <c r="G21" s="60"/>
      <c r="H21" s="22">
        <f>SUM(H17:H20)</f>
        <v>12243</v>
      </c>
      <c r="I21" s="23">
        <f t="shared" ref="I21:M21" si="1">SUM(I17:I20)</f>
        <v>3600125</v>
      </c>
      <c r="J21" s="23"/>
      <c r="K21" s="23"/>
      <c r="L21" s="22">
        <f t="shared" si="1"/>
        <v>4622.2613999999994</v>
      </c>
      <c r="M21" s="25">
        <f t="shared" si="1"/>
        <v>7620.7386000000006</v>
      </c>
    </row>
    <row r="22" spans="6:13" ht="19.5" thickBot="1" x14ac:dyDescent="0.3">
      <c r="F22" s="61" t="s">
        <v>25</v>
      </c>
      <c r="G22" s="62"/>
      <c r="H22" s="26">
        <f>H16+H21</f>
        <v>17497.95</v>
      </c>
      <c r="I22" s="27">
        <f t="shared" ref="I22:M22" si="2">I16+I21</f>
        <v>4424166</v>
      </c>
      <c r="J22" s="27"/>
      <c r="K22" s="27"/>
      <c r="L22" s="26">
        <f>L16+L21+56</f>
        <v>9451.1545999999998</v>
      </c>
      <c r="M22" s="28">
        <f t="shared" si="2"/>
        <v>8102.7954000000009</v>
      </c>
    </row>
  </sheetData>
  <mergeCells count="5">
    <mergeCell ref="F16:G16"/>
    <mergeCell ref="F22:G22"/>
    <mergeCell ref="F21:G21"/>
    <mergeCell ref="F12:F15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2018-10-19T07:19:50Z</dcterms:modified>
</cp:coreProperties>
</file>