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detail" sheetId="1" r:id="rId1"/>
    <sheet name="soydetail" sheetId="5" r:id="rId2"/>
    <sheet name="summarize" sheetId="2" r:id="rId3"/>
    <sheet name="Sheet3" sheetId="3" r:id="rId4"/>
  </sheets>
  <definedNames>
    <definedName name="h14p">OFFSET(detail!$H$3, COUNT(detail!$A:$A),0,-4,1)</definedName>
    <definedName name="h14r">OFFSET(detail!$I$3, COUNT(detail!$A:$A),0,-4,1)</definedName>
    <definedName name="h15p">OFFSET(detail!$AF$3, COUNT(detail!$A:$A),0,-4,1)</definedName>
    <definedName name="h15r">OFFSET(detail!$AG$3, COUNT(detail!$A:$A),0,-4,1)</definedName>
    <definedName name="j14p">OFFSET(detail!$N$3, COUNT(detail!$A:$A),0,-4,1)</definedName>
    <definedName name="j14r">OFFSET(detail!$O$3, COUNT(detail!$A:$A),0,-4,1)</definedName>
    <definedName name="j15p">OFFSET(detail!$AL$3, COUNT(detail!$A:$A),0,-4,1)</definedName>
    <definedName name="j15r">OFFSET(detail!$AM$3, COUNT(detail!$A:$A),0,-4,1)</definedName>
    <definedName name="l14p">OFFSET(detail!$T$3, COUNT(detail!$A:$A),0,-4,1)</definedName>
    <definedName name="l14r">OFFSET(detail!$U$3, COUNT(detail!$A:$A),0,-4,1)</definedName>
    <definedName name="l15p">OFFSET(detail!$AR$3, COUNT(detail!$A:$A),0,-4,1)</definedName>
    <definedName name="l15r">OFFSET(detail!$AS$3, COUNT(detail!$A:$A),0,-4,1)</definedName>
    <definedName name="n14p">OFFSET(detail!$Z$3, COUNT(detail!$A:$A),0,-4,1)</definedName>
    <definedName name="n14r">OFFSET(detail!$AA$3, COUNT(detail!$A:$A),0,-4,1)</definedName>
    <definedName name="n15p">OFFSET(detail!$AX$3, COUNT(detail!$A:$A),0,-4,1)</definedName>
    <definedName name="n15r">OFFSET(detail!$AY$3, COUNT(detail!$A:$A),0,-4,1)</definedName>
    <definedName name="ts">OFFSET(detail!$A$2, COUNTA(detail!$A:$A),0,-4,1)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AZ19" i="1" l="1"/>
  <c r="BA19" i="1"/>
  <c r="AT19" i="1"/>
  <c r="AU19" i="1"/>
  <c r="AN19" i="1"/>
  <c r="AO19" i="1" s="1"/>
  <c r="AH19" i="1"/>
  <c r="AI19" i="1" s="1"/>
  <c r="AB19" i="1"/>
  <c r="AC19" i="1" s="1"/>
  <c r="V19" i="1"/>
  <c r="W19" i="1" s="1"/>
  <c r="P19" i="1"/>
  <c r="Q19" i="1" s="1"/>
  <c r="J19" i="1"/>
  <c r="K19" i="1" s="1"/>
  <c r="E19" i="1" l="1"/>
  <c r="D19" i="1"/>
  <c r="C19" i="1"/>
  <c r="AZ18" i="1"/>
  <c r="BA18" i="1"/>
  <c r="AT18" i="1"/>
  <c r="AU18" i="1"/>
  <c r="AN18" i="1"/>
  <c r="AO18" i="1"/>
  <c r="AH18" i="1"/>
  <c r="AI18" i="1" s="1"/>
  <c r="AB18" i="1"/>
  <c r="AC18" i="1" s="1"/>
  <c r="V18" i="1"/>
  <c r="W18" i="1"/>
  <c r="P18" i="1"/>
  <c r="Q18" i="1" s="1"/>
  <c r="J18" i="1"/>
  <c r="K18" i="1" s="1"/>
  <c r="E18" i="1" l="1"/>
  <c r="D18" i="1"/>
  <c r="C18" i="1"/>
  <c r="AZ17" i="1"/>
  <c r="BA17" i="1" s="1"/>
  <c r="AT17" i="1"/>
  <c r="AU17" i="1" s="1"/>
  <c r="AN17" i="1"/>
  <c r="AO17" i="1" s="1"/>
  <c r="AH17" i="1"/>
  <c r="AI17" i="1" s="1"/>
  <c r="AB17" i="1"/>
  <c r="AC17" i="1" s="1"/>
  <c r="V17" i="1"/>
  <c r="W17" i="1" s="1"/>
  <c r="P17" i="1"/>
  <c r="Q17" i="1" s="1"/>
  <c r="J17" i="1"/>
  <c r="K17" i="1" s="1"/>
  <c r="E17" i="1" l="1"/>
  <c r="C17" i="1"/>
  <c r="D17" i="1"/>
  <c r="AZ16" i="1"/>
  <c r="BA16" i="1" s="1"/>
  <c r="AT16" i="1"/>
  <c r="AU16" i="1" s="1"/>
  <c r="AN16" i="1"/>
  <c r="AO16" i="1" s="1"/>
  <c r="AH16" i="1"/>
  <c r="AI16" i="1" s="1"/>
  <c r="AB16" i="1"/>
  <c r="AC16" i="1" s="1"/>
  <c r="V16" i="1"/>
  <c r="W16" i="1" s="1"/>
  <c r="P16" i="1"/>
  <c r="Q16" i="1" s="1"/>
  <c r="J16" i="1"/>
  <c r="K16" i="1" s="1"/>
  <c r="E16" i="1" l="1"/>
  <c r="D16" i="1"/>
  <c r="C16" i="1"/>
  <c r="AZ15" i="1"/>
  <c r="BA15" i="1" s="1"/>
  <c r="AT15" i="1"/>
  <c r="AU15" i="1" s="1"/>
  <c r="AN15" i="1"/>
  <c r="AO15" i="1" s="1"/>
  <c r="AH15" i="1"/>
  <c r="AI15" i="1" s="1"/>
  <c r="AB15" i="1"/>
  <c r="AC15" i="1" s="1"/>
  <c r="V15" i="1"/>
  <c r="W15" i="1" s="1"/>
  <c r="P15" i="1"/>
  <c r="Q15" i="1" s="1"/>
  <c r="J15" i="1"/>
  <c r="C15" i="1" s="1"/>
  <c r="E15" i="1" l="1"/>
  <c r="K15" i="1"/>
  <c r="D15" i="1" s="1"/>
  <c r="AZ14" i="1"/>
  <c r="BA14" i="1" s="1"/>
  <c r="AT14" i="1"/>
  <c r="AU14" i="1"/>
  <c r="AN14" i="1"/>
  <c r="AO14" i="1" s="1"/>
  <c r="AH14" i="1"/>
  <c r="AI14" i="1" s="1"/>
  <c r="AB14" i="1"/>
  <c r="AC14" i="1" s="1"/>
  <c r="V14" i="1"/>
  <c r="P14" i="1"/>
  <c r="Q14" i="1" s="1"/>
  <c r="J14" i="1"/>
  <c r="K14" i="1" s="1"/>
  <c r="E14" i="1" l="1"/>
  <c r="C14" i="1"/>
  <c r="W14" i="1"/>
  <c r="D14" i="1" s="1"/>
  <c r="AZ13" i="1"/>
  <c r="BA13" i="1" s="1"/>
  <c r="AT13" i="1"/>
  <c r="AU13" i="1" s="1"/>
  <c r="AN13" i="1"/>
  <c r="AO13" i="1" s="1"/>
  <c r="AH13" i="1"/>
  <c r="AI13" i="1" s="1"/>
  <c r="AB13" i="1"/>
  <c r="AC13" i="1" s="1"/>
  <c r="V13" i="1"/>
  <c r="W13" i="1"/>
  <c r="P13" i="1"/>
  <c r="Q13" i="1"/>
  <c r="J13" i="1"/>
  <c r="K13" i="1"/>
  <c r="E13" i="1" l="1"/>
  <c r="C13" i="1"/>
  <c r="D13" i="1"/>
  <c r="C5" i="1"/>
  <c r="C6" i="1"/>
  <c r="C7" i="1"/>
  <c r="C8" i="1"/>
  <c r="C9" i="1"/>
  <c r="C10" i="1"/>
  <c r="C11" i="1"/>
  <c r="C12" i="1"/>
  <c r="C4" i="1"/>
  <c r="AZ12" i="1" l="1"/>
  <c r="BA12" i="1" s="1"/>
  <c r="AT12" i="1"/>
  <c r="AU12" i="1" s="1"/>
  <c r="AN12" i="1"/>
  <c r="AO12" i="1" s="1"/>
  <c r="AH12" i="1"/>
  <c r="AI12" i="1" s="1"/>
  <c r="AB12" i="1"/>
  <c r="AC12" i="1"/>
  <c r="V12" i="1"/>
  <c r="W12" i="1" s="1"/>
  <c r="P12" i="1"/>
  <c r="Q12" i="1" s="1"/>
  <c r="J12" i="1"/>
  <c r="K12" i="1" s="1"/>
  <c r="E12" i="1" l="1"/>
  <c r="D12" i="1"/>
  <c r="AZ11" i="1"/>
  <c r="BA11" i="1"/>
  <c r="AT11" i="1"/>
  <c r="AU11" i="1" s="1"/>
  <c r="AN11" i="1"/>
  <c r="AO11" i="1" s="1"/>
  <c r="AH11" i="1"/>
  <c r="AI11" i="1" s="1"/>
  <c r="AB11" i="1"/>
  <c r="AC11" i="1" s="1"/>
  <c r="P11" i="1"/>
  <c r="Q11" i="1" s="1"/>
  <c r="J11" i="1"/>
  <c r="K11" i="1" s="1"/>
  <c r="E11" i="1" l="1"/>
  <c r="AZ10" i="1"/>
  <c r="BA10" i="1" s="1"/>
  <c r="AT10" i="1"/>
  <c r="AU10" i="1" s="1"/>
  <c r="AN10" i="1"/>
  <c r="AO10" i="1" s="1"/>
  <c r="AH10" i="1"/>
  <c r="AI10" i="1" s="1"/>
  <c r="AB10" i="1"/>
  <c r="AC10" i="1" s="1"/>
  <c r="P10" i="1"/>
  <c r="Q10" i="1" s="1"/>
  <c r="J10" i="1"/>
  <c r="K10" i="1" s="1"/>
  <c r="J8" i="1"/>
  <c r="J9" i="1"/>
  <c r="E10" i="1" l="1"/>
  <c r="E7" i="1"/>
  <c r="AI9" i="1"/>
  <c r="AN6" i="1"/>
  <c r="AN7" i="1"/>
  <c r="AN8" i="1" s="1"/>
  <c r="AN9" i="1" s="1"/>
  <c r="AO9" i="1" s="1"/>
  <c r="AT6" i="1"/>
  <c r="AT7" i="1"/>
  <c r="AT8" i="1"/>
  <c r="AT9" i="1" s="1"/>
  <c r="AU9" i="1" s="1"/>
  <c r="AZ6" i="1"/>
  <c r="AZ7" i="1" s="1"/>
  <c r="AZ8" i="1" s="1"/>
  <c r="AZ9" i="1" s="1"/>
  <c r="BA9" i="1" s="1"/>
  <c r="AH6" i="1"/>
  <c r="AH7" i="1" s="1"/>
  <c r="AH8" i="1" s="1"/>
  <c r="AH9" i="1" s="1"/>
  <c r="AB9" i="1"/>
  <c r="AC9" i="1" s="1"/>
  <c r="V9" i="1"/>
  <c r="P9" i="1"/>
  <c r="Q9" i="1" s="1"/>
  <c r="K9" i="1"/>
  <c r="W9" i="1" l="1"/>
  <c r="D9" i="1" s="1"/>
  <c r="V10" i="1"/>
  <c r="E9" i="1"/>
  <c r="BA8" i="1"/>
  <c r="AU8" i="1"/>
  <c r="AO8" i="1"/>
  <c r="K8" i="1"/>
  <c r="W10" i="1" l="1"/>
  <c r="D10" i="1" s="1"/>
  <c r="V11" i="1"/>
  <c r="W11" i="1" s="1"/>
  <c r="D11" i="1" s="1"/>
  <c r="BA7" i="1"/>
  <c r="AU7" i="1"/>
  <c r="AO7" i="1"/>
  <c r="AI8" i="1"/>
  <c r="E8" i="1" s="1"/>
  <c r="AI7" i="1"/>
  <c r="BA6" i="1" l="1"/>
  <c r="AU6" i="1"/>
  <c r="AO6" i="1"/>
  <c r="AI6" i="1"/>
  <c r="E6" i="1" l="1"/>
  <c r="M20" i="2"/>
  <c r="M19" i="2"/>
  <c r="M18" i="2"/>
  <c r="M17" i="2"/>
  <c r="M12" i="2"/>
  <c r="L20" i="2"/>
  <c r="L19" i="2"/>
  <c r="L18" i="2"/>
  <c r="L17" i="2"/>
  <c r="L12" i="2"/>
  <c r="H20" i="2"/>
  <c r="H19" i="2"/>
  <c r="H18" i="2"/>
  <c r="H17" i="2"/>
  <c r="H15" i="2"/>
  <c r="H14" i="2"/>
  <c r="H13" i="2"/>
  <c r="H12" i="2"/>
  <c r="K20" i="2"/>
  <c r="K19" i="2"/>
  <c r="K18" i="2"/>
  <c r="K17" i="2"/>
  <c r="K15" i="2"/>
  <c r="K14" i="2"/>
  <c r="K13" i="2"/>
  <c r="K12" i="2"/>
  <c r="F11" i="2"/>
  <c r="AN5" i="1"/>
  <c r="H21" i="2" l="1"/>
  <c r="I20" i="2"/>
  <c r="J20" i="2"/>
  <c r="I19" i="2"/>
  <c r="J19" i="2"/>
  <c r="I18" i="2"/>
  <c r="J18" i="2"/>
  <c r="I17" i="2"/>
  <c r="J17" i="2"/>
  <c r="I15" i="2"/>
  <c r="J15" i="2"/>
  <c r="I14" i="2"/>
  <c r="J14" i="2"/>
  <c r="I13" i="2"/>
  <c r="J13" i="2"/>
  <c r="G11" i="2"/>
  <c r="J12" i="2"/>
  <c r="I12" i="2"/>
  <c r="AB5" i="1"/>
  <c r="V5" i="1"/>
  <c r="P5" i="1"/>
  <c r="AZ5" i="1"/>
  <c r="BA5" i="1" s="1"/>
  <c r="AO5" i="1"/>
  <c r="AT5" i="1"/>
  <c r="AH5" i="1"/>
  <c r="J5" i="1"/>
  <c r="J6" i="1" s="1"/>
  <c r="BA4" i="1"/>
  <c r="AU4" i="1"/>
  <c r="AO4" i="1"/>
  <c r="AI4" i="1"/>
  <c r="AC4" i="1"/>
  <c r="W4" i="1"/>
  <c r="Q4" i="1"/>
  <c r="K4" i="1"/>
  <c r="E15" i="2" l="1"/>
  <c r="E13" i="2"/>
  <c r="E14" i="2"/>
  <c r="E12" i="2"/>
  <c r="Q5" i="1"/>
  <c r="P6" i="1"/>
  <c r="W5" i="1"/>
  <c r="V6" i="1"/>
  <c r="AC5" i="1"/>
  <c r="AB6" i="1"/>
  <c r="K6" i="1"/>
  <c r="J7" i="1"/>
  <c r="K7" i="1" s="1"/>
  <c r="H16" i="2"/>
  <c r="I16" i="2"/>
  <c r="I21" i="2"/>
  <c r="E4" i="1"/>
  <c r="D4" i="1"/>
  <c r="K5" i="1"/>
  <c r="AU5" i="1"/>
  <c r="L21" i="2"/>
  <c r="AI5" i="1"/>
  <c r="V7" i="1" l="1"/>
  <c r="W6" i="1"/>
  <c r="Q6" i="1"/>
  <c r="P7" i="1"/>
  <c r="AC6" i="1"/>
  <c r="AB7" i="1"/>
  <c r="I22" i="2"/>
  <c r="H22" i="2"/>
  <c r="E5" i="1"/>
  <c r="M21" i="2"/>
  <c r="D5" i="1"/>
  <c r="D6" i="1" l="1"/>
  <c r="AB8" i="1"/>
  <c r="AC7" i="1"/>
  <c r="P8" i="1"/>
  <c r="Q7" i="1"/>
  <c r="V8" i="1"/>
  <c r="W7" i="1"/>
  <c r="W8" i="1" l="1"/>
  <c r="M14" i="2" s="1"/>
  <c r="L14" i="2"/>
  <c r="D7" i="1"/>
  <c r="Q8" i="1"/>
  <c r="L13" i="2"/>
  <c r="AC8" i="1"/>
  <c r="M15" i="2" s="1"/>
  <c r="L15" i="2"/>
  <c r="L16" i="2" l="1"/>
  <c r="L22" i="2" s="1"/>
  <c r="D8" i="1"/>
  <c r="M13" i="2"/>
  <c r="M16" i="2" s="1"/>
  <c r="M22" i="2" s="1"/>
</calcChain>
</file>

<file path=xl/sharedStrings.xml><?xml version="1.0" encoding="utf-8"?>
<sst xmlns="http://schemas.openxmlformats.org/spreadsheetml/2006/main" count="141" uniqueCount="61">
  <si>
    <t>拍卖周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</si>
  <si>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</si>
  <si>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</si>
  <si>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</si>
  <si>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内蒙古</t>
    <phoneticPr fontId="1" type="noConversion"/>
  </si>
  <si>
    <t>期初量</t>
    <phoneticPr fontId="1" type="noConversion"/>
  </si>
  <si>
    <t>最新成交量</t>
    <phoneticPr fontId="1" type="noConversion"/>
  </si>
  <si>
    <t>累计成交量</t>
    <phoneticPr fontId="1" type="noConversion"/>
  </si>
  <si>
    <t>结余量</t>
    <phoneticPr fontId="1" type="noConversion"/>
  </si>
  <si>
    <t>拍卖日期</t>
    <phoneticPr fontId="1" type="noConversion"/>
  </si>
  <si>
    <t>成交均价</t>
    <phoneticPr fontId="1" type="noConversion"/>
  </si>
  <si>
    <t>成交均价</t>
    <phoneticPr fontId="1" type="noConversion"/>
  </si>
  <si>
    <t>结余总量</t>
    <phoneticPr fontId="1" type="noConversion"/>
  </si>
  <si>
    <t>第13周</t>
    <phoneticPr fontId="1" type="noConversion"/>
  </si>
  <si>
    <t>第14周</t>
  </si>
  <si>
    <t>黑龙江</t>
    <phoneticPr fontId="1" type="noConversion"/>
  </si>
  <si>
    <t>内蒙</t>
    <phoneticPr fontId="1" type="noConversion"/>
  </si>
  <si>
    <t>2018拍卖前</t>
    <phoneticPr fontId="1" type="noConversion"/>
  </si>
  <si>
    <t>最新成交量</t>
    <phoneticPr fontId="1" type="noConversion"/>
  </si>
  <si>
    <t>成交均价</t>
    <phoneticPr fontId="1" type="noConversion"/>
  </si>
  <si>
    <t>累计成交</t>
    <phoneticPr fontId="1" type="noConversion"/>
  </si>
  <si>
    <t>成交率</t>
    <phoneticPr fontId="1" type="noConversion"/>
  </si>
  <si>
    <t>成交率</t>
    <phoneticPr fontId="1" type="noConversion"/>
  </si>
  <si>
    <t>成交率</t>
    <phoneticPr fontId="1" type="noConversion"/>
  </si>
  <si>
    <t>小计</t>
    <phoneticPr fontId="1" type="noConversion"/>
  </si>
  <si>
    <t>合计</t>
    <phoneticPr fontId="1" type="noConversion"/>
  </si>
  <si>
    <t>第15周</t>
  </si>
  <si>
    <t>年份</t>
    <phoneticPr fontId="1" type="noConversion"/>
  </si>
  <si>
    <t>省份</t>
    <phoneticPr fontId="1" type="noConversion"/>
  </si>
  <si>
    <t>成交量</t>
    <phoneticPr fontId="1" type="noConversion"/>
  </si>
  <si>
    <t>成交率</t>
    <phoneticPr fontId="1" type="noConversion"/>
  </si>
  <si>
    <t>成交价格</t>
    <phoneticPr fontId="1" type="noConversion"/>
  </si>
  <si>
    <t>黑</t>
  </si>
  <si>
    <t>黑</t>
    <phoneticPr fontId="1" type="noConversion"/>
  </si>
  <si>
    <t>吉</t>
  </si>
  <si>
    <t>吉</t>
    <phoneticPr fontId="1" type="noConversion"/>
  </si>
  <si>
    <t>辽</t>
  </si>
  <si>
    <t>辽</t>
    <phoneticPr fontId="1" type="noConversion"/>
  </si>
  <si>
    <t>蒙</t>
  </si>
  <si>
    <t>蒙</t>
    <phoneticPr fontId="1" type="noConversion"/>
  </si>
  <si>
    <t>行标签</t>
  </si>
  <si>
    <t>总计</t>
  </si>
  <si>
    <t>求和项:成交量</t>
  </si>
  <si>
    <t>求和项:成交率</t>
  </si>
  <si>
    <t>第16周</t>
  </si>
  <si>
    <t>第17周</t>
  </si>
  <si>
    <t>第18周</t>
  </si>
  <si>
    <t>第19周</t>
  </si>
  <si>
    <t>第20周</t>
  </si>
  <si>
    <t>第21周</t>
  </si>
  <si>
    <t>累计成交</t>
    <phoneticPr fontId="1" type="noConversion"/>
  </si>
  <si>
    <t>第22周</t>
  </si>
  <si>
    <t>第23周</t>
  </si>
  <si>
    <t>第24周</t>
  </si>
  <si>
    <t>vol</t>
    <phoneticPr fontId="1" type="noConversion"/>
  </si>
  <si>
    <t>price</t>
    <phoneticPr fontId="1" type="noConversion"/>
  </si>
  <si>
    <t>ratio</t>
    <phoneticPr fontId="1" type="noConversion"/>
  </si>
  <si>
    <t>第25周</t>
  </si>
  <si>
    <t>第26周</t>
  </si>
  <si>
    <t>第27周</t>
  </si>
  <si>
    <t>第28周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</si>
</sst>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&quot;万吨&quot;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5">
    <xf numFmtId="0" fontId="0" fillId="0" borderId="0" xfId="0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8" borderId="0" xfId="0" applyFill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1" xfId="0" applyFill="1" applyBorder="1"/>
    <xf numFmtId="0" fontId="0" fillId="8" borderId="2" xfId="0" applyFill="1" applyBorder="1"/>
    <xf numFmtId="0" fontId="0" fillId="0" borderId="3" xfId="0" applyBorder="1" applyAlignment="1">
      <alignment horizontal="center" vertical="center"/>
    </xf>
    <xf numFmtId="10" fontId="0" fillId="0" borderId="0" xfId="1" applyNumberFormat="1" applyFont="1" applyAlignment="1"/>
    <xf numFmtId="10" fontId="0" fillId="0" borderId="0" xfId="1" applyNumberFormat="1" applyFont="1" applyFill="1" applyBorder="1" applyAlignment="1"/>
    <xf numFmtId="14" fontId="5" fillId="9" borderId="5" xfId="0" applyNumberFormat="1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10" fontId="4" fillId="0" borderId="0" xfId="1" applyNumberFormat="1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176" fontId="3" fillId="10" borderId="0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0" fontId="4" fillId="10" borderId="0" xfId="1" applyNumberFormat="1" applyFont="1" applyFill="1" applyBorder="1" applyAlignment="1">
      <alignment horizontal="center"/>
    </xf>
    <xf numFmtId="176" fontId="3" fillId="10" borderId="3" xfId="0" applyNumberFormat="1" applyFont="1" applyFill="1" applyBorder="1" applyAlignment="1">
      <alignment horizontal="center"/>
    </xf>
    <xf numFmtId="176" fontId="6" fillId="11" borderId="9" xfId="0" applyNumberFormat="1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176" fontId="6" fillId="11" borderId="10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0" xfId="1" applyFont="1" applyAlignment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吉林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[0]!j14r</c:f>
              <c:numCache>
                <c:formatCode>0.00%</c:formatCode>
                <c:ptCount val="4"/>
                <c:pt idx="0">
                  <c:v>0.99119999999999997</c:v>
                </c:pt>
                <c:pt idx="1">
                  <c:v>0.99990000000000001</c:v>
                </c:pt>
                <c:pt idx="2">
                  <c:v>0.99990000000000001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[0]!j15r</c:f>
              <c:numCache>
                <c:formatCode>0.00%</c:formatCode>
                <c:ptCount val="4"/>
                <c:pt idx="0">
                  <c:v>0.71709999999999996</c:v>
                </c:pt>
                <c:pt idx="1">
                  <c:v>0.74060000000000004</c:v>
                </c:pt>
                <c:pt idx="2">
                  <c:v>0.81259999999999999</c:v>
                </c:pt>
                <c:pt idx="3">
                  <c:v>0.98340000000000005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224000"/>
        <c:axId val="1427219104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[0]!j14p</c:f>
              <c:numCache>
                <c:formatCode>General</c:formatCode>
                <c:ptCount val="4"/>
                <c:pt idx="0">
                  <c:v>1538</c:v>
                </c:pt>
                <c:pt idx="1">
                  <c:v>1521</c:v>
                </c:pt>
                <c:pt idx="2">
                  <c:v>1559</c:v>
                </c:pt>
                <c:pt idx="3">
                  <c:v>1607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[0]!j15p</c:f>
              <c:numCache>
                <c:formatCode>General</c:formatCode>
                <c:ptCount val="4"/>
                <c:pt idx="0">
                  <c:v>1528</c:v>
                </c:pt>
                <c:pt idx="1">
                  <c:v>1521</c:v>
                </c:pt>
                <c:pt idx="2">
                  <c:v>1542</c:v>
                </c:pt>
                <c:pt idx="3">
                  <c:v>1568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218016"/>
        <c:axId val="1427228352"/>
      </c:lineChart>
      <c:catAx>
        <c:axId val="14272180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228352"/>
        <c:crosses val="autoZero"/>
        <c:auto val="0"/>
        <c:lblAlgn val="ctr"/>
        <c:lblOffset val="100"/>
        <c:noMultiLvlLbl val="0"/>
      </c:catAx>
      <c:valAx>
        <c:axId val="14272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218016"/>
        <c:crosses val="autoZero"/>
        <c:crossBetween val="between"/>
      </c:valAx>
      <c:valAx>
        <c:axId val="142721910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224000"/>
        <c:crosses val="max"/>
        <c:crossBetween val="between"/>
      </c:valAx>
      <c:dateAx>
        <c:axId val="14272240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272191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辽宁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[0]!l14r</c:f>
              <c:numCache>
                <c:formatCode>0.00%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[0]!l15r</c:f>
              <c:numCache>
                <c:formatCode>0.00%</c:formatCode>
                <c:ptCount val="4"/>
                <c:pt idx="0">
                  <c:v>0.99550000000000005</c:v>
                </c:pt>
                <c:pt idx="1">
                  <c:v>0.98699999999999999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229984"/>
        <c:axId val="1427229440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[0]!l14p</c:f>
              <c:numCache>
                <c:formatCode>General</c:formatCode>
                <c:ptCount val="4"/>
                <c:pt idx="1">
                  <c:v>1566</c:v>
                </c:pt>
                <c:pt idx="2">
                  <c:v>1606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[0]!l15p</c:f>
              <c:numCache>
                <c:formatCode>General</c:formatCode>
                <c:ptCount val="4"/>
                <c:pt idx="0">
                  <c:v>1602</c:v>
                </c:pt>
                <c:pt idx="1">
                  <c:v>1598</c:v>
                </c:pt>
                <c:pt idx="2">
                  <c:v>1617</c:v>
                </c:pt>
                <c:pt idx="3">
                  <c:v>1679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228896"/>
        <c:axId val="1427220192"/>
      </c:lineChart>
      <c:catAx>
        <c:axId val="14272288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220192"/>
        <c:crosses val="autoZero"/>
        <c:auto val="0"/>
        <c:lblAlgn val="ctr"/>
        <c:lblOffset val="100"/>
        <c:noMultiLvlLbl val="0"/>
      </c:catAx>
      <c:valAx>
        <c:axId val="14272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228896"/>
        <c:crosses val="autoZero"/>
        <c:crossBetween val="between"/>
      </c:valAx>
      <c:valAx>
        <c:axId val="142722944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229984"/>
        <c:crosses val="max"/>
        <c:crossBetween val="between"/>
      </c:valAx>
      <c:catAx>
        <c:axId val="14272299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27229440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内蒙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[0]!n14r</c:f>
              <c:numCache>
                <c:formatCode>0.00%</c:formatCode>
                <c:ptCount val="4"/>
                <c:pt idx="0">
                  <c:v>0.1673</c:v>
                </c:pt>
                <c:pt idx="1">
                  <c:v>0.6744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[0]!n15r</c:f>
              <c:numCache>
                <c:formatCode>0.00%</c:formatCode>
                <c:ptCount val="4"/>
                <c:pt idx="0">
                  <c:v>0.60070000000000001</c:v>
                </c:pt>
                <c:pt idx="1">
                  <c:v>0.59940000000000004</c:v>
                </c:pt>
                <c:pt idx="2">
                  <c:v>0.68279999999999996</c:v>
                </c:pt>
                <c:pt idx="3">
                  <c:v>0.96560000000000001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220736"/>
        <c:axId val="1427217472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[0]!n14p</c:f>
              <c:numCache>
                <c:formatCode>General</c:formatCode>
                <c:ptCount val="4"/>
                <c:pt idx="0">
                  <c:v>1350</c:v>
                </c:pt>
                <c:pt idx="1">
                  <c:v>1507</c:v>
                </c:pt>
                <c:pt idx="2">
                  <c:v>1422</c:v>
                </c:pt>
                <c:pt idx="3">
                  <c:v>1393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[0]!n15p</c:f>
              <c:numCache>
                <c:formatCode>General</c:formatCode>
                <c:ptCount val="4"/>
                <c:pt idx="0">
                  <c:v>1575</c:v>
                </c:pt>
                <c:pt idx="1">
                  <c:v>1560</c:v>
                </c:pt>
                <c:pt idx="2">
                  <c:v>1564</c:v>
                </c:pt>
                <c:pt idx="3">
                  <c:v>1571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224544"/>
        <c:axId val="1427216928"/>
      </c:lineChart>
      <c:catAx>
        <c:axId val="14272245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216928"/>
        <c:crosses val="autoZero"/>
        <c:auto val="0"/>
        <c:lblAlgn val="ctr"/>
        <c:lblOffset val="100"/>
        <c:noMultiLvlLbl val="0"/>
      </c:catAx>
      <c:valAx>
        <c:axId val="14272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224544"/>
        <c:crosses val="autoZero"/>
        <c:crossBetween val="between"/>
      </c:valAx>
      <c:valAx>
        <c:axId val="142721747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220736"/>
        <c:crosses val="max"/>
        <c:crossBetween val="between"/>
      </c:valAx>
      <c:dateAx>
        <c:axId val="1427220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272174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黑龙江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[0]!h14r</c:f>
              <c:numCache>
                <c:formatCode>0.00%</c:formatCode>
                <c:ptCount val="4"/>
                <c:pt idx="0">
                  <c:v>9.4299999999999995E-2</c:v>
                </c:pt>
                <c:pt idx="1">
                  <c:v>0.17180000000000001</c:v>
                </c:pt>
                <c:pt idx="2">
                  <c:v>0.47410000000000002</c:v>
                </c:pt>
                <c:pt idx="3">
                  <c:v>0.50680000000000003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[0]!h15r</c:f>
              <c:numCache>
                <c:formatCode>0.00%</c:formatCode>
                <c:ptCount val="4"/>
                <c:pt idx="0">
                  <c:v>0.159</c:v>
                </c:pt>
                <c:pt idx="1">
                  <c:v>0.16220000000000001</c:v>
                </c:pt>
                <c:pt idx="2">
                  <c:v>0.20760000000000001</c:v>
                </c:pt>
                <c:pt idx="3">
                  <c:v>0.38950000000000001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462592"/>
        <c:axId val="1509458784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[0]!h14p</c:f>
              <c:numCache>
                <c:formatCode>General</c:formatCode>
                <c:ptCount val="4"/>
                <c:pt idx="0">
                  <c:v>1405</c:v>
                </c:pt>
                <c:pt idx="1">
                  <c:v>1419</c:v>
                </c:pt>
                <c:pt idx="2">
                  <c:v>1424</c:v>
                </c:pt>
                <c:pt idx="3">
                  <c:v>1436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[0]!h15p</c:f>
              <c:numCache>
                <c:formatCode>General</c:formatCode>
                <c:ptCount val="4"/>
                <c:pt idx="0">
                  <c:v>1454</c:v>
                </c:pt>
                <c:pt idx="1">
                  <c:v>1449</c:v>
                </c:pt>
                <c:pt idx="2">
                  <c:v>1461</c:v>
                </c:pt>
                <c:pt idx="3">
                  <c:v>1477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020016"/>
        <c:axId val="1509450624"/>
      </c:lineChart>
      <c:catAx>
        <c:axId val="13240200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9450624"/>
        <c:crosses val="autoZero"/>
        <c:auto val="0"/>
        <c:lblAlgn val="ctr"/>
        <c:lblOffset val="100"/>
        <c:noMultiLvlLbl val="0"/>
      </c:catAx>
      <c:valAx>
        <c:axId val="15094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020016"/>
        <c:crosses val="autoZero"/>
        <c:crossBetween val="between"/>
      </c:valAx>
      <c:valAx>
        <c:axId val="150945878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9462592"/>
        <c:crosses val="max"/>
        <c:crossBetween val="between"/>
      </c:valAx>
      <c:catAx>
        <c:axId val="1509462592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509458784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23</xdr:row>
      <xdr:rowOff>104775</xdr:rowOff>
    </xdr:from>
    <xdr:to>
      <xdr:col>12</xdr:col>
      <xdr:colOff>332489</xdr:colOff>
      <xdr:row>48</xdr:row>
      <xdr:rowOff>129001</xdr:rowOff>
    </xdr:to>
    <xdr:grpSp>
      <xdr:nvGrpSpPr>
        <xdr:cNvPr id="8" name="组合 7"/>
        <xdr:cNvGrpSpPr/>
      </xdr:nvGrpSpPr>
      <xdr:grpSpPr>
        <a:xfrm>
          <a:off x="3067050" y="4295775"/>
          <a:ext cx="7200014" cy="4310476"/>
          <a:chOff x="3095625" y="4295775"/>
          <a:chExt cx="7209989" cy="5052012"/>
        </a:xfrm>
      </xdr:grpSpPr>
      <xdr:graphicFrame macro="">
        <xdr:nvGraphicFramePr>
          <xdr:cNvPr id="4" name="图表 3"/>
          <xdr:cNvGraphicFramePr>
            <a:graphicFrameLocks/>
          </xdr:cNvGraphicFramePr>
        </xdr:nvGraphicFramePr>
        <xdr:xfrm>
          <a:off x="6705600" y="4295775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3095625" y="6827786"/>
          <a:ext cx="3600000" cy="2520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6705614" y="6827787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3095625" y="4295775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10</xdr:col>
      <xdr:colOff>666750</xdr:colOff>
      <xdr:row>20</xdr:row>
      <xdr:rowOff>9525</xdr:rowOff>
    </xdr:from>
    <xdr:to>
      <xdr:col>12</xdr:col>
      <xdr:colOff>123825</xdr:colOff>
      <xdr:row>23</xdr:row>
      <xdr:rowOff>28575</xdr:rowOff>
    </xdr:to>
    <xdr:sp macro="" textlink="">
      <xdr:nvSpPr>
        <xdr:cNvPr id="2" name="椭圆 1"/>
        <xdr:cNvSpPr/>
      </xdr:nvSpPr>
      <xdr:spPr>
        <a:xfrm>
          <a:off x="8896350" y="3600450"/>
          <a:ext cx="1162050" cy="619125"/>
        </a:xfrm>
        <a:prstGeom prst="ellipse">
          <a:avLst/>
        </a:prstGeom>
        <a:solidFill>
          <a:schemeClr val="accent1">
            <a:alpha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304.659507986114" createdVersion="4" refreshedVersion="4" minRefreshableVersion="3" recordCount="32">
  <cacheSource type="worksheet">
    <worksheetSource ref="A1:E33" sheet="Sheet3"/>
  </cacheSource>
  <cacheFields count="5">
    <cacheField name="年份" numFmtId="0">
      <sharedItems containsSemiMixedTypes="0" containsString="0" containsNumber="1" containsInteger="1" minValue="2014" maxValue="2015"/>
    </cacheField>
    <cacheField name="省份" numFmtId="0">
      <sharedItems count="4">
        <s v="黑"/>
        <s v="吉"/>
        <s v="辽"/>
        <s v="蒙"/>
      </sharedItems>
    </cacheField>
    <cacheField name="成交量" numFmtId="0">
      <sharedItems containsSemiMixedTypes="0" containsString="0" containsNumber="1" containsInteger="1" minValue="5000" maxValue="739630"/>
    </cacheField>
    <cacheField name="成交率" numFmtId="10">
      <sharedItems containsSemiMixedTypes="0" containsString="0" containsNumber="1" minValue="0.4597" maxValue="0.77949999999999997" count="3">
        <n v="0.77949999999999997"/>
        <n v="0.66830000000000001"/>
        <n v="0.4597"/>
      </sharedItems>
    </cacheField>
    <cacheField name="成交价格" numFmtId="0">
      <sharedItems containsSemiMixedTypes="0" containsString="0" containsNumber="1" containsInteger="1" minValue="1480" maxValue="15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n v="2014"/>
    <x v="0"/>
    <n v="5000"/>
    <x v="0"/>
    <n v="1495"/>
  </r>
  <r>
    <n v="2015"/>
    <x v="1"/>
    <n v="6280"/>
    <x v="1"/>
    <n v="1507"/>
  </r>
  <r>
    <n v="2014"/>
    <x v="2"/>
    <n v="17565"/>
    <x v="2"/>
    <n v="1480"/>
  </r>
  <r>
    <n v="2015"/>
    <x v="3"/>
    <n v="143967"/>
    <x v="0"/>
    <n v="1495"/>
  </r>
  <r>
    <n v="2014"/>
    <x v="0"/>
    <n v="119793"/>
    <x v="1"/>
    <n v="1507"/>
  </r>
  <r>
    <n v="2015"/>
    <x v="1"/>
    <n v="27000"/>
    <x v="2"/>
    <n v="1480"/>
  </r>
  <r>
    <n v="2014"/>
    <x v="2"/>
    <n v="638007"/>
    <x v="0"/>
    <n v="1495"/>
  </r>
  <r>
    <n v="2015"/>
    <x v="3"/>
    <n v="739630"/>
    <x v="1"/>
    <n v="1507"/>
  </r>
  <r>
    <n v="2014"/>
    <x v="0"/>
    <n v="660242"/>
    <x v="2"/>
    <n v="1480"/>
  </r>
  <r>
    <n v="2015"/>
    <x v="1"/>
    <n v="5000"/>
    <x v="0"/>
    <n v="1495"/>
  </r>
  <r>
    <n v="2014"/>
    <x v="2"/>
    <n v="6280"/>
    <x v="1"/>
    <n v="1507"/>
  </r>
  <r>
    <n v="2015"/>
    <x v="3"/>
    <n v="17565"/>
    <x v="2"/>
    <n v="1480"/>
  </r>
  <r>
    <n v="2014"/>
    <x v="0"/>
    <n v="143967"/>
    <x v="0"/>
    <n v="1495"/>
  </r>
  <r>
    <n v="2015"/>
    <x v="1"/>
    <n v="119793"/>
    <x v="1"/>
    <n v="1507"/>
  </r>
  <r>
    <n v="2014"/>
    <x v="2"/>
    <n v="27000"/>
    <x v="2"/>
    <n v="1480"/>
  </r>
  <r>
    <n v="2015"/>
    <x v="3"/>
    <n v="638007"/>
    <x v="0"/>
    <n v="1495"/>
  </r>
  <r>
    <n v="2014"/>
    <x v="0"/>
    <n v="739630"/>
    <x v="1"/>
    <n v="1507"/>
  </r>
  <r>
    <n v="2015"/>
    <x v="1"/>
    <n v="660242"/>
    <x v="2"/>
    <n v="1480"/>
  </r>
  <r>
    <n v="2014"/>
    <x v="2"/>
    <n v="5000"/>
    <x v="0"/>
    <n v="1495"/>
  </r>
  <r>
    <n v="2015"/>
    <x v="3"/>
    <n v="6280"/>
    <x v="1"/>
    <n v="1507"/>
  </r>
  <r>
    <n v="2014"/>
    <x v="0"/>
    <n v="17565"/>
    <x v="2"/>
    <n v="1480"/>
  </r>
  <r>
    <n v="2015"/>
    <x v="1"/>
    <n v="143967"/>
    <x v="0"/>
    <n v="1495"/>
  </r>
  <r>
    <n v="2014"/>
    <x v="2"/>
    <n v="119793"/>
    <x v="1"/>
    <n v="1507"/>
  </r>
  <r>
    <n v="2015"/>
    <x v="3"/>
    <n v="27000"/>
    <x v="2"/>
    <n v="1480"/>
  </r>
  <r>
    <n v="2014"/>
    <x v="0"/>
    <n v="638007"/>
    <x v="0"/>
    <n v="1495"/>
  </r>
  <r>
    <n v="2015"/>
    <x v="1"/>
    <n v="739630"/>
    <x v="1"/>
    <n v="1507"/>
  </r>
  <r>
    <n v="2014"/>
    <x v="2"/>
    <n v="660242"/>
    <x v="2"/>
    <n v="1480"/>
  </r>
  <r>
    <n v="2015"/>
    <x v="3"/>
    <n v="5000"/>
    <x v="0"/>
    <n v="1495"/>
  </r>
  <r>
    <n v="2014"/>
    <x v="0"/>
    <n v="6280"/>
    <x v="1"/>
    <n v="1507"/>
  </r>
  <r>
    <n v="2015"/>
    <x v="1"/>
    <n v="17565"/>
    <x v="2"/>
    <n v="1480"/>
  </r>
  <r>
    <n v="2014"/>
    <x v="2"/>
    <n v="143967"/>
    <x v="0"/>
    <n v="1495"/>
  </r>
  <r>
    <n v="2015"/>
    <x v="3"/>
    <n v="119793"/>
    <x v="1"/>
    <n v="15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J8:L13" firstHeaderRow="0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numFmtId="10" showAll="0">
      <items count="4">
        <item x="2"/>
        <item x="1"/>
        <item x="0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成交量" fld="2" baseField="0" baseItem="0"/>
    <dataField name="求和项:成交率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workbookViewId="0">
      <selection activeCell="C19" sqref="C19"/>
    </sheetView>
  </sheetViews>
  <sheetFormatPr defaultRowHeight="13.5" x14ac:dyDescent="0.15"/>
  <cols>
    <col min="1" max="1" width="11.625" bestFit="1" customWidth="1"/>
    <col min="2" max="2" width="9.5" style="2" bestFit="1" customWidth="1"/>
    <col min="3" max="3" width="9.5" style="41" customWidth="1"/>
    <col min="4" max="4" width="9.5" style="8" bestFit="1" customWidth="1"/>
    <col min="5" max="5" width="10.5" style="8" bestFit="1" customWidth="1"/>
    <col min="6" max="6" width="9.5" style="7" bestFit="1" customWidth="1"/>
    <col min="7" max="7" width="11" bestFit="1" customWidth="1"/>
    <col min="8" max="8" width="11" customWidth="1"/>
    <col min="9" max="9" width="11" style="12" customWidth="1"/>
    <col min="10" max="10" width="11" style="5" bestFit="1" customWidth="1"/>
    <col min="11" max="11" width="9.5" style="6" bestFit="1" customWidth="1"/>
    <col min="12" max="12" width="9.5" style="7" bestFit="1" customWidth="1"/>
    <col min="13" max="13" width="11" bestFit="1" customWidth="1"/>
    <col min="14" max="14" width="11" customWidth="1"/>
    <col min="15" max="15" width="11" style="12" customWidth="1"/>
    <col min="16" max="16" width="11" style="5" bestFit="1" customWidth="1"/>
    <col min="17" max="17" width="8.5" style="6" bestFit="1" customWidth="1"/>
    <col min="18" max="18" width="8.5" style="7" bestFit="1" customWidth="1"/>
    <col min="19" max="19" width="11" bestFit="1" customWidth="1"/>
    <col min="20" max="20" width="11" customWidth="1"/>
    <col min="21" max="21" width="11" style="12" customWidth="1"/>
    <col min="22" max="22" width="11" style="5" bestFit="1" customWidth="1"/>
    <col min="23" max="23" width="7.5" style="6" bestFit="1" customWidth="1"/>
    <col min="24" max="24" width="8.5" style="7" bestFit="1" customWidth="1"/>
    <col min="25" max="25" width="11" bestFit="1" customWidth="1"/>
    <col min="26" max="26" width="11" customWidth="1"/>
    <col min="27" max="27" width="11" style="12" customWidth="1"/>
    <col min="28" max="28" width="11" style="5" bestFit="1" customWidth="1"/>
    <col min="29" max="29" width="7.5" style="9" bestFit="1" customWidth="1"/>
    <col min="30" max="30" width="9.5" style="10" bestFit="1" customWidth="1"/>
    <col min="33" max="33" width="9.5" style="12" bestFit="1" customWidth="1"/>
    <col min="34" max="34" width="9" style="5"/>
    <col min="35" max="35" width="9.5" style="6" bestFit="1" customWidth="1"/>
    <col min="36" max="36" width="9.5" style="7" bestFit="1" customWidth="1"/>
    <col min="39" max="39" width="9.5" style="12" bestFit="1" customWidth="1"/>
    <col min="40" max="40" width="9" style="5"/>
    <col min="41" max="41" width="9.5" style="6" bestFit="1" customWidth="1"/>
    <col min="42" max="42" width="9.5" style="7" bestFit="1" customWidth="1"/>
    <col min="45" max="45" width="9.5" style="12" bestFit="1" customWidth="1"/>
    <col min="46" max="46" width="9" style="5"/>
    <col min="47" max="47" width="9" style="6"/>
    <col min="48" max="48" width="9.5" style="7" bestFit="1" customWidth="1"/>
    <col min="51" max="51" width="9.5" style="12" bestFit="1" customWidth="1"/>
    <col min="52" max="52" width="9" style="5"/>
    <col min="53" max="53" width="9.5" style="6" bestFit="1" customWidth="1"/>
    <col min="54" max="54" width="9" style="3"/>
  </cols>
  <sheetData>
    <row r="1" spans="1:53" x14ac:dyDescent="0.15">
      <c r="A1" s="52" t="s">
        <v>9</v>
      </c>
      <c r="B1" s="51" t="s">
        <v>0</v>
      </c>
      <c r="C1" s="40"/>
      <c r="D1" s="53" t="s">
        <v>12</v>
      </c>
      <c r="E1" s="54"/>
      <c r="F1" s="55">
        <v>2014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0">
        <v>2015</v>
      </c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</row>
    <row r="2" spans="1:53" x14ac:dyDescent="0.15">
      <c r="A2" s="52"/>
      <c r="B2" s="51"/>
      <c r="C2" s="40"/>
      <c r="D2" s="53"/>
      <c r="E2" s="54"/>
      <c r="F2" s="56" t="s">
        <v>1</v>
      </c>
      <c r="G2" s="56"/>
      <c r="H2" s="56"/>
      <c r="I2" s="56"/>
      <c r="J2" s="56"/>
      <c r="K2" s="56"/>
      <c r="L2" s="57" t="s">
        <v>2</v>
      </c>
      <c r="M2" s="57"/>
      <c r="N2" s="57"/>
      <c r="O2" s="57"/>
      <c r="P2" s="57"/>
      <c r="Q2" s="57"/>
      <c r="R2" s="58" t="s">
        <v>3</v>
      </c>
      <c r="S2" s="58"/>
      <c r="T2" s="58"/>
      <c r="U2" s="58"/>
      <c r="V2" s="58"/>
      <c r="W2" s="58"/>
      <c r="X2" s="59" t="s">
        <v>4</v>
      </c>
      <c r="Y2" s="59"/>
      <c r="Z2" s="59"/>
      <c r="AA2" s="59"/>
      <c r="AB2" s="59"/>
      <c r="AC2" s="59"/>
      <c r="AD2" s="56" t="s">
        <v>1</v>
      </c>
      <c r="AE2" s="56"/>
      <c r="AF2" s="56"/>
      <c r="AG2" s="56"/>
      <c r="AH2" s="56"/>
      <c r="AI2" s="56"/>
      <c r="AJ2" s="57" t="s">
        <v>2</v>
      </c>
      <c r="AK2" s="57"/>
      <c r="AL2" s="57"/>
      <c r="AM2" s="57"/>
      <c r="AN2" s="57"/>
      <c r="AO2" s="57"/>
      <c r="AP2" s="58" t="s">
        <v>3</v>
      </c>
      <c r="AQ2" s="58"/>
      <c r="AR2" s="58"/>
      <c r="AS2" s="58"/>
      <c r="AT2" s="58"/>
      <c r="AU2" s="58"/>
      <c r="AV2" s="59" t="s">
        <v>4</v>
      </c>
      <c r="AW2" s="59"/>
      <c r="AX2" s="59"/>
      <c r="AY2" s="59"/>
      <c r="AZ2" s="59"/>
      <c r="BA2" s="59"/>
    </row>
    <row r="3" spans="1:53" x14ac:dyDescent="0.15">
      <c r="A3" s="52"/>
      <c r="B3" s="51"/>
      <c r="C3" s="40" t="s">
        <v>50</v>
      </c>
      <c r="D3" s="30">
        <v>2014</v>
      </c>
      <c r="E3" s="30">
        <v>2015</v>
      </c>
      <c r="F3" s="7" t="s">
        <v>5</v>
      </c>
      <c r="G3" t="s">
        <v>6</v>
      </c>
      <c r="H3" t="s">
        <v>10</v>
      </c>
      <c r="I3" s="12" t="s">
        <v>21</v>
      </c>
      <c r="J3" s="5" t="s">
        <v>7</v>
      </c>
      <c r="K3" s="6" t="s">
        <v>8</v>
      </c>
      <c r="L3" s="7" t="s">
        <v>5</v>
      </c>
      <c r="M3" t="s">
        <v>6</v>
      </c>
      <c r="N3" t="s">
        <v>10</v>
      </c>
      <c r="O3" s="12" t="s">
        <v>22</v>
      </c>
      <c r="P3" s="5" t="s">
        <v>7</v>
      </c>
      <c r="Q3" s="6" t="s">
        <v>8</v>
      </c>
      <c r="R3" s="7" t="s">
        <v>5</v>
      </c>
      <c r="S3" t="s">
        <v>6</v>
      </c>
      <c r="T3" t="s">
        <v>10</v>
      </c>
      <c r="U3" s="12" t="s">
        <v>23</v>
      </c>
      <c r="V3" s="5" t="s">
        <v>7</v>
      </c>
      <c r="W3" s="6" t="s">
        <v>8</v>
      </c>
      <c r="X3" s="7" t="s">
        <v>5</v>
      </c>
      <c r="Y3" t="s">
        <v>6</v>
      </c>
      <c r="Z3" t="s">
        <v>10</v>
      </c>
      <c r="AA3" s="12" t="s">
        <v>22</v>
      </c>
      <c r="AB3" s="5" t="s">
        <v>7</v>
      </c>
      <c r="AC3" s="9" t="s">
        <v>8</v>
      </c>
      <c r="AD3" s="10" t="s">
        <v>5</v>
      </c>
      <c r="AE3" t="s">
        <v>6</v>
      </c>
      <c r="AF3" t="s">
        <v>10</v>
      </c>
      <c r="AG3" s="12" t="s">
        <v>22</v>
      </c>
      <c r="AH3" s="5" t="s">
        <v>7</v>
      </c>
      <c r="AI3" s="6" t="s">
        <v>8</v>
      </c>
      <c r="AJ3" s="7" t="s">
        <v>5</v>
      </c>
      <c r="AK3" t="s">
        <v>6</v>
      </c>
      <c r="AL3" t="s">
        <v>10</v>
      </c>
      <c r="AM3" s="12" t="s">
        <v>22</v>
      </c>
      <c r="AN3" s="5" t="s">
        <v>7</v>
      </c>
      <c r="AO3" s="6" t="s">
        <v>8</v>
      </c>
      <c r="AP3" s="7" t="s">
        <v>5</v>
      </c>
      <c r="AQ3" t="s">
        <v>6</v>
      </c>
      <c r="AR3" t="s">
        <v>11</v>
      </c>
      <c r="AS3" s="12" t="s">
        <v>22</v>
      </c>
      <c r="AT3" s="5" t="s">
        <v>7</v>
      </c>
      <c r="AU3" s="6" t="s">
        <v>8</v>
      </c>
      <c r="AV3" s="7" t="s">
        <v>5</v>
      </c>
      <c r="AW3" t="s">
        <v>6</v>
      </c>
      <c r="AX3" t="s">
        <v>11</v>
      </c>
      <c r="AY3" s="12" t="s">
        <v>22</v>
      </c>
      <c r="AZ3" s="5" t="s">
        <v>7</v>
      </c>
      <c r="BA3" s="6" t="s">
        <v>8</v>
      </c>
    </row>
    <row r="4" spans="1:53" x14ac:dyDescent="0.15">
      <c r="A4" s="1">
        <v>43286</v>
      </c>
      <c r="B4" s="11" t="s">
        <v>13</v>
      </c>
      <c r="C4" s="40">
        <f>J4+P4+V4+AB4+AH4+AN4+AT4+AZ4</f>
        <v>50918887</v>
      </c>
      <c r="D4" s="8">
        <f t="shared" ref="D4:D9" si="0">+K4+Q4+W4+AC4</f>
        <v>12386990</v>
      </c>
      <c r="E4" s="8">
        <f t="shared" ref="E4:E9" si="1">AI4+AO4+AU4+BA4</f>
        <v>111743623</v>
      </c>
      <c r="F4" s="7">
        <v>31391100</v>
      </c>
      <c r="G4">
        <v>638007</v>
      </c>
      <c r="H4">
        <v>1420</v>
      </c>
      <c r="I4" s="12">
        <v>0.26240000000000002</v>
      </c>
      <c r="J4" s="5">
        <v>20831716</v>
      </c>
      <c r="K4" s="6">
        <f t="shared" ref="K4:K9" si="2">F4-J4</f>
        <v>10559384</v>
      </c>
      <c r="L4" s="7">
        <v>12562000</v>
      </c>
      <c r="M4" s="4">
        <v>143967</v>
      </c>
      <c r="N4" s="4">
        <v>1495</v>
      </c>
      <c r="O4" s="13">
        <v>0.77949999999999997</v>
      </c>
      <c r="P4" s="8">
        <v>11320568</v>
      </c>
      <c r="Q4" s="6">
        <f t="shared" ref="Q4:Q9" si="3">L4-P4</f>
        <v>1241432</v>
      </c>
      <c r="R4" s="7">
        <v>3358700</v>
      </c>
      <c r="S4" s="4">
        <v>5000</v>
      </c>
      <c r="T4" s="4">
        <v>1570</v>
      </c>
      <c r="U4" s="13">
        <v>0.98340000000000005</v>
      </c>
      <c r="V4" s="8">
        <v>3183831</v>
      </c>
      <c r="W4" s="6">
        <f t="shared" ref="W4:W9" si="4">R4-V4</f>
        <v>174869</v>
      </c>
      <c r="X4" s="7">
        <v>5307700</v>
      </c>
      <c r="Y4" s="4">
        <v>94396</v>
      </c>
      <c r="Z4" s="4">
        <v>1507</v>
      </c>
      <c r="AA4" s="13">
        <v>0.69040000000000001</v>
      </c>
      <c r="AB4" s="8">
        <v>4896395</v>
      </c>
      <c r="AC4" s="9">
        <f t="shared" ref="AC4:AC9" si="5">X4-AB4</f>
        <v>411305</v>
      </c>
      <c r="AD4" s="10">
        <v>45620000</v>
      </c>
      <c r="AE4" s="4">
        <v>175996</v>
      </c>
      <c r="AF4" s="4">
        <v>1435</v>
      </c>
      <c r="AG4" s="13">
        <v>0.11559999999999999</v>
      </c>
      <c r="AH4" s="8">
        <v>1361935</v>
      </c>
      <c r="AI4" s="6">
        <f t="shared" ref="AI4:AI9" si="6">AD4-AH4</f>
        <v>44258065</v>
      </c>
      <c r="AJ4" s="7">
        <v>44510000</v>
      </c>
      <c r="AK4" s="4">
        <v>433481</v>
      </c>
      <c r="AL4" s="4">
        <v>1506</v>
      </c>
      <c r="AM4" s="13">
        <v>0.18729999999999999</v>
      </c>
      <c r="AN4" s="8">
        <v>5847983</v>
      </c>
      <c r="AO4" s="6">
        <f t="shared" ref="AO4:AO9" si="7">AJ4-AN4</f>
        <v>38662017</v>
      </c>
      <c r="AP4" s="7">
        <v>11240000</v>
      </c>
      <c r="AQ4" s="4">
        <v>200818</v>
      </c>
      <c r="AR4" s="4">
        <v>1587</v>
      </c>
      <c r="AS4" s="13">
        <v>0.40649999999999997</v>
      </c>
      <c r="AT4" s="8">
        <v>1341714</v>
      </c>
      <c r="AU4" s="6">
        <f t="shared" ref="AU4:AU9" si="8">AP4-AT4</f>
        <v>9898286</v>
      </c>
      <c r="AV4" s="7">
        <v>21060000</v>
      </c>
      <c r="AW4" s="4">
        <v>210151</v>
      </c>
      <c r="AX4" s="4">
        <v>1554</v>
      </c>
      <c r="AY4" s="13">
        <v>0.2374</v>
      </c>
      <c r="AZ4" s="8">
        <v>2134745</v>
      </c>
      <c r="BA4" s="6">
        <f t="shared" ref="BA4:BA9" si="9">AV4-AZ4</f>
        <v>18925255</v>
      </c>
    </row>
    <row r="5" spans="1:53" x14ac:dyDescent="0.15">
      <c r="A5" s="1">
        <v>43293</v>
      </c>
      <c r="B5" s="11" t="s">
        <v>14</v>
      </c>
      <c r="C5" s="40">
        <f t="shared" ref="C5:C12" si="10">J5+P5+V5+AB5+AH5+AN5+AT5+AZ5</f>
        <v>53095972</v>
      </c>
      <c r="D5" s="8">
        <f t="shared" si="0"/>
        <v>11488035</v>
      </c>
      <c r="E5" s="8">
        <f t="shared" si="1"/>
        <v>110465493</v>
      </c>
      <c r="F5" s="7">
        <v>31391100</v>
      </c>
      <c r="G5">
        <v>739630</v>
      </c>
      <c r="H5">
        <v>1413</v>
      </c>
      <c r="I5" s="12">
        <v>0.35670000000000002</v>
      </c>
      <c r="J5" s="5">
        <f>J4+G5</f>
        <v>21571346</v>
      </c>
      <c r="K5" s="6">
        <f t="shared" si="2"/>
        <v>9819754</v>
      </c>
      <c r="L5" s="7">
        <v>12562000</v>
      </c>
      <c r="M5" s="4">
        <v>119793</v>
      </c>
      <c r="N5" s="4">
        <v>1507</v>
      </c>
      <c r="O5" s="13">
        <v>0.66830000000000001</v>
      </c>
      <c r="P5" s="5">
        <f t="shared" ref="P5:P10" si="11">P4+M5</f>
        <v>11440361</v>
      </c>
      <c r="Q5" s="6">
        <f t="shared" si="3"/>
        <v>1121639</v>
      </c>
      <c r="R5" s="7">
        <v>3358700</v>
      </c>
      <c r="S5" s="4">
        <v>6280</v>
      </c>
      <c r="T5" s="4">
        <v>1556</v>
      </c>
      <c r="U5" s="13">
        <v>1</v>
      </c>
      <c r="V5" s="5">
        <f t="shared" ref="V5:V10" si="12">V4+S5</f>
        <v>3190111</v>
      </c>
      <c r="W5" s="6">
        <f t="shared" si="4"/>
        <v>168589</v>
      </c>
      <c r="X5" s="7">
        <v>5307700</v>
      </c>
      <c r="Y5" s="4">
        <v>33252</v>
      </c>
      <c r="Z5" s="4">
        <v>1514</v>
      </c>
      <c r="AA5" s="13">
        <v>0.25669999999999998</v>
      </c>
      <c r="AB5" s="5">
        <f t="shared" ref="AB5:AB10" si="13">AB4+Y5</f>
        <v>4929647</v>
      </c>
      <c r="AC5" s="9">
        <f t="shared" si="5"/>
        <v>378053</v>
      </c>
      <c r="AD5" s="10">
        <v>45620000</v>
      </c>
      <c r="AE5">
        <v>202706</v>
      </c>
      <c r="AF5">
        <v>1430</v>
      </c>
      <c r="AG5" s="12">
        <v>0.1042</v>
      </c>
      <c r="AH5" s="8">
        <f>AH4+AE5</f>
        <v>1564641</v>
      </c>
      <c r="AI5" s="6">
        <f t="shared" si="6"/>
        <v>44055359</v>
      </c>
      <c r="AJ5" s="7">
        <v>44510000</v>
      </c>
      <c r="AK5" s="4">
        <v>619929</v>
      </c>
      <c r="AL5" s="4">
        <v>1505</v>
      </c>
      <c r="AM5" s="13">
        <v>0.26779999999999998</v>
      </c>
      <c r="AN5" s="8">
        <f>AN4+AK5</f>
        <v>6467912</v>
      </c>
      <c r="AO5" s="6">
        <f t="shared" si="7"/>
        <v>38042088</v>
      </c>
      <c r="AP5" s="7">
        <v>11240000</v>
      </c>
      <c r="AQ5" s="4">
        <v>173386</v>
      </c>
      <c r="AR5" s="4">
        <v>1598</v>
      </c>
      <c r="AS5" s="13">
        <v>0.35249999999999998</v>
      </c>
      <c r="AT5" s="5">
        <f>AT4+AQ5</f>
        <v>1515100</v>
      </c>
      <c r="AU5" s="6">
        <f t="shared" si="8"/>
        <v>9724900</v>
      </c>
      <c r="AV5" s="7">
        <v>21060000</v>
      </c>
      <c r="AW5" s="4">
        <v>282109</v>
      </c>
      <c r="AX5" s="4">
        <v>1548</v>
      </c>
      <c r="AY5" s="13">
        <v>0.32640000000000002</v>
      </c>
      <c r="AZ5" s="5">
        <f>AZ4+AW5</f>
        <v>2416854</v>
      </c>
      <c r="BA5" s="6">
        <f t="shared" si="9"/>
        <v>18643146</v>
      </c>
    </row>
    <row r="6" spans="1:53" x14ac:dyDescent="0.15">
      <c r="A6" s="1">
        <v>43300</v>
      </c>
      <c r="B6" s="29" t="s">
        <v>26</v>
      </c>
      <c r="C6" s="40">
        <f t="shared" si="10"/>
        <v>55307130</v>
      </c>
      <c r="D6" s="8">
        <f t="shared" si="0"/>
        <v>10773120</v>
      </c>
      <c r="E6" s="8">
        <f t="shared" si="1"/>
        <v>108969250</v>
      </c>
      <c r="F6" s="7">
        <v>31391100</v>
      </c>
      <c r="G6">
        <v>660242</v>
      </c>
      <c r="H6">
        <v>1413</v>
      </c>
      <c r="I6" s="12">
        <v>0.318</v>
      </c>
      <c r="J6" s="5">
        <f>J5+G6</f>
        <v>22231588</v>
      </c>
      <c r="K6" s="6">
        <f t="shared" si="2"/>
        <v>9159512</v>
      </c>
      <c r="L6" s="7">
        <v>12562000</v>
      </c>
      <c r="M6" s="4">
        <v>27000</v>
      </c>
      <c r="N6" s="4">
        <v>1480</v>
      </c>
      <c r="O6" s="12">
        <v>0.4597</v>
      </c>
      <c r="P6" s="5">
        <f t="shared" si="11"/>
        <v>11467361</v>
      </c>
      <c r="Q6" s="6">
        <f t="shared" si="3"/>
        <v>1094639</v>
      </c>
      <c r="R6" s="7">
        <v>3358700</v>
      </c>
      <c r="S6" s="4">
        <v>17565</v>
      </c>
      <c r="T6" s="4">
        <v>1618</v>
      </c>
      <c r="U6" s="12">
        <v>0.99519999999999997</v>
      </c>
      <c r="V6" s="5">
        <f t="shared" si="12"/>
        <v>3207676</v>
      </c>
      <c r="W6" s="6">
        <f t="shared" si="4"/>
        <v>151024</v>
      </c>
      <c r="X6" s="7">
        <v>5307700</v>
      </c>
      <c r="Y6" s="4">
        <v>10108</v>
      </c>
      <c r="Z6" s="4">
        <v>1427</v>
      </c>
      <c r="AA6" s="12">
        <v>0.21759999999999999</v>
      </c>
      <c r="AB6" s="5">
        <f t="shared" si="13"/>
        <v>4939755</v>
      </c>
      <c r="AC6" s="9">
        <f t="shared" si="5"/>
        <v>367945</v>
      </c>
      <c r="AD6" s="10">
        <v>45620000</v>
      </c>
      <c r="AE6">
        <v>441311</v>
      </c>
      <c r="AF6">
        <v>1432</v>
      </c>
      <c r="AG6" s="12">
        <v>0.24279999999999999</v>
      </c>
      <c r="AH6" s="8">
        <f t="shared" ref="AH6:AH9" si="14">AH5+AE6</f>
        <v>2005952</v>
      </c>
      <c r="AI6" s="6">
        <f t="shared" si="6"/>
        <v>43614048</v>
      </c>
      <c r="AJ6" s="7">
        <v>44510000</v>
      </c>
      <c r="AK6" s="4">
        <v>558046</v>
      </c>
      <c r="AL6" s="4">
        <v>1513</v>
      </c>
      <c r="AM6" s="12">
        <v>0.2281</v>
      </c>
      <c r="AN6" s="8">
        <f t="shared" ref="AN6:AN9" si="15">AN5+AK6</f>
        <v>7025958</v>
      </c>
      <c r="AO6" s="6">
        <f t="shared" si="7"/>
        <v>37484042</v>
      </c>
      <c r="AP6" s="7">
        <v>11240000</v>
      </c>
      <c r="AQ6" s="4">
        <v>192162</v>
      </c>
      <c r="AR6" s="4">
        <v>1599</v>
      </c>
      <c r="AS6" s="12">
        <v>0.39760000000000001</v>
      </c>
      <c r="AT6" s="5">
        <f t="shared" ref="AT6:AT9" si="16">AT5+AQ6</f>
        <v>1707262</v>
      </c>
      <c r="AU6" s="6">
        <f t="shared" si="8"/>
        <v>9532738</v>
      </c>
      <c r="AV6" s="7">
        <v>21060000</v>
      </c>
      <c r="AW6" s="4">
        <v>304724</v>
      </c>
      <c r="AX6" s="4">
        <v>1561</v>
      </c>
      <c r="AY6" s="12">
        <v>0.32019999999999998</v>
      </c>
      <c r="AZ6" s="5">
        <f t="shared" ref="AZ6:AZ9" si="17">AZ5+AW6</f>
        <v>2721578</v>
      </c>
      <c r="BA6" s="6">
        <f t="shared" si="9"/>
        <v>18338422</v>
      </c>
    </row>
    <row r="7" spans="1:53" x14ac:dyDescent="0.15">
      <c r="A7" s="1">
        <v>43307</v>
      </c>
      <c r="B7" s="31" t="s">
        <v>44</v>
      </c>
      <c r="C7" s="40">
        <f t="shared" si="10"/>
        <v>57445097</v>
      </c>
      <c r="D7" s="8">
        <f t="shared" si="0"/>
        <v>10113021</v>
      </c>
      <c r="E7" s="8">
        <f t="shared" si="1"/>
        <v>107491382</v>
      </c>
      <c r="F7" s="7">
        <v>31391100</v>
      </c>
      <c r="G7">
        <v>609662</v>
      </c>
      <c r="H7">
        <v>1412</v>
      </c>
      <c r="I7" s="12">
        <v>0.29859999999999998</v>
      </c>
      <c r="J7" s="5">
        <f>J6+G7</f>
        <v>22841250</v>
      </c>
      <c r="K7" s="6">
        <f t="shared" si="2"/>
        <v>8549850</v>
      </c>
      <c r="L7" s="7">
        <v>12562000</v>
      </c>
      <c r="M7" s="4">
        <v>26786</v>
      </c>
      <c r="N7" s="4">
        <v>1522</v>
      </c>
      <c r="O7" s="12">
        <v>0.37419999999999998</v>
      </c>
      <c r="P7" s="5">
        <f t="shared" si="11"/>
        <v>11494147</v>
      </c>
      <c r="Q7" s="6">
        <f t="shared" si="3"/>
        <v>1067853</v>
      </c>
      <c r="R7" s="7">
        <v>3358700</v>
      </c>
      <c r="S7" s="4">
        <v>14708</v>
      </c>
      <c r="T7" s="4">
        <v>1643</v>
      </c>
      <c r="U7" s="12">
        <v>1</v>
      </c>
      <c r="V7" s="5">
        <f t="shared" si="12"/>
        <v>3222384</v>
      </c>
      <c r="W7" s="6">
        <f t="shared" si="4"/>
        <v>136316</v>
      </c>
      <c r="X7" s="7">
        <v>5307700</v>
      </c>
      <c r="Y7" s="4">
        <v>8943</v>
      </c>
      <c r="Z7" s="4">
        <v>1382</v>
      </c>
      <c r="AA7" s="12">
        <v>9.8500000000000004E-2</v>
      </c>
      <c r="AB7" s="5">
        <f t="shared" si="13"/>
        <v>4948698</v>
      </c>
      <c r="AC7" s="9">
        <f t="shared" si="5"/>
        <v>359002</v>
      </c>
      <c r="AD7" s="10">
        <v>45620000</v>
      </c>
      <c r="AE7">
        <v>359134</v>
      </c>
      <c r="AF7">
        <v>1428</v>
      </c>
      <c r="AG7" s="12">
        <v>0.18659999999999999</v>
      </c>
      <c r="AH7" s="8">
        <f t="shared" si="14"/>
        <v>2365086</v>
      </c>
      <c r="AI7" s="6">
        <f t="shared" si="6"/>
        <v>43254914</v>
      </c>
      <c r="AJ7" s="7">
        <v>44510000</v>
      </c>
      <c r="AK7" s="4">
        <v>696813</v>
      </c>
      <c r="AL7" s="4">
        <v>1510</v>
      </c>
      <c r="AM7" s="12">
        <v>0.28899999999999998</v>
      </c>
      <c r="AN7" s="8">
        <f t="shared" si="15"/>
        <v>7722771</v>
      </c>
      <c r="AO7" s="6">
        <f t="shared" si="7"/>
        <v>36787229</v>
      </c>
      <c r="AP7" s="7">
        <v>11240000</v>
      </c>
      <c r="AQ7" s="4">
        <v>157937</v>
      </c>
      <c r="AR7" s="4">
        <v>1598</v>
      </c>
      <c r="AS7" s="12">
        <v>0.3286</v>
      </c>
      <c r="AT7" s="5">
        <f t="shared" si="16"/>
        <v>1865199</v>
      </c>
      <c r="AU7" s="6">
        <f t="shared" si="8"/>
        <v>9374801</v>
      </c>
      <c r="AV7" s="7">
        <v>21060000</v>
      </c>
      <c r="AW7" s="4">
        <v>263984</v>
      </c>
      <c r="AX7" s="4">
        <v>1585</v>
      </c>
      <c r="AY7" s="12">
        <v>0.31219999999999998</v>
      </c>
      <c r="AZ7" s="5">
        <f t="shared" si="17"/>
        <v>2985562</v>
      </c>
      <c r="BA7" s="6">
        <f t="shared" si="9"/>
        <v>18074438</v>
      </c>
    </row>
    <row r="8" spans="1:53" x14ac:dyDescent="0.15">
      <c r="A8" s="1">
        <v>43314</v>
      </c>
      <c r="B8" s="35" t="s">
        <v>45</v>
      </c>
      <c r="C8" s="40">
        <f t="shared" si="10"/>
        <v>59404406</v>
      </c>
      <c r="D8" s="8">
        <f t="shared" si="0"/>
        <v>9503211</v>
      </c>
      <c r="E8" s="8">
        <f t="shared" si="1"/>
        <v>106141883</v>
      </c>
      <c r="F8" s="7">
        <v>31391100</v>
      </c>
      <c r="G8">
        <v>583616</v>
      </c>
      <c r="H8">
        <v>1413</v>
      </c>
      <c r="I8" s="12">
        <v>0.30199999999999999</v>
      </c>
      <c r="J8" s="5">
        <f t="shared" ref="J8:J9" si="18">J7+G8</f>
        <v>23424866</v>
      </c>
      <c r="K8" s="6">
        <f t="shared" si="2"/>
        <v>7966234</v>
      </c>
      <c r="L8" s="7">
        <v>12562000</v>
      </c>
      <c r="M8" s="4">
        <v>4001</v>
      </c>
      <c r="N8" s="4">
        <v>1480</v>
      </c>
      <c r="O8" s="12">
        <v>0.12609999999999999</v>
      </c>
      <c r="P8" s="5">
        <f t="shared" si="11"/>
        <v>11498148</v>
      </c>
      <c r="Q8" s="6">
        <f t="shared" si="3"/>
        <v>1063852</v>
      </c>
      <c r="R8" s="7">
        <v>3358700</v>
      </c>
      <c r="S8" s="4">
        <v>10451</v>
      </c>
      <c r="T8" s="4">
        <v>1606</v>
      </c>
      <c r="U8" s="12">
        <v>0.99199999999999999</v>
      </c>
      <c r="V8" s="5">
        <f t="shared" si="12"/>
        <v>3232835</v>
      </c>
      <c r="W8" s="6">
        <f t="shared" si="4"/>
        <v>125865</v>
      </c>
      <c r="X8" s="7">
        <v>5307700</v>
      </c>
      <c r="Y8" s="4">
        <v>11742</v>
      </c>
      <c r="Z8" s="4">
        <v>1427</v>
      </c>
      <c r="AA8" s="12">
        <v>0.26629999999999998</v>
      </c>
      <c r="AB8" s="5">
        <f t="shared" si="13"/>
        <v>4960440</v>
      </c>
      <c r="AC8" s="9">
        <f t="shared" si="5"/>
        <v>347260</v>
      </c>
      <c r="AD8" s="10">
        <v>45620000</v>
      </c>
      <c r="AE8">
        <v>273269</v>
      </c>
      <c r="AF8">
        <v>1422</v>
      </c>
      <c r="AG8" s="12">
        <v>0.1348</v>
      </c>
      <c r="AH8" s="8">
        <f t="shared" si="14"/>
        <v>2638355</v>
      </c>
      <c r="AI8" s="6">
        <f t="shared" si="6"/>
        <v>42981645</v>
      </c>
      <c r="AJ8" s="7">
        <v>44510000</v>
      </c>
      <c r="AK8" s="4">
        <v>544089</v>
      </c>
      <c r="AL8" s="4">
        <v>1513</v>
      </c>
      <c r="AM8" s="12">
        <v>0.22070000000000001</v>
      </c>
      <c r="AN8" s="8">
        <f t="shared" si="15"/>
        <v>8266860</v>
      </c>
      <c r="AO8" s="6">
        <f t="shared" si="7"/>
        <v>36243140</v>
      </c>
      <c r="AP8" s="7">
        <v>11240000</v>
      </c>
      <c r="AQ8" s="4">
        <v>191065</v>
      </c>
      <c r="AR8" s="4">
        <v>1588</v>
      </c>
      <c r="AS8" s="12">
        <v>0.39610000000000001</v>
      </c>
      <c r="AT8" s="5">
        <f t="shared" si="16"/>
        <v>2056264</v>
      </c>
      <c r="AU8" s="6">
        <f t="shared" si="8"/>
        <v>9183736</v>
      </c>
      <c r="AV8" s="7">
        <v>21060000</v>
      </c>
      <c r="AW8" s="4">
        <v>341076</v>
      </c>
      <c r="AX8" s="4">
        <v>1554</v>
      </c>
      <c r="AY8" s="12">
        <v>0.35659999999999997</v>
      </c>
      <c r="AZ8" s="5">
        <f t="shared" si="17"/>
        <v>3326638</v>
      </c>
      <c r="BA8" s="6">
        <f t="shared" si="9"/>
        <v>17733362</v>
      </c>
    </row>
    <row r="9" spans="1:53" x14ac:dyDescent="0.15">
      <c r="A9" s="1">
        <v>43321</v>
      </c>
      <c r="B9" s="36" t="s">
        <v>46</v>
      </c>
      <c r="C9" s="40">
        <f t="shared" si="10"/>
        <v>61372012</v>
      </c>
      <c r="D9" s="8">
        <f t="shared" si="0"/>
        <v>9046443</v>
      </c>
      <c r="E9" s="8">
        <f t="shared" si="1"/>
        <v>104631045</v>
      </c>
      <c r="F9" s="7">
        <v>31391100</v>
      </c>
      <c r="G9">
        <v>427228</v>
      </c>
      <c r="H9">
        <v>1423</v>
      </c>
      <c r="I9" s="12">
        <v>0.23200000000000001</v>
      </c>
      <c r="J9" s="5">
        <f t="shared" si="18"/>
        <v>23852094</v>
      </c>
      <c r="K9" s="6">
        <f t="shared" si="2"/>
        <v>7539006</v>
      </c>
      <c r="L9" s="7">
        <v>12562000</v>
      </c>
      <c r="M9" s="4">
        <v>22623</v>
      </c>
      <c r="N9" s="4">
        <v>1502</v>
      </c>
      <c r="O9" s="12">
        <v>0.37059999999999998</v>
      </c>
      <c r="P9" s="5">
        <f t="shared" si="11"/>
        <v>11520771</v>
      </c>
      <c r="Q9" s="6">
        <f t="shared" si="3"/>
        <v>1041229</v>
      </c>
      <c r="R9" s="7">
        <v>3358700</v>
      </c>
      <c r="S9" s="4"/>
      <c r="T9" s="4"/>
      <c r="V9" s="5">
        <f t="shared" si="12"/>
        <v>3232835</v>
      </c>
      <c r="W9" s="6">
        <f t="shared" si="4"/>
        <v>125865</v>
      </c>
      <c r="X9" s="7">
        <v>5307700</v>
      </c>
      <c r="Y9" s="4">
        <v>6917</v>
      </c>
      <c r="Z9" s="4">
        <v>1630</v>
      </c>
      <c r="AA9" s="12">
        <v>7.7899999999999997E-2</v>
      </c>
      <c r="AB9" s="5">
        <f t="shared" si="13"/>
        <v>4967357</v>
      </c>
      <c r="AC9" s="9">
        <f t="shared" si="5"/>
        <v>340343</v>
      </c>
      <c r="AD9" s="10">
        <v>45620000</v>
      </c>
      <c r="AE9">
        <v>363958</v>
      </c>
      <c r="AF9">
        <v>1434</v>
      </c>
      <c r="AG9" s="12">
        <v>0.16880000000000001</v>
      </c>
      <c r="AH9" s="8">
        <f t="shared" si="14"/>
        <v>3002313</v>
      </c>
      <c r="AI9" s="6">
        <f t="shared" si="6"/>
        <v>42617687</v>
      </c>
      <c r="AJ9" s="7">
        <v>44510000</v>
      </c>
      <c r="AK9" s="4">
        <v>651631</v>
      </c>
      <c r="AL9" s="4">
        <v>1519</v>
      </c>
      <c r="AM9" s="12">
        <v>0.26860000000000001</v>
      </c>
      <c r="AN9" s="8">
        <f t="shared" si="15"/>
        <v>8918491</v>
      </c>
      <c r="AO9" s="6">
        <f t="shared" si="7"/>
        <v>35591509</v>
      </c>
      <c r="AP9" s="7">
        <v>11240000</v>
      </c>
      <c r="AQ9" s="4">
        <v>196912</v>
      </c>
      <c r="AR9" s="4">
        <v>1594</v>
      </c>
      <c r="AS9" s="12">
        <v>0.39190000000000003</v>
      </c>
      <c r="AT9" s="5">
        <f t="shared" si="16"/>
        <v>2253176</v>
      </c>
      <c r="AU9" s="6">
        <f t="shared" si="8"/>
        <v>8986824</v>
      </c>
      <c r="AV9" s="7">
        <v>21060000</v>
      </c>
      <c r="AW9" s="4">
        <v>298337</v>
      </c>
      <c r="AX9" s="4">
        <v>1554</v>
      </c>
      <c r="AY9" s="12">
        <v>0.32879999999999998</v>
      </c>
      <c r="AZ9" s="5">
        <f t="shared" si="17"/>
        <v>3624975</v>
      </c>
      <c r="BA9" s="6">
        <f t="shared" si="9"/>
        <v>17435025</v>
      </c>
    </row>
    <row r="10" spans="1:53" x14ac:dyDescent="0.15">
      <c r="A10" s="1">
        <v>43328</v>
      </c>
      <c r="B10" s="37" t="s">
        <v>47</v>
      </c>
      <c r="C10" s="40">
        <f t="shared" si="10"/>
        <v>63753676</v>
      </c>
      <c r="D10" s="8">
        <f t="shared" ref="D10:D12" si="19">+K10+Q10+W10+AC10</f>
        <v>8629431</v>
      </c>
      <c r="E10" s="8">
        <f t="shared" ref="E10:E12" si="20">AI10+AO10+AU10+BA10</f>
        <v>102666393</v>
      </c>
      <c r="F10" s="7">
        <v>31391100</v>
      </c>
      <c r="G10">
        <v>361503</v>
      </c>
      <c r="H10">
        <v>1428</v>
      </c>
      <c r="I10" s="12">
        <v>0.27429999999999999</v>
      </c>
      <c r="J10" s="5">
        <f>J9+G10</f>
        <v>24213597</v>
      </c>
      <c r="K10" s="6">
        <f t="shared" ref="K10:K12" si="21">F10-J10</f>
        <v>7177503</v>
      </c>
      <c r="L10" s="7">
        <v>12562000</v>
      </c>
      <c r="M10" s="4">
        <v>35094</v>
      </c>
      <c r="N10" s="4">
        <v>1509</v>
      </c>
      <c r="O10" s="12">
        <v>0.69189999999999996</v>
      </c>
      <c r="P10" s="5">
        <f t="shared" si="11"/>
        <v>11555865</v>
      </c>
      <c r="Q10" s="6">
        <f t="shared" ref="Q10:Q12" si="22">L10-P10</f>
        <v>1006135</v>
      </c>
      <c r="R10" s="7">
        <v>3358700</v>
      </c>
      <c r="S10" s="4">
        <v>9406</v>
      </c>
      <c r="T10" s="4">
        <v>1639</v>
      </c>
      <c r="U10" s="12">
        <v>1</v>
      </c>
      <c r="V10" s="5">
        <f t="shared" si="12"/>
        <v>3242241</v>
      </c>
      <c r="W10" s="6">
        <f t="shared" ref="W10:W12" si="23">R10-V10</f>
        <v>116459</v>
      </c>
      <c r="X10" s="7">
        <v>5307700</v>
      </c>
      <c r="Y10" s="4">
        <v>11009</v>
      </c>
      <c r="Z10" s="4">
        <v>1509</v>
      </c>
      <c r="AA10" s="12">
        <v>0.27960000000000002</v>
      </c>
      <c r="AB10" s="5">
        <f t="shared" si="13"/>
        <v>4978366</v>
      </c>
      <c r="AC10" s="9">
        <f t="shared" ref="AC10:AC12" si="24">X10-AB10</f>
        <v>329334</v>
      </c>
      <c r="AD10" s="10">
        <v>45620000</v>
      </c>
      <c r="AE10">
        <v>486996</v>
      </c>
      <c r="AF10">
        <v>1437</v>
      </c>
      <c r="AG10" s="12">
        <v>0.18459999999999999</v>
      </c>
      <c r="AH10" s="8">
        <f t="shared" ref="AH10:AH12" si="25">AH9+AE10</f>
        <v>3489309</v>
      </c>
      <c r="AI10" s="6">
        <f t="shared" ref="AI10:AI12" si="26">AD10-AH10</f>
        <v>42130691</v>
      </c>
      <c r="AJ10" s="7">
        <v>44510000</v>
      </c>
      <c r="AK10" s="4">
        <v>811674</v>
      </c>
      <c r="AL10" s="4">
        <v>1527</v>
      </c>
      <c r="AM10" s="12">
        <v>0.33250000000000002</v>
      </c>
      <c r="AN10" s="8">
        <f t="shared" ref="AN10:AN12" si="27">AN9+AK10</f>
        <v>9730165</v>
      </c>
      <c r="AO10" s="6">
        <f t="shared" ref="AO10:AO12" si="28">AJ10-AN10</f>
        <v>34779835</v>
      </c>
      <c r="AP10" s="7">
        <v>11240000</v>
      </c>
      <c r="AQ10" s="4">
        <v>285344</v>
      </c>
      <c r="AR10" s="4">
        <v>1599</v>
      </c>
      <c r="AS10" s="12">
        <v>0.58140000000000003</v>
      </c>
      <c r="AT10" s="5">
        <f t="shared" ref="AT10:AT12" si="29">AT9+AQ10</f>
        <v>2538520</v>
      </c>
      <c r="AU10" s="6">
        <f t="shared" ref="AU10:AU12" si="30">AP10-AT10</f>
        <v>8701480</v>
      </c>
      <c r="AV10" s="7">
        <v>21060000</v>
      </c>
      <c r="AW10" s="4">
        <v>380638</v>
      </c>
      <c r="AX10" s="4">
        <v>1541</v>
      </c>
      <c r="AY10" s="12">
        <v>0.3972</v>
      </c>
      <c r="AZ10" s="5">
        <f t="shared" ref="AZ10:AZ12" si="31">AZ9+AW10</f>
        <v>4005613</v>
      </c>
      <c r="BA10" s="6">
        <f t="shared" ref="BA10:BA12" si="32">AV10-AZ10</f>
        <v>17054387</v>
      </c>
    </row>
    <row r="11" spans="1:53" x14ac:dyDescent="0.15">
      <c r="A11" s="1">
        <v>43335</v>
      </c>
      <c r="B11" s="38" t="s">
        <v>48</v>
      </c>
      <c r="C11" s="40">
        <f t="shared" si="10"/>
        <v>66637565</v>
      </c>
      <c r="D11" s="8">
        <f t="shared" si="19"/>
        <v>8295366</v>
      </c>
      <c r="E11" s="8">
        <f t="shared" si="20"/>
        <v>100116569</v>
      </c>
      <c r="F11" s="7">
        <v>31391100</v>
      </c>
      <c r="G11">
        <v>279107</v>
      </c>
      <c r="H11">
        <v>1436</v>
      </c>
      <c r="I11" s="12">
        <v>0.21410000000000001</v>
      </c>
      <c r="J11" s="5">
        <f t="shared" ref="J11:J12" si="33">J10+G11</f>
        <v>24492704</v>
      </c>
      <c r="K11" s="6">
        <f t="shared" si="21"/>
        <v>6898396</v>
      </c>
      <c r="L11" s="7">
        <v>12562000</v>
      </c>
      <c r="M11" s="4">
        <v>54958</v>
      </c>
      <c r="N11" s="4">
        <v>1486</v>
      </c>
      <c r="O11" s="12">
        <v>0.96109999999999995</v>
      </c>
      <c r="P11" s="5">
        <f t="shared" ref="P11:P12" si="34">P10+M11</f>
        <v>11610823</v>
      </c>
      <c r="Q11" s="6">
        <f t="shared" si="22"/>
        <v>951177</v>
      </c>
      <c r="R11" s="7">
        <v>3358700</v>
      </c>
      <c r="V11" s="5">
        <f t="shared" ref="V11:V12" si="35">V10+S11</f>
        <v>3242241</v>
      </c>
      <c r="W11" s="6">
        <f t="shared" si="23"/>
        <v>116459</v>
      </c>
      <c r="X11" s="7">
        <v>5307700</v>
      </c>
      <c r="AB11" s="5">
        <f t="shared" ref="AB11:AB12" si="36">AB10+Y11</f>
        <v>4978366</v>
      </c>
      <c r="AC11" s="9">
        <f t="shared" si="24"/>
        <v>329334</v>
      </c>
      <c r="AD11" s="10">
        <v>45620000</v>
      </c>
      <c r="AE11">
        <v>509380</v>
      </c>
      <c r="AF11">
        <v>1441</v>
      </c>
      <c r="AG11" s="12">
        <v>0.19059999999999999</v>
      </c>
      <c r="AH11" s="8">
        <f t="shared" si="25"/>
        <v>3998689</v>
      </c>
      <c r="AI11" s="6">
        <f t="shared" si="26"/>
        <v>41621311</v>
      </c>
      <c r="AJ11" s="7">
        <v>44510000</v>
      </c>
      <c r="AK11" s="4">
        <v>1168687</v>
      </c>
      <c r="AL11" s="4">
        <v>1533</v>
      </c>
      <c r="AM11" s="12">
        <v>0.47970000000000002</v>
      </c>
      <c r="AN11" s="8">
        <f t="shared" si="27"/>
        <v>10898852</v>
      </c>
      <c r="AO11" s="6">
        <f t="shared" si="28"/>
        <v>33611148</v>
      </c>
      <c r="AP11" s="7">
        <v>11240000</v>
      </c>
      <c r="AQ11" s="4">
        <v>418252</v>
      </c>
      <c r="AR11" s="4">
        <v>1605</v>
      </c>
      <c r="AS11" s="12">
        <v>0.85029999999999994</v>
      </c>
      <c r="AT11" s="5">
        <f t="shared" si="29"/>
        <v>2956772</v>
      </c>
      <c r="AU11" s="6">
        <f t="shared" si="30"/>
        <v>8283228</v>
      </c>
      <c r="AV11" s="7">
        <v>21060000</v>
      </c>
      <c r="AW11" s="4">
        <v>453505</v>
      </c>
      <c r="AX11" s="4">
        <v>1538</v>
      </c>
      <c r="AY11" s="12">
        <v>0.49430000000000002</v>
      </c>
      <c r="AZ11" s="5">
        <f t="shared" si="31"/>
        <v>4459118</v>
      </c>
      <c r="BA11" s="6">
        <f t="shared" si="32"/>
        <v>16600882</v>
      </c>
    </row>
    <row r="12" spans="1:53" x14ac:dyDescent="0.15">
      <c r="A12" s="1">
        <v>43342</v>
      </c>
      <c r="B12" s="39" t="s">
        <v>49</v>
      </c>
      <c r="C12" s="40">
        <f t="shared" si="10"/>
        <v>70442469</v>
      </c>
      <c r="D12" s="8">
        <f t="shared" si="19"/>
        <v>7829372</v>
      </c>
      <c r="E12" s="8">
        <f t="shared" si="20"/>
        <v>96777659</v>
      </c>
      <c r="F12" s="7">
        <v>31391100</v>
      </c>
      <c r="G12">
        <v>420544</v>
      </c>
      <c r="H12">
        <v>1425</v>
      </c>
      <c r="I12" s="12">
        <v>0.3276</v>
      </c>
      <c r="J12" s="5">
        <f t="shared" si="33"/>
        <v>24913248</v>
      </c>
      <c r="K12" s="6">
        <f t="shared" si="21"/>
        <v>6477852</v>
      </c>
      <c r="L12" s="7">
        <v>12562000</v>
      </c>
      <c r="M12" s="4">
        <v>40648</v>
      </c>
      <c r="N12" s="4">
        <v>1508</v>
      </c>
      <c r="O12" s="12">
        <v>0.84230000000000005</v>
      </c>
      <c r="P12" s="5">
        <f t="shared" si="34"/>
        <v>11651471</v>
      </c>
      <c r="Q12" s="6">
        <f t="shared" si="22"/>
        <v>910529</v>
      </c>
      <c r="R12" s="7">
        <v>3358700</v>
      </c>
      <c r="V12" s="5">
        <f t="shared" si="35"/>
        <v>3242241</v>
      </c>
      <c r="W12" s="6">
        <f t="shared" si="23"/>
        <v>116459</v>
      </c>
      <c r="X12" s="7">
        <v>5307700</v>
      </c>
      <c r="Y12">
        <v>4802</v>
      </c>
      <c r="Z12">
        <v>1591</v>
      </c>
      <c r="AA12" s="12">
        <v>0.1449</v>
      </c>
      <c r="AB12" s="5">
        <f t="shared" si="36"/>
        <v>4983168</v>
      </c>
      <c r="AC12" s="9">
        <f t="shared" si="24"/>
        <v>324532</v>
      </c>
      <c r="AD12" s="10">
        <v>45620000</v>
      </c>
      <c r="AE12">
        <v>769479</v>
      </c>
      <c r="AF12">
        <v>1434</v>
      </c>
      <c r="AG12" s="12">
        <v>0.28360000000000002</v>
      </c>
      <c r="AH12" s="8">
        <f t="shared" si="25"/>
        <v>4768168</v>
      </c>
      <c r="AI12" s="6">
        <f t="shared" si="26"/>
        <v>40851832</v>
      </c>
      <c r="AJ12" s="7">
        <v>44510000</v>
      </c>
      <c r="AK12" s="4">
        <v>1662043</v>
      </c>
      <c r="AL12" s="4">
        <v>1547</v>
      </c>
      <c r="AM12" s="12">
        <v>0.68189999999999995</v>
      </c>
      <c r="AN12" s="8">
        <f t="shared" si="27"/>
        <v>12560895</v>
      </c>
      <c r="AO12" s="6">
        <f t="shared" si="28"/>
        <v>31949105</v>
      </c>
      <c r="AP12" s="7">
        <v>11240000</v>
      </c>
      <c r="AQ12" s="4">
        <v>479279</v>
      </c>
      <c r="AR12" s="4">
        <v>1608</v>
      </c>
      <c r="AS12" s="12">
        <v>0.99529999999999996</v>
      </c>
      <c r="AT12" s="5">
        <f t="shared" si="29"/>
        <v>3436051</v>
      </c>
      <c r="AU12" s="6">
        <f t="shared" si="30"/>
        <v>7803949</v>
      </c>
      <c r="AV12" s="7">
        <v>21060000</v>
      </c>
      <c r="AW12" s="4">
        <v>428109</v>
      </c>
      <c r="AX12" s="4">
        <v>1545</v>
      </c>
      <c r="AY12" s="12">
        <v>0.44350000000000001</v>
      </c>
      <c r="AZ12" s="5">
        <f t="shared" si="31"/>
        <v>4887227</v>
      </c>
      <c r="BA12" s="6">
        <f t="shared" si="32"/>
        <v>16172773</v>
      </c>
    </row>
    <row r="13" spans="1:53" x14ac:dyDescent="0.15">
      <c r="A13" s="1">
        <v>43349</v>
      </c>
      <c r="B13" s="42" t="s">
        <v>51</v>
      </c>
      <c r="C13" s="40">
        <f t="shared" ref="C13:C15" si="37">J13+P13+V13+AB13+AH13+AN13+AT13+AZ13</f>
        <v>74728966</v>
      </c>
      <c r="D13" s="8">
        <f t="shared" ref="D13:D15" si="38">+K13+Q13+W13+AC13</f>
        <v>7367193</v>
      </c>
      <c r="E13" s="8">
        <f t="shared" ref="E13:E15" si="39">AI13+AO13+AU13+BA13</f>
        <v>92953341</v>
      </c>
      <c r="F13" s="7">
        <v>31391100</v>
      </c>
      <c r="G13">
        <v>345400</v>
      </c>
      <c r="H13">
        <v>1447</v>
      </c>
      <c r="I13" s="12">
        <v>0.31219999999999998</v>
      </c>
      <c r="J13" s="5">
        <f t="shared" ref="J13:J15" si="40">J12+G13</f>
        <v>25258648</v>
      </c>
      <c r="K13" s="6">
        <f t="shared" ref="K13:K15" si="41">F13-J13</f>
        <v>6132452</v>
      </c>
      <c r="L13" s="7">
        <v>12562000</v>
      </c>
      <c r="M13" s="4">
        <v>107935</v>
      </c>
      <c r="N13" s="4">
        <v>1558</v>
      </c>
      <c r="O13" s="12">
        <v>1</v>
      </c>
      <c r="P13" s="5">
        <f t="shared" ref="P13:P15" si="42">P12+M13</f>
        <v>11759406</v>
      </c>
      <c r="Q13" s="6">
        <f t="shared" ref="Q13:Q15" si="43">L13-P13</f>
        <v>802594</v>
      </c>
      <c r="R13" s="7">
        <v>3358700</v>
      </c>
      <c r="V13" s="5">
        <f t="shared" ref="V13:V15" si="44">V12+S13</f>
        <v>3242241</v>
      </c>
      <c r="W13" s="6">
        <f t="shared" ref="W13:W15" si="45">R13-V13</f>
        <v>116459</v>
      </c>
      <c r="X13" s="7">
        <v>5307700</v>
      </c>
      <c r="Y13">
        <v>8844</v>
      </c>
      <c r="Z13">
        <v>1514</v>
      </c>
      <c r="AA13" s="12">
        <v>9.7500000000000003E-2</v>
      </c>
      <c r="AB13" s="5">
        <f t="shared" ref="AB13:AB15" si="46">AB12+Y13</f>
        <v>4992012</v>
      </c>
      <c r="AC13" s="9">
        <f t="shared" ref="AC13:AC15" si="47">X13-AB13</f>
        <v>315688</v>
      </c>
      <c r="AD13" s="10">
        <v>45620000</v>
      </c>
      <c r="AE13">
        <v>954100</v>
      </c>
      <c r="AF13">
        <v>1455</v>
      </c>
      <c r="AG13" s="12">
        <v>0.3357</v>
      </c>
      <c r="AH13" s="8">
        <f t="shared" ref="AH13:AH15" si="48">AH12+AE13</f>
        <v>5722268</v>
      </c>
      <c r="AI13" s="6">
        <f t="shared" ref="AI13:AI15" si="49">AD13-AH13</f>
        <v>39897732</v>
      </c>
      <c r="AJ13" s="7">
        <v>44510000</v>
      </c>
      <c r="AK13" s="4">
        <v>1892391</v>
      </c>
      <c r="AL13" s="4">
        <v>1554</v>
      </c>
      <c r="AM13" s="12">
        <v>0.79510000000000003</v>
      </c>
      <c r="AN13" s="8">
        <f t="shared" ref="AN13:AN15" si="50">AN12+AK13</f>
        <v>14453286</v>
      </c>
      <c r="AO13" s="6">
        <f t="shared" ref="AO13:AO15" si="51">AJ13-AN13</f>
        <v>30056714</v>
      </c>
      <c r="AP13" s="7">
        <v>11240000</v>
      </c>
      <c r="AQ13" s="4">
        <v>485192</v>
      </c>
      <c r="AR13" s="4">
        <v>1626</v>
      </c>
      <c r="AS13" s="12">
        <v>1</v>
      </c>
      <c r="AT13" s="5">
        <f t="shared" ref="AT13:AT15" si="52">AT12+AQ13</f>
        <v>3921243</v>
      </c>
      <c r="AU13" s="6">
        <f t="shared" ref="AU13:AU15" si="53">AP13-AT13</f>
        <v>7318757</v>
      </c>
      <c r="AV13" s="7">
        <v>21060000</v>
      </c>
      <c r="AW13" s="4">
        <v>492635</v>
      </c>
      <c r="AX13" s="4">
        <v>1580</v>
      </c>
      <c r="AY13" s="12">
        <v>0.54239999999999999</v>
      </c>
      <c r="AZ13" s="5">
        <f t="shared" ref="AZ13:AZ15" si="54">AZ12+AW13</f>
        <v>5379862</v>
      </c>
      <c r="BA13" s="6">
        <f t="shared" ref="BA13:BA15" si="55">AV13-AZ13</f>
        <v>15680138</v>
      </c>
    </row>
    <row r="14" spans="1:53" x14ac:dyDescent="0.15">
      <c r="A14" s="1">
        <v>43356</v>
      </c>
      <c r="B14" s="43" t="s">
        <v>52</v>
      </c>
      <c r="C14" s="40">
        <f t="shared" si="37"/>
        <v>78657219</v>
      </c>
      <c r="D14" s="8">
        <f t="shared" si="38"/>
        <v>6986970</v>
      </c>
      <c r="E14" s="8">
        <f t="shared" si="39"/>
        <v>89405311</v>
      </c>
      <c r="F14" s="7">
        <v>31391100</v>
      </c>
      <c r="G14">
        <v>229932</v>
      </c>
      <c r="H14">
        <v>1425</v>
      </c>
      <c r="I14" s="12">
        <v>0.2034</v>
      </c>
      <c r="J14" s="5">
        <f t="shared" si="40"/>
        <v>25488580</v>
      </c>
      <c r="K14" s="6">
        <f t="shared" si="41"/>
        <v>5902520</v>
      </c>
      <c r="L14" s="7">
        <v>12562000</v>
      </c>
      <c r="M14" s="4">
        <v>102490</v>
      </c>
      <c r="N14" s="4">
        <v>1548</v>
      </c>
      <c r="O14" s="12">
        <v>0.95540000000000003</v>
      </c>
      <c r="P14" s="5">
        <f t="shared" si="42"/>
        <v>11861896</v>
      </c>
      <c r="Q14" s="6">
        <f t="shared" si="43"/>
        <v>700104</v>
      </c>
      <c r="R14" s="7">
        <v>3358700</v>
      </c>
      <c r="S14">
        <v>10000</v>
      </c>
      <c r="T14">
        <v>1650</v>
      </c>
      <c r="U14" s="12">
        <v>1</v>
      </c>
      <c r="V14" s="5">
        <f t="shared" si="44"/>
        <v>3252241</v>
      </c>
      <c r="W14" s="6">
        <f t="shared" si="45"/>
        <v>106459</v>
      </c>
      <c r="X14" s="7">
        <v>5307700</v>
      </c>
      <c r="Y14">
        <v>37801</v>
      </c>
      <c r="Z14">
        <v>1562</v>
      </c>
      <c r="AA14" s="12">
        <v>0.58150000000000002</v>
      </c>
      <c r="AB14" s="5">
        <f t="shared" si="46"/>
        <v>5029813</v>
      </c>
      <c r="AC14" s="9">
        <f t="shared" si="47"/>
        <v>277887</v>
      </c>
      <c r="AD14" s="10">
        <v>45620000</v>
      </c>
      <c r="AE14">
        <v>796117</v>
      </c>
      <c r="AF14">
        <v>1450</v>
      </c>
      <c r="AG14" s="12">
        <v>0.27800000000000002</v>
      </c>
      <c r="AH14" s="8">
        <f t="shared" si="48"/>
        <v>6518385</v>
      </c>
      <c r="AI14" s="6">
        <f t="shared" si="49"/>
        <v>39101615</v>
      </c>
      <c r="AJ14" s="7">
        <v>44510000</v>
      </c>
      <c r="AK14" s="4">
        <v>1786054</v>
      </c>
      <c r="AL14" s="4">
        <v>1545</v>
      </c>
      <c r="AM14" s="12">
        <v>0.75060000000000004</v>
      </c>
      <c r="AN14" s="8">
        <f t="shared" si="50"/>
        <v>16239340</v>
      </c>
      <c r="AO14" s="6">
        <f t="shared" si="51"/>
        <v>28270660</v>
      </c>
      <c r="AP14" s="7">
        <v>11240000</v>
      </c>
      <c r="AQ14" s="4">
        <v>471524</v>
      </c>
      <c r="AR14" s="4">
        <v>1635</v>
      </c>
      <c r="AS14" s="12">
        <v>0.99099999999999999</v>
      </c>
      <c r="AT14" s="5">
        <f t="shared" si="52"/>
        <v>4392767</v>
      </c>
      <c r="AU14" s="6">
        <f t="shared" si="53"/>
        <v>6847233</v>
      </c>
      <c r="AV14" s="7">
        <v>21060000</v>
      </c>
      <c r="AW14" s="4">
        <v>494335</v>
      </c>
      <c r="AX14" s="4">
        <v>1583</v>
      </c>
      <c r="AY14" s="12">
        <v>0.53559999999999997</v>
      </c>
      <c r="AZ14" s="5">
        <f t="shared" si="54"/>
        <v>5874197</v>
      </c>
      <c r="BA14" s="6">
        <f t="shared" si="55"/>
        <v>15185803</v>
      </c>
    </row>
    <row r="15" spans="1:53" x14ac:dyDescent="0.15">
      <c r="A15" s="1">
        <v>43363</v>
      </c>
      <c r="B15" s="44" t="s">
        <v>53</v>
      </c>
      <c r="C15" s="40">
        <f t="shared" si="37"/>
        <v>82430436</v>
      </c>
      <c r="D15" s="8">
        <f t="shared" si="38"/>
        <v>6411211</v>
      </c>
      <c r="E15" s="8">
        <f t="shared" si="39"/>
        <v>86207853</v>
      </c>
      <c r="F15" s="7">
        <v>31391100</v>
      </c>
      <c r="G15">
        <v>234748</v>
      </c>
      <c r="H15">
        <v>1447</v>
      </c>
      <c r="I15" s="12">
        <v>0.2019</v>
      </c>
      <c r="J15" s="5">
        <f t="shared" si="40"/>
        <v>25723328</v>
      </c>
      <c r="K15" s="6">
        <f t="shared" si="41"/>
        <v>5667772</v>
      </c>
      <c r="L15" s="7">
        <v>12562000</v>
      </c>
      <c r="M15" s="4">
        <v>202371</v>
      </c>
      <c r="N15" s="4">
        <v>1525</v>
      </c>
      <c r="O15" s="12">
        <v>0.9829</v>
      </c>
      <c r="P15" s="5">
        <f t="shared" si="42"/>
        <v>12064267</v>
      </c>
      <c r="Q15" s="6">
        <f t="shared" si="43"/>
        <v>497733</v>
      </c>
      <c r="R15" s="7">
        <v>3358700</v>
      </c>
      <c r="S15">
        <v>48369</v>
      </c>
      <c r="T15">
        <v>1646</v>
      </c>
      <c r="U15" s="12">
        <v>1</v>
      </c>
      <c r="V15" s="5">
        <f t="shared" si="44"/>
        <v>3300610</v>
      </c>
      <c r="W15" s="6">
        <f t="shared" si="45"/>
        <v>58090</v>
      </c>
      <c r="X15" s="7">
        <v>5307700</v>
      </c>
      <c r="Y15">
        <v>90271</v>
      </c>
      <c r="Z15">
        <v>1589</v>
      </c>
      <c r="AA15" s="12">
        <v>0.52729999999999999</v>
      </c>
      <c r="AB15" s="5">
        <f t="shared" si="46"/>
        <v>5120084</v>
      </c>
      <c r="AC15" s="9">
        <f t="shared" si="47"/>
        <v>187616</v>
      </c>
      <c r="AD15" s="10">
        <v>45620000</v>
      </c>
      <c r="AE15">
        <v>538681</v>
      </c>
      <c r="AF15">
        <v>1466</v>
      </c>
      <c r="AG15" s="12">
        <v>0.1918</v>
      </c>
      <c r="AH15" s="8">
        <f t="shared" si="48"/>
        <v>7057066</v>
      </c>
      <c r="AI15" s="6">
        <f t="shared" si="49"/>
        <v>38562934</v>
      </c>
      <c r="AJ15" s="7">
        <v>44510000</v>
      </c>
      <c r="AK15" s="4">
        <v>1763444</v>
      </c>
      <c r="AL15" s="4">
        <v>1538</v>
      </c>
      <c r="AM15" s="12">
        <v>0.77280000000000004</v>
      </c>
      <c r="AN15" s="8">
        <f t="shared" si="50"/>
        <v>18002784</v>
      </c>
      <c r="AO15" s="6">
        <f t="shared" si="51"/>
        <v>26507216</v>
      </c>
      <c r="AP15" s="7">
        <v>11240000</v>
      </c>
      <c r="AQ15" s="4">
        <v>441324</v>
      </c>
      <c r="AR15" s="4">
        <v>1631</v>
      </c>
      <c r="AS15" s="12">
        <v>0.98480000000000001</v>
      </c>
      <c r="AT15" s="5">
        <f t="shared" si="52"/>
        <v>4834091</v>
      </c>
      <c r="AU15" s="6">
        <f t="shared" si="53"/>
        <v>6405909</v>
      </c>
      <c r="AV15" s="7">
        <v>21060000</v>
      </c>
      <c r="AW15" s="4">
        <v>454009</v>
      </c>
      <c r="AX15" s="4">
        <v>1569</v>
      </c>
      <c r="AY15" s="12">
        <v>0.55320000000000003</v>
      </c>
      <c r="AZ15" s="5">
        <f t="shared" si="54"/>
        <v>6328206</v>
      </c>
      <c r="BA15" s="6">
        <f t="shared" si="55"/>
        <v>14731794</v>
      </c>
    </row>
    <row r="16" spans="1:53" x14ac:dyDescent="0.15">
      <c r="A16" s="1">
        <v>43370</v>
      </c>
      <c r="B16" s="46" t="s">
        <v>57</v>
      </c>
      <c r="C16" s="40">
        <f t="shared" ref="C16:C17" si="56">J16+P16+V16+AB16+AH16+AN16+AT16+AZ16</f>
        <v>85909713</v>
      </c>
      <c r="D16" s="8">
        <f t="shared" ref="D16:D17" si="57">+K16+Q16+W16+AC16</f>
        <v>6081767</v>
      </c>
      <c r="E16" s="8">
        <f t="shared" ref="E16:E17" si="58">AI16+AO16+AU16+BA16</f>
        <v>83058020</v>
      </c>
      <c r="F16" s="7">
        <v>31391100</v>
      </c>
      <c r="G16">
        <v>87010</v>
      </c>
      <c r="H16">
        <v>1405</v>
      </c>
      <c r="I16" s="12">
        <v>9.4299999999999995E-2</v>
      </c>
      <c r="J16" s="5">
        <f t="shared" ref="J16:J17" si="59">J15+G16</f>
        <v>25810338</v>
      </c>
      <c r="K16" s="6">
        <f t="shared" ref="K16:K17" si="60">F16-J16</f>
        <v>5580762</v>
      </c>
      <c r="L16" s="7">
        <v>12562000</v>
      </c>
      <c r="M16" s="4">
        <v>236861</v>
      </c>
      <c r="N16" s="4">
        <v>1538</v>
      </c>
      <c r="O16" s="12">
        <v>0.99119999999999997</v>
      </c>
      <c r="P16" s="5">
        <f t="shared" ref="P16:P17" si="61">P15+M16</f>
        <v>12301128</v>
      </c>
      <c r="Q16" s="6">
        <f t="shared" ref="Q16:Q17" si="62">L16-P16</f>
        <v>260872</v>
      </c>
      <c r="R16" s="7">
        <v>3358700</v>
      </c>
      <c r="V16" s="5">
        <f t="shared" ref="V16:V17" si="63">V15+S16</f>
        <v>3300610</v>
      </c>
      <c r="W16" s="6">
        <f t="shared" ref="W16:W17" si="64">R16-V16</f>
        <v>58090</v>
      </c>
      <c r="X16" s="7">
        <v>5307700</v>
      </c>
      <c r="Y16">
        <v>5573</v>
      </c>
      <c r="Z16">
        <v>1350</v>
      </c>
      <c r="AA16" s="12">
        <v>0.1673</v>
      </c>
      <c r="AB16" s="5">
        <f t="shared" ref="AB16:AB17" si="65">AB15+Y16</f>
        <v>5125657</v>
      </c>
      <c r="AC16" s="9">
        <f t="shared" ref="AC16:AC17" si="66">X16-AB16</f>
        <v>182043</v>
      </c>
      <c r="AD16" s="10">
        <v>45620000</v>
      </c>
      <c r="AE16">
        <v>488459</v>
      </c>
      <c r="AF16">
        <v>1454</v>
      </c>
      <c r="AG16" s="12">
        <v>0.159</v>
      </c>
      <c r="AH16" s="8">
        <f t="shared" ref="AH16:AH17" si="67">AH15+AE16</f>
        <v>7545525</v>
      </c>
      <c r="AI16" s="6">
        <f t="shared" ref="AI16:AI17" si="68">AD16-AH16</f>
        <v>38074475</v>
      </c>
      <c r="AJ16" s="7">
        <v>44510000</v>
      </c>
      <c r="AK16" s="4">
        <v>1605145</v>
      </c>
      <c r="AL16" s="4">
        <v>1528</v>
      </c>
      <c r="AM16" s="12">
        <v>0.71709999999999996</v>
      </c>
      <c r="AN16" s="8">
        <f t="shared" ref="AN16:AN17" si="69">AN15+AK16</f>
        <v>19607929</v>
      </c>
      <c r="AO16" s="6">
        <f t="shared" ref="AO16:AO17" si="70">AJ16-AN16</f>
        <v>24902071</v>
      </c>
      <c r="AP16" s="7">
        <v>11240000</v>
      </c>
      <c r="AQ16" s="4">
        <v>481394</v>
      </c>
      <c r="AR16" s="4">
        <v>1602</v>
      </c>
      <c r="AS16" s="12">
        <v>0.99550000000000005</v>
      </c>
      <c r="AT16" s="5">
        <f t="shared" ref="AT16:AT17" si="71">AT15+AQ16</f>
        <v>5315485</v>
      </c>
      <c r="AU16" s="6">
        <f t="shared" ref="AU16:AU17" si="72">AP16-AT16</f>
        <v>5924515</v>
      </c>
      <c r="AV16" s="7">
        <v>21060000</v>
      </c>
      <c r="AW16" s="4">
        <v>574835</v>
      </c>
      <c r="AX16" s="4">
        <v>1575</v>
      </c>
      <c r="AY16" s="12">
        <v>0.60070000000000001</v>
      </c>
      <c r="AZ16" s="5">
        <f t="shared" ref="AZ16:AZ17" si="73">AZ15+AW16</f>
        <v>6903041</v>
      </c>
      <c r="BA16" s="6">
        <f t="shared" ref="BA16:BA17" si="74">AV16-AZ16</f>
        <v>14156959</v>
      </c>
    </row>
    <row r="17" spans="1:53" x14ac:dyDescent="0.15">
      <c r="A17" s="1">
        <v>43384</v>
      </c>
      <c r="B17" s="47" t="s">
        <v>58</v>
      </c>
      <c r="C17" s="40">
        <f t="shared" si="56"/>
        <v>89527380</v>
      </c>
      <c r="D17" s="8">
        <f t="shared" si="57"/>
        <v>5714609</v>
      </c>
      <c r="E17" s="8">
        <f t="shared" si="58"/>
        <v>79807511</v>
      </c>
      <c r="F17" s="7">
        <v>31391100</v>
      </c>
      <c r="G17">
        <v>140509</v>
      </c>
      <c r="H17">
        <v>1419</v>
      </c>
      <c r="I17" s="12">
        <v>0.17180000000000001</v>
      </c>
      <c r="J17" s="5">
        <f t="shared" si="59"/>
        <v>25950847</v>
      </c>
      <c r="K17" s="6">
        <f t="shared" si="60"/>
        <v>5440253</v>
      </c>
      <c r="L17" s="7">
        <v>12562000</v>
      </c>
      <c r="M17" s="4">
        <v>114940</v>
      </c>
      <c r="N17" s="4">
        <v>1521</v>
      </c>
      <c r="O17" s="12">
        <v>0.99990000000000001</v>
      </c>
      <c r="P17" s="5">
        <f t="shared" si="61"/>
        <v>12416068</v>
      </c>
      <c r="Q17" s="6">
        <f t="shared" si="62"/>
        <v>145932</v>
      </c>
      <c r="R17" s="7">
        <v>3358700</v>
      </c>
      <c r="S17">
        <v>15780</v>
      </c>
      <c r="T17">
        <v>1566</v>
      </c>
      <c r="U17" s="12">
        <v>1</v>
      </c>
      <c r="V17" s="5">
        <f t="shared" si="63"/>
        <v>3316390</v>
      </c>
      <c r="W17" s="6">
        <f t="shared" si="64"/>
        <v>42310</v>
      </c>
      <c r="X17" s="7">
        <v>5307700</v>
      </c>
      <c r="Y17">
        <v>95929</v>
      </c>
      <c r="Z17">
        <v>1507</v>
      </c>
      <c r="AA17" s="12">
        <v>0.6744</v>
      </c>
      <c r="AB17" s="5">
        <f t="shared" si="65"/>
        <v>5221586</v>
      </c>
      <c r="AC17" s="9">
        <f t="shared" si="66"/>
        <v>86114</v>
      </c>
      <c r="AD17" s="10">
        <v>45620000</v>
      </c>
      <c r="AE17">
        <v>516336</v>
      </c>
      <c r="AF17">
        <v>1449</v>
      </c>
      <c r="AG17" s="12">
        <v>0.16220000000000001</v>
      </c>
      <c r="AH17" s="8">
        <f t="shared" si="67"/>
        <v>8061861</v>
      </c>
      <c r="AI17" s="6">
        <f t="shared" si="68"/>
        <v>37558139</v>
      </c>
      <c r="AJ17" s="7">
        <v>44510000</v>
      </c>
      <c r="AK17" s="4">
        <v>1766380</v>
      </c>
      <c r="AL17" s="4">
        <v>1521</v>
      </c>
      <c r="AM17" s="12">
        <v>0.74060000000000004</v>
      </c>
      <c r="AN17" s="8">
        <f t="shared" si="69"/>
        <v>21374309</v>
      </c>
      <c r="AO17" s="6">
        <f t="shared" si="70"/>
        <v>23135691</v>
      </c>
      <c r="AP17" s="7">
        <v>11240000</v>
      </c>
      <c r="AQ17" s="4">
        <v>463544</v>
      </c>
      <c r="AR17" s="4">
        <v>1598</v>
      </c>
      <c r="AS17" s="12">
        <v>0.98699999999999999</v>
      </c>
      <c r="AT17" s="5">
        <f t="shared" si="71"/>
        <v>5779029</v>
      </c>
      <c r="AU17" s="6">
        <f t="shared" si="72"/>
        <v>5460971</v>
      </c>
      <c r="AV17" s="7">
        <v>21060000</v>
      </c>
      <c r="AW17" s="4">
        <v>504249</v>
      </c>
      <c r="AX17" s="4">
        <v>1560</v>
      </c>
      <c r="AY17" s="12">
        <v>0.59940000000000004</v>
      </c>
      <c r="AZ17" s="5">
        <f t="shared" si="73"/>
        <v>7407290</v>
      </c>
      <c r="BA17" s="6">
        <f t="shared" si="74"/>
        <v>13652710</v>
      </c>
    </row>
    <row r="18" spans="1:53" x14ac:dyDescent="0.15">
      <c r="A18" s="1">
        <v>43391</v>
      </c>
      <c r="B18" s="48" t="s">
        <v>59</v>
      </c>
      <c r="C18" s="40">
        <f t="shared" ref="C18" si="75">J18+P18+V18+AB18+AH18+AN18+AT18+AZ18</f>
        <v>93951546</v>
      </c>
      <c r="D18" s="8">
        <f t="shared" ref="D18" si="76">+K18+Q18+W18+AC18</f>
        <v>4890568</v>
      </c>
      <c r="E18" s="8">
        <f t="shared" ref="E18" si="77">AI18+AO18+AU18+BA18</f>
        <v>76207386</v>
      </c>
      <c r="F18" s="7">
        <v>31391100</v>
      </c>
      <c r="G18">
        <v>658619</v>
      </c>
      <c r="H18">
        <v>1424</v>
      </c>
      <c r="I18" s="12">
        <v>0.47410000000000002</v>
      </c>
      <c r="J18" s="5">
        <f t="shared" ref="J18" si="78">J17+G18</f>
        <v>26609466</v>
      </c>
      <c r="K18" s="6">
        <f t="shared" ref="K18" si="79">F18-J18</f>
        <v>4781634</v>
      </c>
      <c r="L18" s="7">
        <v>12562000</v>
      </c>
      <c r="M18" s="8">
        <v>103384</v>
      </c>
      <c r="N18" s="8">
        <v>1559</v>
      </c>
      <c r="O18" s="12">
        <v>0.99990000000000001</v>
      </c>
      <c r="P18" s="5">
        <f t="shared" ref="P18:P19" si="80">P17+M18</f>
        <v>12519452</v>
      </c>
      <c r="Q18" s="6">
        <f t="shared" ref="Q18:Q19" si="81">L18-P18</f>
        <v>42548</v>
      </c>
      <c r="R18" s="7">
        <v>3358700</v>
      </c>
      <c r="S18" s="8">
        <v>25000</v>
      </c>
      <c r="T18" s="8">
        <v>1606</v>
      </c>
      <c r="U18" s="12">
        <v>1</v>
      </c>
      <c r="V18" s="5">
        <f t="shared" ref="V18:V19" si="82">V17+S18</f>
        <v>3341390</v>
      </c>
      <c r="W18" s="6">
        <f t="shared" ref="W18:W19" si="83">R18-V18</f>
        <v>17310</v>
      </c>
      <c r="X18" s="7">
        <v>5307700</v>
      </c>
      <c r="Y18" s="8">
        <v>37038</v>
      </c>
      <c r="Z18" s="8">
        <v>1422</v>
      </c>
      <c r="AA18" s="12">
        <v>1</v>
      </c>
      <c r="AB18" s="5">
        <f t="shared" ref="AB18:AB19" si="84">AB17+Y18</f>
        <v>5258624</v>
      </c>
      <c r="AC18" s="9">
        <f t="shared" ref="AC18:AC19" si="85">X18-AB18</f>
        <v>49076</v>
      </c>
      <c r="AD18" s="10">
        <v>45620000</v>
      </c>
      <c r="AE18" s="8">
        <v>544343</v>
      </c>
      <c r="AF18" s="8">
        <v>1461</v>
      </c>
      <c r="AG18" s="12">
        <v>0.20760000000000001</v>
      </c>
      <c r="AH18" s="8">
        <f t="shared" ref="AH18:AH19" si="86">AH17+AE18</f>
        <v>8606204</v>
      </c>
      <c r="AI18" s="6">
        <f t="shared" ref="AI18:AI19" si="87">AD18-AH18</f>
        <v>37013796</v>
      </c>
      <c r="AJ18" s="7">
        <v>44510000</v>
      </c>
      <c r="AK18" s="8">
        <v>1942502</v>
      </c>
      <c r="AL18" s="8">
        <v>1542</v>
      </c>
      <c r="AM18" s="12">
        <v>0.81259999999999999</v>
      </c>
      <c r="AN18" s="8">
        <f t="shared" ref="AN18:AN19" si="88">AN17+AK18</f>
        <v>23316811</v>
      </c>
      <c r="AO18" s="6">
        <f t="shared" ref="AO18:AO19" si="89">AJ18-AN18</f>
        <v>21193189</v>
      </c>
      <c r="AP18" s="7">
        <v>11240000</v>
      </c>
      <c r="AQ18" s="8">
        <v>463673</v>
      </c>
      <c r="AR18" s="8">
        <v>1617</v>
      </c>
      <c r="AS18" s="12">
        <v>1</v>
      </c>
      <c r="AT18" s="5">
        <f t="shared" ref="AT18:AT19" si="90">AT17+AQ18</f>
        <v>6242702</v>
      </c>
      <c r="AU18" s="6">
        <f t="shared" ref="AU18:AU19" si="91">AP18-AT18</f>
        <v>4997298</v>
      </c>
      <c r="AV18" s="7">
        <v>21060000</v>
      </c>
      <c r="AW18" s="8">
        <v>649607</v>
      </c>
      <c r="AX18" s="8">
        <v>1564</v>
      </c>
      <c r="AY18" s="12">
        <v>0.68279999999999996</v>
      </c>
      <c r="AZ18" s="5">
        <f t="shared" ref="AZ18:AZ19" si="92">AZ17+AW18</f>
        <v>8056897</v>
      </c>
      <c r="BA18" s="6">
        <f t="shared" ref="BA18:BA19" si="93">AV18-AZ18</f>
        <v>13003103</v>
      </c>
    </row>
    <row r="19" spans="1:53" x14ac:dyDescent="0.15">
      <c r="A19" s="1">
        <v>43398</v>
      </c>
      <c r="B19" s="49" t="s">
        <v>60</v>
      </c>
      <c r="C19" s="40">
        <f t="shared" ref="C19" si="94">J19+P19+V19+AB19+AH19+AN19+AT19+AZ19</f>
        <v>99564940</v>
      </c>
      <c r="D19" s="8">
        <f t="shared" ref="D19" si="95">+K19+Q19+W19+AC19</f>
        <v>4236089</v>
      </c>
      <c r="E19" s="8">
        <f t="shared" ref="E19" si="96">AI19+AO19+AU19+BA19</f>
        <v>71248472</v>
      </c>
      <c r="F19" s="7">
        <v>31391101</v>
      </c>
      <c r="G19">
        <v>572876</v>
      </c>
      <c r="H19">
        <v>1436</v>
      </c>
      <c r="I19" s="12">
        <v>0.50680000000000003</v>
      </c>
      <c r="J19" s="5">
        <f t="shared" ref="J19" si="97">J18+G19</f>
        <v>27182342</v>
      </c>
      <c r="K19" s="6">
        <f t="shared" ref="K19" si="98">F19-J19</f>
        <v>4208759</v>
      </c>
      <c r="L19" s="7">
        <v>12562000</v>
      </c>
      <c r="M19" s="8">
        <v>35294</v>
      </c>
      <c r="N19" s="8">
        <v>1607</v>
      </c>
      <c r="O19" s="12">
        <v>1</v>
      </c>
      <c r="P19" s="5">
        <f t="shared" si="80"/>
        <v>12554746</v>
      </c>
      <c r="Q19" s="6">
        <f t="shared" si="81"/>
        <v>7254</v>
      </c>
      <c r="R19" s="7">
        <v>3358700</v>
      </c>
      <c r="V19" s="5">
        <f t="shared" si="82"/>
        <v>3341390</v>
      </c>
      <c r="W19" s="6">
        <f t="shared" si="83"/>
        <v>17310</v>
      </c>
      <c r="X19" s="7">
        <v>5307700</v>
      </c>
      <c r="Y19">
        <v>46310</v>
      </c>
      <c r="Z19">
        <v>1393</v>
      </c>
      <c r="AA19" s="12">
        <v>1</v>
      </c>
      <c r="AB19" s="5">
        <f t="shared" si="84"/>
        <v>5304934</v>
      </c>
      <c r="AC19" s="9">
        <f t="shared" si="85"/>
        <v>2766</v>
      </c>
      <c r="AD19" s="10">
        <v>45620000</v>
      </c>
      <c r="AE19" s="8">
        <v>1119354</v>
      </c>
      <c r="AF19" s="8">
        <v>1477</v>
      </c>
      <c r="AG19" s="12">
        <v>0.38950000000000001</v>
      </c>
      <c r="AH19" s="8">
        <f t="shared" si="86"/>
        <v>9725558</v>
      </c>
      <c r="AI19" s="6">
        <f t="shared" si="87"/>
        <v>35894442</v>
      </c>
      <c r="AJ19" s="7">
        <v>44510000</v>
      </c>
      <c r="AK19" s="8">
        <v>2424081</v>
      </c>
      <c r="AL19" s="8">
        <v>1568</v>
      </c>
      <c r="AM19" s="12">
        <v>0.98340000000000005</v>
      </c>
      <c r="AN19" s="8">
        <f t="shared" si="88"/>
        <v>25740892</v>
      </c>
      <c r="AO19" s="6">
        <f t="shared" si="89"/>
        <v>18769108</v>
      </c>
      <c r="AP19" s="7">
        <v>11240000</v>
      </c>
      <c r="AQ19" s="8">
        <v>494698</v>
      </c>
      <c r="AR19" s="8">
        <v>1679</v>
      </c>
      <c r="AS19" s="12">
        <v>1</v>
      </c>
      <c r="AT19" s="5">
        <f t="shared" si="90"/>
        <v>6737400</v>
      </c>
      <c r="AU19" s="6">
        <f t="shared" si="91"/>
        <v>4502600</v>
      </c>
      <c r="AV19" s="7">
        <v>21060000</v>
      </c>
      <c r="AW19" s="8">
        <v>920781</v>
      </c>
      <c r="AX19" s="8">
        <v>1571</v>
      </c>
      <c r="AY19" s="12">
        <v>0.96560000000000001</v>
      </c>
      <c r="AZ19" s="5">
        <f t="shared" si="92"/>
        <v>8977678</v>
      </c>
      <c r="BA19" s="6">
        <f t="shared" si="93"/>
        <v>12082322</v>
      </c>
    </row>
  </sheetData>
  <mergeCells count="13">
    <mergeCell ref="AD1:BA1"/>
    <mergeCell ref="B1:B3"/>
    <mergeCell ref="A1:A3"/>
    <mergeCell ref="D1:E2"/>
    <mergeCell ref="F1:AC1"/>
    <mergeCell ref="F2:K2"/>
    <mergeCell ref="L2:Q2"/>
    <mergeCell ref="R2:W2"/>
    <mergeCell ref="X2:AC2"/>
    <mergeCell ref="AD2:AI2"/>
    <mergeCell ref="AJ2:AO2"/>
    <mergeCell ref="AP2:AU2"/>
    <mergeCell ref="AV2:BA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I14" sqref="I14"/>
    </sheetView>
  </sheetViews>
  <sheetFormatPr defaultRowHeight="13.5" x14ac:dyDescent="0.15"/>
  <cols>
    <col min="1" max="1" width="10.5" style="1" bestFit="1" customWidth="1"/>
    <col min="4" max="4" width="9" style="45"/>
  </cols>
  <sheetData>
    <row r="1" spans="1:4" x14ac:dyDescent="0.15">
      <c r="B1" t="s">
        <v>54</v>
      </c>
      <c r="C1" t="s">
        <v>55</v>
      </c>
      <c r="D1" s="45" t="s">
        <v>56</v>
      </c>
    </row>
    <row r="2" spans="1:4" x14ac:dyDescent="0.15">
      <c r="A2" s="1">
        <v>43265</v>
      </c>
      <c r="B2">
        <v>19.232400000000002</v>
      </c>
      <c r="C2">
        <v>3042.55</v>
      </c>
      <c r="D2" s="45">
        <v>0.64</v>
      </c>
    </row>
    <row r="3" spans="1:4" x14ac:dyDescent="0.15">
      <c r="A3" s="1">
        <v>43271</v>
      </c>
      <c r="B3">
        <v>7.7782</v>
      </c>
      <c r="C3">
        <v>2995</v>
      </c>
      <c r="D3" s="45">
        <v>0.254</v>
      </c>
    </row>
    <row r="4" spans="1:4" x14ac:dyDescent="0.15">
      <c r="A4" s="1">
        <v>43278</v>
      </c>
      <c r="B4">
        <v>10.6859</v>
      </c>
      <c r="C4">
        <v>3007.66</v>
      </c>
      <c r="D4" s="45">
        <v>0.21</v>
      </c>
    </row>
    <row r="5" spans="1:4" x14ac:dyDescent="0.15">
      <c r="A5" s="1">
        <v>43285</v>
      </c>
      <c r="B5">
        <v>28.355899999999998</v>
      </c>
      <c r="C5">
        <v>3028</v>
      </c>
      <c r="D5" s="45">
        <v>0.56999999999999995</v>
      </c>
    </row>
    <row r="6" spans="1:4" x14ac:dyDescent="0.15">
      <c r="A6" s="1">
        <v>43292</v>
      </c>
      <c r="B6">
        <v>17.177800000000001</v>
      </c>
      <c r="C6">
        <v>2995</v>
      </c>
      <c r="D6" s="45">
        <v>0.35</v>
      </c>
    </row>
    <row r="7" spans="1:4" x14ac:dyDescent="0.15">
      <c r="A7" s="1">
        <v>43299</v>
      </c>
      <c r="B7">
        <v>14.0068</v>
      </c>
      <c r="C7">
        <v>2993</v>
      </c>
      <c r="D7" s="45">
        <v>0.28000000000000003</v>
      </c>
    </row>
    <row r="8" spans="1:4" x14ac:dyDescent="0.15">
      <c r="A8" s="1">
        <v>43306</v>
      </c>
      <c r="B8">
        <v>5.9078999999999997</v>
      </c>
      <c r="C8">
        <v>2997</v>
      </c>
      <c r="D8" s="45">
        <v>0.12</v>
      </c>
    </row>
    <row r="9" spans="1:4" x14ac:dyDescent="0.15">
      <c r="A9" s="1">
        <v>43313</v>
      </c>
      <c r="B9">
        <v>2.3292000000000002</v>
      </c>
      <c r="C9">
        <v>2997</v>
      </c>
      <c r="D9" s="45">
        <v>0.05</v>
      </c>
    </row>
    <row r="10" spans="1:4" x14ac:dyDescent="0.15">
      <c r="A10" s="1">
        <v>43320</v>
      </c>
      <c r="B10">
        <v>3.7427999999999999</v>
      </c>
      <c r="C10">
        <v>2983</v>
      </c>
      <c r="D10" s="45">
        <v>0.13</v>
      </c>
    </row>
    <row r="11" spans="1:4" x14ac:dyDescent="0.15">
      <c r="A11" s="1">
        <v>43327</v>
      </c>
      <c r="B11">
        <v>12.727</v>
      </c>
      <c r="C11">
        <v>3012</v>
      </c>
      <c r="D11" s="45">
        <v>0.42</v>
      </c>
    </row>
    <row r="12" spans="1:4" x14ac:dyDescent="0.15">
      <c r="A12" s="1">
        <v>43334</v>
      </c>
      <c r="B12">
        <v>7.4665999999999997</v>
      </c>
      <c r="C12">
        <v>3020</v>
      </c>
      <c r="D12" s="45">
        <v>0.26</v>
      </c>
    </row>
    <row r="13" spans="1:4" x14ac:dyDescent="0.15">
      <c r="A13" s="1">
        <v>43341</v>
      </c>
      <c r="B13">
        <v>4.0266000000000002</v>
      </c>
      <c r="C13">
        <v>3002</v>
      </c>
      <c r="D13" s="45">
        <v>0.13</v>
      </c>
    </row>
    <row r="14" spans="1:4" x14ac:dyDescent="0.15">
      <c r="A14" s="1">
        <v>43348</v>
      </c>
      <c r="B14">
        <v>4.7778</v>
      </c>
      <c r="C14">
        <v>3003</v>
      </c>
      <c r="D14" s="45">
        <v>0.24210000000000001</v>
      </c>
    </row>
    <row r="15" spans="1:4" x14ac:dyDescent="0.15">
      <c r="A15" s="1">
        <v>43355</v>
      </c>
      <c r="B15">
        <v>5.9740000000000002</v>
      </c>
      <c r="C15">
        <v>3080</v>
      </c>
      <c r="D15" s="45">
        <v>0.60150000000000003</v>
      </c>
    </row>
    <row r="16" spans="1:4" x14ac:dyDescent="0.15">
      <c r="A16" s="1">
        <v>43360</v>
      </c>
      <c r="B16">
        <v>9.2988</v>
      </c>
      <c r="C16">
        <v>3060</v>
      </c>
      <c r="D16" s="45">
        <v>1</v>
      </c>
    </row>
  </sheetData>
  <sortState ref="A2:D16">
    <sortCondition ref="A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M22"/>
  <sheetViews>
    <sheetView tabSelected="1" topLeftCell="A10" workbookViewId="0">
      <selection activeCell="D17" sqref="D17"/>
    </sheetView>
  </sheetViews>
  <sheetFormatPr defaultRowHeight="13.5" x14ac:dyDescent="0.15"/>
  <cols>
    <col min="6" max="6" width="13.375" bestFit="1" customWidth="1"/>
    <col min="7" max="7" width="9" bestFit="1" customWidth="1"/>
    <col min="8" max="8" width="15" bestFit="1" customWidth="1"/>
    <col min="9" max="9" width="14.125" bestFit="1" customWidth="1"/>
    <col min="10" max="10" width="11.5" bestFit="1" customWidth="1"/>
    <col min="11" max="11" width="10.5" bestFit="1" customWidth="1"/>
    <col min="12" max="12" width="11.875" bestFit="1" customWidth="1"/>
    <col min="13" max="13" width="13.25" bestFit="1" customWidth="1"/>
  </cols>
  <sheetData>
    <row r="10" spans="5:13" ht="14.25" thickBot="1" x14ac:dyDescent="0.2"/>
    <row r="11" spans="5:13" ht="18.75" x14ac:dyDescent="0.25">
      <c r="F11" s="14">
        <f>INDEX(detail!A4:A99999,COUNTA(detail!$B$4:$B$99999))</f>
        <v>43398</v>
      </c>
      <c r="G11" s="15" t="str">
        <f>INDEX(detail!B4:B99999,COUNTA(detail!$B$4:$B$99999))</f>
        <v>第28周</v>
      </c>
      <c r="H11" s="15" t="s">
        <v>17</v>
      </c>
      <c r="I11" s="16" t="s">
        <v>18</v>
      </c>
      <c r="J11" s="16" t="s">
        <v>19</v>
      </c>
      <c r="K11" s="16" t="s">
        <v>21</v>
      </c>
      <c r="L11" s="16" t="s">
        <v>20</v>
      </c>
      <c r="M11" s="17" t="s">
        <v>8</v>
      </c>
    </row>
    <row r="12" spans="5:13" ht="14.25" x14ac:dyDescent="0.15">
      <c r="E12">
        <f>I12+I17</f>
        <v>1692230</v>
      </c>
      <c r="F12" s="64">
        <v>2014</v>
      </c>
      <c r="G12" s="18" t="s">
        <v>15</v>
      </c>
      <c r="H12" s="19">
        <f>INDEX(detail!F4:F99999,COUNTA(detail!$B4:$B99999))/10000</f>
        <v>3139.1100999999999</v>
      </c>
      <c r="I12" s="18">
        <f>INDEX(detail!G4:G99999,COUNTA(detail!$B4:$B99999))</f>
        <v>572876</v>
      </c>
      <c r="J12" s="18">
        <f>INDEX(detail!H4:H99999,COUNTA(detail!$B4:$B99999))</f>
        <v>1436</v>
      </c>
      <c r="K12" s="20">
        <f>INDEX(detail!I4:I99999,COUNTA(detail!$B4:$B99999))</f>
        <v>0.50680000000000003</v>
      </c>
      <c r="L12" s="19">
        <f>INDEX(detail!J4:J99999,COUNTA(detail!$B4:$B99999))/10000</f>
        <v>2718.2341999999999</v>
      </c>
      <c r="M12" s="21">
        <f>INDEX(detail!K4:K99999,COUNTA(detail!$B4:$B99999))/10000</f>
        <v>420.8759</v>
      </c>
    </row>
    <row r="13" spans="5:13" ht="14.25" x14ac:dyDescent="0.15">
      <c r="E13">
        <f>I13+I18</f>
        <v>2459375</v>
      </c>
      <c r="F13" s="64"/>
      <c r="G13" s="18" t="s">
        <v>2</v>
      </c>
      <c r="H13" s="19">
        <f>INDEX(detail!L4:L99999,COUNTA(detail!$B$4:$B$99999))/10000</f>
        <v>1256.2</v>
      </c>
      <c r="I13" s="18">
        <f>INDEX(detail!M4:M99999,COUNTA(detail!$B$4:$B$99999))</f>
        <v>35294</v>
      </c>
      <c r="J13" s="18">
        <f>INDEX(detail!N4:N99999,COUNTA(detail!$B$4:$B$99999))</f>
        <v>1607</v>
      </c>
      <c r="K13" s="20">
        <f>INDEX(detail!O4:O99999,COUNTA(detail!$B$4:$B$99999))</f>
        <v>1</v>
      </c>
      <c r="L13" s="19">
        <f>INDEX(detail!P4:P99999,COUNTA(detail!$B$4:$B$99999))/10000</f>
        <v>1255.4746</v>
      </c>
      <c r="M13" s="21">
        <f>INDEX(detail!Q4:Q99999,COUNTA(detail!$B$4:$B$99999))/10000</f>
        <v>0.72540000000000004</v>
      </c>
    </row>
    <row r="14" spans="5:13" ht="14.25" x14ac:dyDescent="0.15">
      <c r="E14">
        <f>I14+I19</f>
        <v>494698</v>
      </c>
      <c r="F14" s="64"/>
      <c r="G14" s="18" t="s">
        <v>3</v>
      </c>
      <c r="H14" s="19">
        <f>INDEX(detail!R4:R99999,COUNTA(detail!$B$4:$B$99999))/10000</f>
        <v>335.87</v>
      </c>
      <c r="I14" s="18">
        <f>INDEX(detail!S4:S99999,COUNTA(detail!$B$4:$B$99999))</f>
        <v>0</v>
      </c>
      <c r="J14" s="18">
        <f>INDEX(detail!T4:T99999,COUNTA(detail!$B$4:$B$99999))</f>
        <v>0</v>
      </c>
      <c r="K14" s="20">
        <f>INDEX(detail!U4:U99999,COUNTA(detail!$B$4:$B$99999))</f>
        <v>0</v>
      </c>
      <c r="L14" s="19">
        <f>INDEX(detail!V4:V99999,COUNTA(detail!$B$4:$B$99999))/10000</f>
        <v>334.13900000000001</v>
      </c>
      <c r="M14" s="21">
        <f>INDEX(detail!W4:W99999,COUNTA(detail!$B$4:$B$99999))/10000</f>
        <v>1.7310000000000001</v>
      </c>
    </row>
    <row r="15" spans="5:13" ht="14.25" x14ac:dyDescent="0.15">
      <c r="E15">
        <f>I15+I20</f>
        <v>967091</v>
      </c>
      <c r="F15" s="64"/>
      <c r="G15" s="18" t="s">
        <v>16</v>
      </c>
      <c r="H15" s="19">
        <f>INDEX(detail!X4:X99999,COUNTA(detail!$B$4:$B$99999))/10000</f>
        <v>530.77</v>
      </c>
      <c r="I15" s="18">
        <f>INDEX(detail!Y4:Y99999,COUNTA(detail!$B$4:$B$99999))</f>
        <v>46310</v>
      </c>
      <c r="J15" s="18">
        <f>INDEX(detail!Z4:Z99999,COUNTA(detail!$B$4:$B$99999))</f>
        <v>1393</v>
      </c>
      <c r="K15" s="20">
        <f>INDEX(detail!AA4:AA99999,COUNTA(detail!$B$4:$B$99999))</f>
        <v>1</v>
      </c>
      <c r="L15" s="19">
        <f>INDEX(detail!AB4:AB99999,COUNTA(detail!$B$4:$B$99999))/10000</f>
        <v>530.49339999999995</v>
      </c>
      <c r="M15" s="21">
        <f>INDEX(detail!AC4:AC99999,COUNTA(detail!$B$4:$B$99999))/10000</f>
        <v>0.27660000000000001</v>
      </c>
    </row>
    <row r="16" spans="5:13" ht="14.25" x14ac:dyDescent="0.15">
      <c r="F16" s="60" t="s">
        <v>24</v>
      </c>
      <c r="G16" s="61"/>
      <c r="H16" s="22">
        <f>SUM(H12:H15)</f>
        <v>5261.9501</v>
      </c>
      <c r="I16" s="23">
        <f t="shared" ref="I16:M16" si="0">SUM(I12:I15)</f>
        <v>654480</v>
      </c>
      <c r="J16" s="23"/>
      <c r="K16" s="24"/>
      <c r="L16" s="22">
        <f t="shared" si="0"/>
        <v>4838.3411999999998</v>
      </c>
      <c r="M16" s="25">
        <f t="shared" si="0"/>
        <v>423.60889999999995</v>
      </c>
    </row>
    <row r="17" spans="6:13" ht="14.25" x14ac:dyDescent="0.15">
      <c r="F17" s="64">
        <v>2015</v>
      </c>
      <c r="G17" s="18" t="s">
        <v>15</v>
      </c>
      <c r="H17" s="19">
        <f>INDEX(detail!AD4:AD99999,COUNTA(detail!$B$4:$B$99999))/10000</f>
        <v>4562</v>
      </c>
      <c r="I17" s="18">
        <f>INDEX(detail!AE4:AE99999,COUNTA(detail!$B$4:$B$99999))</f>
        <v>1119354</v>
      </c>
      <c r="J17" s="18">
        <f>INDEX(detail!AF4:AF99999,COUNTA(detail!$B$4:$B$99999))</f>
        <v>1477</v>
      </c>
      <c r="K17" s="20">
        <f>INDEX(detail!AG4:AG99999,COUNTA(detail!$B$4:$B$99999))</f>
        <v>0.38950000000000001</v>
      </c>
      <c r="L17" s="19">
        <f>INDEX(detail!AH4:AH99999,COUNTA(detail!$B$4:$B$99999))/10000</f>
        <v>972.55579999999998</v>
      </c>
      <c r="M17" s="21">
        <f>INDEX(detail!AI4:AI99999,COUNTA(detail!$B$4:$B$99999))/10000</f>
        <v>3589.4441999999999</v>
      </c>
    </row>
    <row r="18" spans="6:13" ht="14.25" x14ac:dyDescent="0.15">
      <c r="F18" s="64"/>
      <c r="G18" s="18" t="s">
        <v>2</v>
      </c>
      <c r="H18" s="19">
        <f>INDEX(detail!AJ4:AJ99999,COUNTA(detail!$B$4:$B$99999))/10000</f>
        <v>4451</v>
      </c>
      <c r="I18" s="18">
        <f>INDEX(detail!AK4:AK99999,COUNTA(detail!$B$4:$B$99999))</f>
        <v>2424081</v>
      </c>
      <c r="J18" s="18">
        <f>INDEX(detail!AL4:AL99999,COUNTA(detail!$B$4:$B$99999))</f>
        <v>1568</v>
      </c>
      <c r="K18" s="20">
        <f>INDEX(detail!AM4:AM99999,COUNTA(detail!$B$4:$B$99999))</f>
        <v>0.98340000000000005</v>
      </c>
      <c r="L18" s="19">
        <f>INDEX(detail!AN4:AN99999,COUNTA(detail!$B$4:$B$99999))/10000</f>
        <v>2574.0891999999999</v>
      </c>
      <c r="M18" s="21">
        <f>INDEX(detail!AO4:AO99999,COUNTA(detail!$B$4:$B$99999))/10000</f>
        <v>1876.9108000000001</v>
      </c>
    </row>
    <row r="19" spans="6:13" ht="14.25" x14ac:dyDescent="0.15">
      <c r="F19" s="64"/>
      <c r="G19" s="18" t="s">
        <v>3</v>
      </c>
      <c r="H19" s="19">
        <f>INDEX(detail!AP4:AP99999,COUNTA(detail!$B$4:$B$99999))/10000</f>
        <v>1124</v>
      </c>
      <c r="I19" s="18">
        <f>INDEX(detail!AQ4:AQ99999,COUNTA(detail!$B$4:$B$99999))</f>
        <v>494698</v>
      </c>
      <c r="J19" s="18">
        <f>INDEX(detail!AR4:AR99999,COUNTA(detail!$B$4:$B$99999))</f>
        <v>1679</v>
      </c>
      <c r="K19" s="20">
        <f>INDEX(detail!AS4:AS99999,COUNTA(detail!$B$4:$B$99999))</f>
        <v>1</v>
      </c>
      <c r="L19" s="19">
        <f>INDEX(detail!AT4:AT99999,COUNTA(detail!$B$4:$B$99999))/10000</f>
        <v>673.74</v>
      </c>
      <c r="M19" s="21">
        <f>INDEX(detail!AU4:AU99999,COUNTA(detail!$B$4:$B$99999))/10000</f>
        <v>450.26</v>
      </c>
    </row>
    <row r="20" spans="6:13" ht="14.25" x14ac:dyDescent="0.15">
      <c r="F20" s="64"/>
      <c r="G20" s="18" t="s">
        <v>16</v>
      </c>
      <c r="H20" s="19">
        <f>INDEX(detail!AV4:AV99999,COUNTA(detail!$B$4:$B$99999))/10000</f>
        <v>2106</v>
      </c>
      <c r="I20" s="18">
        <f>INDEX(detail!AW4:AW99999,COUNTA(detail!$B$4:$B$99999))</f>
        <v>920781</v>
      </c>
      <c r="J20" s="18">
        <f>INDEX(detail!AX4:AX99999,COUNTA(detail!$B$4:$B$99999))</f>
        <v>1571</v>
      </c>
      <c r="K20" s="20">
        <f>INDEX(detail!AY4:AY99999,COUNTA(detail!$B$4:$B$99999))</f>
        <v>0.96560000000000001</v>
      </c>
      <c r="L20" s="19">
        <f>INDEX(detail!AZ4:AZ99999,COUNTA(detail!$B$4:$B$99999))/10000</f>
        <v>897.76779999999997</v>
      </c>
      <c r="M20" s="21">
        <f>INDEX(detail!BA4:BA99999,COUNTA(detail!$B$4:$B$99999))/10000</f>
        <v>1208.2321999999999</v>
      </c>
    </row>
    <row r="21" spans="6:13" ht="14.25" x14ac:dyDescent="0.15">
      <c r="F21" s="60" t="s">
        <v>24</v>
      </c>
      <c r="G21" s="61"/>
      <c r="H21" s="22">
        <f>SUM(H17:H20)</f>
        <v>12243</v>
      </c>
      <c r="I21" s="23">
        <f t="shared" ref="I21:M21" si="1">SUM(I17:I20)</f>
        <v>4958914</v>
      </c>
      <c r="J21" s="23"/>
      <c r="K21" s="23"/>
      <c r="L21" s="22">
        <f t="shared" si="1"/>
        <v>5118.1527999999998</v>
      </c>
      <c r="M21" s="25">
        <f t="shared" si="1"/>
        <v>7124.8472000000002</v>
      </c>
    </row>
    <row r="22" spans="6:13" ht="19.5" thickBot="1" x14ac:dyDescent="0.3">
      <c r="F22" s="62" t="s">
        <v>25</v>
      </c>
      <c r="G22" s="63"/>
      <c r="H22" s="26">
        <f>H16+H21</f>
        <v>17504.950100000002</v>
      </c>
      <c r="I22" s="27">
        <f t="shared" ref="I22:M22" si="2">I16+I21</f>
        <v>5613394</v>
      </c>
      <c r="J22" s="27"/>
      <c r="K22" s="27"/>
      <c r="L22" s="26">
        <f>L16+L21+56</f>
        <v>10012.493999999999</v>
      </c>
      <c r="M22" s="28">
        <f t="shared" si="2"/>
        <v>7548.4561000000003</v>
      </c>
    </row>
  </sheetData>
  <mergeCells count="5">
    <mergeCell ref="F16:G16"/>
    <mergeCell ref="F22:G22"/>
    <mergeCell ref="F21:G21"/>
    <mergeCell ref="F12:F15"/>
    <mergeCell ref="F17:F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H14" sqref="A11:H14"/>
    </sheetView>
  </sheetViews>
  <sheetFormatPr defaultRowHeight="13.5" x14ac:dyDescent="0.15"/>
  <cols>
    <col min="10" max="10" width="9.75" customWidth="1"/>
    <col min="11" max="11" width="15.375" bestFit="1" customWidth="1"/>
    <col min="12" max="12" width="15.375" customWidth="1"/>
    <col min="13" max="14" width="17.625" bestFit="1" customWidth="1"/>
  </cols>
  <sheetData>
    <row r="1" spans="1:12" x14ac:dyDescent="0.15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12" x14ac:dyDescent="0.15">
      <c r="A2">
        <v>2014</v>
      </c>
      <c r="B2" t="s">
        <v>33</v>
      </c>
      <c r="C2" s="4">
        <v>5000</v>
      </c>
      <c r="D2" s="13">
        <v>0.77949999999999997</v>
      </c>
      <c r="E2" s="4">
        <v>1495</v>
      </c>
    </row>
    <row r="3" spans="1:12" x14ac:dyDescent="0.15">
      <c r="A3">
        <v>2015</v>
      </c>
      <c r="B3" t="s">
        <v>35</v>
      </c>
      <c r="C3" s="4">
        <v>6280</v>
      </c>
      <c r="D3" s="13">
        <v>0.66830000000000001</v>
      </c>
      <c r="E3" s="4">
        <v>1507</v>
      </c>
    </row>
    <row r="4" spans="1:12" x14ac:dyDescent="0.15">
      <c r="A4">
        <v>2014</v>
      </c>
      <c r="B4" t="s">
        <v>37</v>
      </c>
      <c r="C4" s="4">
        <v>17565</v>
      </c>
      <c r="D4" s="12">
        <v>0.4597</v>
      </c>
      <c r="E4" s="4">
        <v>1480</v>
      </c>
    </row>
    <row r="5" spans="1:12" x14ac:dyDescent="0.15">
      <c r="A5">
        <v>2015</v>
      </c>
      <c r="B5" t="s">
        <v>39</v>
      </c>
      <c r="C5" s="4">
        <v>143967</v>
      </c>
      <c r="D5" s="13">
        <v>0.77949999999999997</v>
      </c>
      <c r="E5" s="4">
        <v>1495</v>
      </c>
    </row>
    <row r="6" spans="1:12" x14ac:dyDescent="0.15">
      <c r="A6">
        <v>2014</v>
      </c>
      <c r="B6" t="s">
        <v>33</v>
      </c>
      <c r="C6" s="4">
        <v>119793</v>
      </c>
      <c r="D6" s="13">
        <v>0.66830000000000001</v>
      </c>
      <c r="E6" s="4">
        <v>1507</v>
      </c>
    </row>
    <row r="7" spans="1:12" x14ac:dyDescent="0.15">
      <c r="A7">
        <v>2015</v>
      </c>
      <c r="B7" t="s">
        <v>35</v>
      </c>
      <c r="C7" s="4">
        <v>27000</v>
      </c>
      <c r="D7" s="12">
        <v>0.4597</v>
      </c>
      <c r="E7" s="4">
        <v>1480</v>
      </c>
    </row>
    <row r="8" spans="1:12" x14ac:dyDescent="0.15">
      <c r="A8">
        <v>2014</v>
      </c>
      <c r="B8" t="s">
        <v>37</v>
      </c>
      <c r="C8">
        <v>638007</v>
      </c>
      <c r="D8" s="13">
        <v>0.77949999999999997</v>
      </c>
      <c r="E8" s="4">
        <v>1495</v>
      </c>
      <c r="J8" s="33" t="s">
        <v>40</v>
      </c>
      <c r="K8" t="s">
        <v>42</v>
      </c>
      <c r="L8" t="s">
        <v>43</v>
      </c>
    </row>
    <row r="9" spans="1:12" x14ac:dyDescent="0.15">
      <c r="A9">
        <v>2015</v>
      </c>
      <c r="B9" t="s">
        <v>39</v>
      </c>
      <c r="C9">
        <v>739630</v>
      </c>
      <c r="D9" s="13">
        <v>0.66830000000000001</v>
      </c>
      <c r="E9" s="4">
        <v>1507</v>
      </c>
      <c r="J9" s="34" t="s">
        <v>32</v>
      </c>
      <c r="K9" s="32">
        <v>2330484</v>
      </c>
      <c r="L9" s="32">
        <v>5.2627999999999995</v>
      </c>
    </row>
    <row r="10" spans="1:12" x14ac:dyDescent="0.15">
      <c r="A10">
        <v>2014</v>
      </c>
      <c r="B10" t="s">
        <v>33</v>
      </c>
      <c r="C10">
        <v>660242</v>
      </c>
      <c r="D10" s="12">
        <v>0.4597</v>
      </c>
      <c r="E10" s="4">
        <v>1480</v>
      </c>
      <c r="J10" s="34" t="s">
        <v>34</v>
      </c>
      <c r="K10" s="32">
        <v>1719477</v>
      </c>
      <c r="L10" s="32">
        <v>4.9429999999999996</v>
      </c>
    </row>
    <row r="11" spans="1:12" x14ac:dyDescent="0.15">
      <c r="A11">
        <v>2015</v>
      </c>
      <c r="B11" t="s">
        <v>35</v>
      </c>
      <c r="C11" s="4">
        <v>5000</v>
      </c>
      <c r="D11" s="13">
        <v>0.77949999999999997</v>
      </c>
      <c r="E11" s="4">
        <v>1495</v>
      </c>
      <c r="J11" s="34" t="s">
        <v>36</v>
      </c>
      <c r="K11" s="32">
        <v>1617854</v>
      </c>
      <c r="L11" s="32">
        <v>5.0541999999999989</v>
      </c>
    </row>
    <row r="12" spans="1:12" x14ac:dyDescent="0.15">
      <c r="A12">
        <v>2014</v>
      </c>
      <c r="B12" t="s">
        <v>37</v>
      </c>
      <c r="C12" s="4">
        <v>6280</v>
      </c>
      <c r="D12" s="13">
        <v>0.66830000000000001</v>
      </c>
      <c r="E12" s="4">
        <v>1507</v>
      </c>
      <c r="J12" s="34" t="s">
        <v>38</v>
      </c>
      <c r="K12" s="32">
        <v>1697242</v>
      </c>
      <c r="L12" s="32">
        <v>5.2627999999999995</v>
      </c>
    </row>
    <row r="13" spans="1:12" x14ac:dyDescent="0.15">
      <c r="A13">
        <v>2015</v>
      </c>
      <c r="B13" t="s">
        <v>39</v>
      </c>
      <c r="C13" s="4">
        <v>17565</v>
      </c>
      <c r="D13" s="12">
        <v>0.4597</v>
      </c>
      <c r="E13" s="4">
        <v>1480</v>
      </c>
      <c r="J13" s="34" t="s">
        <v>41</v>
      </c>
      <c r="K13" s="32">
        <v>7365057</v>
      </c>
      <c r="L13" s="32">
        <v>20.522799999999997</v>
      </c>
    </row>
    <row r="14" spans="1:12" x14ac:dyDescent="0.15">
      <c r="A14">
        <v>2014</v>
      </c>
      <c r="B14" t="s">
        <v>33</v>
      </c>
      <c r="C14" s="4">
        <v>143967</v>
      </c>
      <c r="D14" s="13">
        <v>0.77949999999999997</v>
      </c>
      <c r="E14" s="4">
        <v>1495</v>
      </c>
    </row>
    <row r="15" spans="1:12" x14ac:dyDescent="0.15">
      <c r="A15">
        <v>2015</v>
      </c>
      <c r="B15" t="s">
        <v>35</v>
      </c>
      <c r="C15" s="4">
        <v>119793</v>
      </c>
      <c r="D15" s="13">
        <v>0.66830000000000001</v>
      </c>
      <c r="E15" s="4">
        <v>1507</v>
      </c>
    </row>
    <row r="16" spans="1:12" x14ac:dyDescent="0.15">
      <c r="A16">
        <v>2014</v>
      </c>
      <c r="B16" t="s">
        <v>37</v>
      </c>
      <c r="C16" s="4">
        <v>27000</v>
      </c>
      <c r="D16" s="12">
        <v>0.4597</v>
      </c>
      <c r="E16" s="4">
        <v>1480</v>
      </c>
    </row>
    <row r="17" spans="1:5" x14ac:dyDescent="0.15">
      <c r="A17">
        <v>2015</v>
      </c>
      <c r="B17" t="s">
        <v>39</v>
      </c>
      <c r="C17">
        <v>638007</v>
      </c>
      <c r="D17" s="13">
        <v>0.77949999999999997</v>
      </c>
      <c r="E17" s="4">
        <v>1495</v>
      </c>
    </row>
    <row r="18" spans="1:5" x14ac:dyDescent="0.15">
      <c r="A18">
        <v>2014</v>
      </c>
      <c r="B18" t="s">
        <v>33</v>
      </c>
      <c r="C18">
        <v>739630</v>
      </c>
      <c r="D18" s="13">
        <v>0.66830000000000001</v>
      </c>
      <c r="E18" s="4">
        <v>1507</v>
      </c>
    </row>
    <row r="19" spans="1:5" x14ac:dyDescent="0.15">
      <c r="A19">
        <v>2015</v>
      </c>
      <c r="B19" t="s">
        <v>35</v>
      </c>
      <c r="C19">
        <v>660242</v>
      </c>
      <c r="D19" s="12">
        <v>0.4597</v>
      </c>
      <c r="E19" s="4">
        <v>1480</v>
      </c>
    </row>
    <row r="20" spans="1:5" x14ac:dyDescent="0.15">
      <c r="A20">
        <v>2014</v>
      </c>
      <c r="B20" t="s">
        <v>37</v>
      </c>
      <c r="C20" s="4">
        <v>5000</v>
      </c>
      <c r="D20" s="13">
        <v>0.77949999999999997</v>
      </c>
      <c r="E20" s="4">
        <v>1495</v>
      </c>
    </row>
    <row r="21" spans="1:5" x14ac:dyDescent="0.15">
      <c r="A21">
        <v>2015</v>
      </c>
      <c r="B21" t="s">
        <v>39</v>
      </c>
      <c r="C21" s="4">
        <v>6280</v>
      </c>
      <c r="D21" s="13">
        <v>0.66830000000000001</v>
      </c>
      <c r="E21" s="4">
        <v>1507</v>
      </c>
    </row>
    <row r="22" spans="1:5" x14ac:dyDescent="0.15">
      <c r="A22">
        <v>2014</v>
      </c>
      <c r="B22" t="s">
        <v>33</v>
      </c>
      <c r="C22" s="4">
        <v>17565</v>
      </c>
      <c r="D22" s="12">
        <v>0.4597</v>
      </c>
      <c r="E22" s="4">
        <v>1480</v>
      </c>
    </row>
    <row r="23" spans="1:5" x14ac:dyDescent="0.15">
      <c r="A23">
        <v>2015</v>
      </c>
      <c r="B23" t="s">
        <v>35</v>
      </c>
      <c r="C23" s="4">
        <v>143967</v>
      </c>
      <c r="D23" s="13">
        <v>0.77949999999999997</v>
      </c>
      <c r="E23" s="4">
        <v>1495</v>
      </c>
    </row>
    <row r="24" spans="1:5" x14ac:dyDescent="0.15">
      <c r="A24">
        <v>2014</v>
      </c>
      <c r="B24" t="s">
        <v>37</v>
      </c>
      <c r="C24" s="4">
        <v>119793</v>
      </c>
      <c r="D24" s="13">
        <v>0.66830000000000001</v>
      </c>
      <c r="E24" s="4">
        <v>1507</v>
      </c>
    </row>
    <row r="25" spans="1:5" x14ac:dyDescent="0.15">
      <c r="A25">
        <v>2015</v>
      </c>
      <c r="B25" t="s">
        <v>39</v>
      </c>
      <c r="C25" s="4">
        <v>27000</v>
      </c>
      <c r="D25" s="12">
        <v>0.4597</v>
      </c>
      <c r="E25" s="4">
        <v>1480</v>
      </c>
    </row>
    <row r="26" spans="1:5" x14ac:dyDescent="0.15">
      <c r="A26">
        <v>2014</v>
      </c>
      <c r="B26" t="s">
        <v>33</v>
      </c>
      <c r="C26">
        <v>638007</v>
      </c>
      <c r="D26" s="13">
        <v>0.77949999999999997</v>
      </c>
      <c r="E26" s="4">
        <v>1495</v>
      </c>
    </row>
    <row r="27" spans="1:5" x14ac:dyDescent="0.15">
      <c r="A27">
        <v>2015</v>
      </c>
      <c r="B27" t="s">
        <v>35</v>
      </c>
      <c r="C27">
        <v>739630</v>
      </c>
      <c r="D27" s="13">
        <v>0.66830000000000001</v>
      </c>
      <c r="E27" s="4">
        <v>1507</v>
      </c>
    </row>
    <row r="28" spans="1:5" x14ac:dyDescent="0.15">
      <c r="A28">
        <v>2014</v>
      </c>
      <c r="B28" t="s">
        <v>37</v>
      </c>
      <c r="C28">
        <v>660242</v>
      </c>
      <c r="D28" s="12">
        <v>0.4597</v>
      </c>
      <c r="E28" s="4">
        <v>1480</v>
      </c>
    </row>
    <row r="29" spans="1:5" x14ac:dyDescent="0.15">
      <c r="A29">
        <v>2015</v>
      </c>
      <c r="B29" t="s">
        <v>39</v>
      </c>
      <c r="C29" s="4">
        <v>5000</v>
      </c>
      <c r="D29" s="13">
        <v>0.77949999999999997</v>
      </c>
      <c r="E29" s="4">
        <v>1495</v>
      </c>
    </row>
    <row r="30" spans="1:5" x14ac:dyDescent="0.15">
      <c r="A30">
        <v>2014</v>
      </c>
      <c r="B30" t="s">
        <v>33</v>
      </c>
      <c r="C30" s="4">
        <v>6280</v>
      </c>
      <c r="D30" s="13">
        <v>0.66830000000000001</v>
      </c>
      <c r="E30" s="4">
        <v>1507</v>
      </c>
    </row>
    <row r="31" spans="1:5" x14ac:dyDescent="0.15">
      <c r="A31">
        <v>2015</v>
      </c>
      <c r="B31" t="s">
        <v>35</v>
      </c>
      <c r="C31" s="4">
        <v>17565</v>
      </c>
      <c r="D31" s="12">
        <v>0.4597</v>
      </c>
      <c r="E31" s="4">
        <v>1480</v>
      </c>
    </row>
    <row r="32" spans="1:5" x14ac:dyDescent="0.15">
      <c r="A32">
        <v>2014</v>
      </c>
      <c r="B32" t="s">
        <v>37</v>
      </c>
      <c r="C32" s="4">
        <v>143967</v>
      </c>
      <c r="D32" s="13">
        <v>0.77949999999999997</v>
      </c>
      <c r="E32" s="4">
        <v>1495</v>
      </c>
    </row>
    <row r="33" spans="1:5" x14ac:dyDescent="0.15">
      <c r="A33">
        <v>2015</v>
      </c>
      <c r="B33" t="s">
        <v>39</v>
      </c>
      <c r="C33" s="4">
        <v>119793</v>
      </c>
      <c r="D33" s="13">
        <v>0.66830000000000001</v>
      </c>
      <c r="E33" s="4">
        <v>1507</v>
      </c>
    </row>
    <row r="34" spans="1:5" x14ac:dyDescent="0.15">
      <c r="C34" s="4"/>
      <c r="D34" s="12"/>
      <c r="E34" s="4"/>
    </row>
    <row r="35" spans="1:5" x14ac:dyDescent="0.15">
      <c r="D35" s="13"/>
      <c r="E35" s="4"/>
    </row>
    <row r="36" spans="1:5" x14ac:dyDescent="0.15">
      <c r="D36" s="13"/>
      <c r="E36" s="4"/>
    </row>
    <row r="37" spans="1:5" x14ac:dyDescent="0.15">
      <c r="D37" s="12"/>
      <c r="E37" s="4"/>
    </row>
  </sheetData>
  <phoneticPr fontId="1" type="noConversion"/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detail</vt:lpstr>
      <vt:lpstr>soydetail</vt:lpstr>
      <vt:lpstr>summarize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2018-10-26T09:29:08Z</dcterms:modified>
</cp:coreProperties>
</file>