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 activeTab="2"/>
  </bookViews>
  <sheets>
    <sheet name="平衡表总表" sheetId="1" r:id="rId1"/>
    <sheet name="进出口" sheetId="2" r:id="rId2"/>
    <sheet name="高粱大麦平衡表-天下粮仓" sheetId="3" r:id="rId3"/>
  </sheets>
  <externalReferences>
    <externalReference r:id="rId4"/>
    <externalReference r:id="rId5"/>
  </externalReferences>
  <calcPr calcId="152511"/>
</workbook>
</file>

<file path=xl/calcChain.xml><?xml version="1.0" encoding="utf-8"?>
<calcChain xmlns="http://schemas.openxmlformats.org/spreadsheetml/2006/main">
  <c r="B31" i="1" l="1"/>
  <c r="I22" i="1" l="1"/>
  <c r="I21" i="1"/>
  <c r="I20" i="1"/>
  <c r="I18" i="1"/>
  <c r="I17" i="1"/>
  <c r="I16" i="1"/>
  <c r="I15" i="1"/>
  <c r="I12" i="1"/>
  <c r="I11" i="1"/>
  <c r="I10" i="1"/>
  <c r="I8" i="1"/>
  <c r="I7" i="1"/>
  <c r="I6" i="1"/>
  <c r="I5" i="1"/>
  <c r="B13" i="1"/>
  <c r="B21" i="1"/>
  <c r="B22" i="1"/>
  <c r="B20" i="1"/>
  <c r="B18" i="1"/>
  <c r="B17" i="1"/>
  <c r="B16" i="1"/>
  <c r="B15" i="1"/>
  <c r="B12" i="1"/>
  <c r="B11" i="1"/>
  <c r="B10" i="1"/>
  <c r="B8" i="1"/>
  <c r="B7" i="1"/>
  <c r="B6" i="1"/>
  <c r="B5" i="1"/>
  <c r="B3" i="1"/>
  <c r="I13" i="1"/>
  <c r="I3" i="1"/>
  <c r="B19" i="1" l="1"/>
  <c r="B14" i="1"/>
  <c r="B9" i="1"/>
  <c r="B4" i="1"/>
  <c r="C6" i="2" l="1"/>
  <c r="C5" i="2"/>
  <c r="C4" i="2"/>
  <c r="C3" i="2"/>
  <c r="C2" i="2"/>
  <c r="B6" i="2"/>
  <c r="B5" i="2"/>
  <c r="B4" i="2"/>
  <c r="B3" i="2"/>
  <c r="B2" i="2"/>
  <c r="O35" i="1" l="1"/>
  <c r="N35" i="1"/>
  <c r="L35" i="1"/>
  <c r="K35" i="1"/>
  <c r="O26" i="1"/>
  <c r="N26" i="1"/>
  <c r="M26" i="1"/>
  <c r="L26" i="1"/>
  <c r="K26" i="1"/>
  <c r="J26" i="1"/>
  <c r="F26" i="1"/>
  <c r="E26" i="1"/>
  <c r="D26" i="1"/>
  <c r="C26" i="1"/>
  <c r="B26" i="1"/>
  <c r="E31" i="1"/>
  <c r="D31" i="1"/>
  <c r="C31" i="1"/>
  <c r="F27" i="1" l="1"/>
  <c r="D27" i="1"/>
  <c r="E27" i="1" s="1"/>
  <c r="C27" i="1"/>
  <c r="I26" i="1" l="1"/>
  <c r="I33" i="1"/>
  <c r="B33" i="1"/>
  <c r="B34" i="1" s="1"/>
  <c r="I25" i="1"/>
  <c r="B35" i="1" l="1"/>
  <c r="C23" i="1"/>
  <c r="C33" i="1"/>
  <c r="M33" i="1"/>
  <c r="C25" i="1"/>
  <c r="M3" i="1"/>
  <c r="C20" i="1"/>
  <c r="C22" i="1"/>
  <c r="C21" i="1"/>
  <c r="C18" i="1"/>
  <c r="C17" i="1"/>
  <c r="C16" i="1"/>
  <c r="C15" i="1"/>
  <c r="C11" i="1"/>
  <c r="C10" i="1"/>
  <c r="E10" i="1" s="1"/>
  <c r="C12" i="1"/>
  <c r="C8" i="1"/>
  <c r="E8" i="1" s="1"/>
  <c r="C7" i="1"/>
  <c r="C6" i="1"/>
  <c r="E6" i="1" s="1"/>
  <c r="C5" i="1"/>
  <c r="E5" i="1" s="1"/>
  <c r="M13" i="1"/>
  <c r="M35" i="1" s="1"/>
  <c r="E15" i="1" l="1"/>
  <c r="E18" i="1"/>
  <c r="F8" i="1"/>
  <c r="F5" i="1"/>
  <c r="E16" i="1"/>
  <c r="F6" i="1"/>
  <c r="D8" i="1"/>
  <c r="D18" i="1" s="1"/>
  <c r="D12" i="1"/>
  <c r="D22" i="1" s="1"/>
  <c r="E12" i="1"/>
  <c r="E20" i="1"/>
  <c r="F10" i="1"/>
  <c r="D11" i="1"/>
  <c r="D21" i="1" s="1"/>
  <c r="E11" i="1"/>
  <c r="E7" i="1"/>
  <c r="E17" i="1" s="1"/>
  <c r="D7" i="1"/>
  <c r="D17" i="1" s="1"/>
  <c r="D5" i="1"/>
  <c r="D15" i="1" s="1"/>
  <c r="D6" i="1"/>
  <c r="D16" i="1" s="1"/>
  <c r="D10" i="1"/>
  <c r="C9" i="1"/>
  <c r="C19" i="1"/>
  <c r="C14" i="1"/>
  <c r="C4" i="1"/>
  <c r="C13" i="1"/>
  <c r="C34" i="1" s="1"/>
  <c r="C35" i="1" s="1"/>
  <c r="J13" i="1"/>
  <c r="J35" i="1" s="1"/>
  <c r="C3" i="1"/>
  <c r="J3" i="1"/>
  <c r="I19" i="1"/>
  <c r="I14" i="1"/>
  <c r="I9" i="1"/>
  <c r="I4" i="1"/>
  <c r="D23" i="1" l="1"/>
  <c r="E23" i="1"/>
  <c r="E9" i="1"/>
  <c r="D9" i="1"/>
  <c r="D20" i="1"/>
  <c r="D19" i="1" s="1"/>
  <c r="F12" i="1"/>
  <c r="E22" i="1"/>
  <c r="F20" i="1"/>
  <c r="E4" i="1"/>
  <c r="F7" i="1"/>
  <c r="F11" i="1"/>
  <c r="E21" i="1"/>
  <c r="D4" i="1"/>
  <c r="D14" i="1"/>
  <c r="D3" i="1" l="1"/>
  <c r="D13" i="1"/>
  <c r="D34" i="1" s="1"/>
  <c r="D35" i="1" s="1"/>
  <c r="E3" i="1"/>
  <c r="F17" i="1"/>
  <c r="E14" i="1"/>
  <c r="F16" i="1"/>
  <c r="E19" i="1"/>
  <c r="F15" i="1"/>
  <c r="F4" i="1"/>
  <c r="F21" i="1"/>
  <c r="F22" i="1"/>
  <c r="F9" i="1"/>
  <c r="F18" i="1"/>
  <c r="F19" i="1" l="1"/>
  <c r="E13" i="1"/>
  <c r="F3" i="1"/>
  <c r="F14" i="1"/>
  <c r="E34" i="1" l="1"/>
  <c r="E35" i="1" s="1"/>
  <c r="F13" i="1"/>
  <c r="F23" i="1" l="1"/>
  <c r="F34" i="1" s="1"/>
  <c r="F35" i="1" s="1"/>
</calcChain>
</file>

<file path=xl/sharedStrings.xml><?xml version="1.0" encoding="utf-8"?>
<sst xmlns="http://schemas.openxmlformats.org/spreadsheetml/2006/main" count="87" uniqueCount="54">
  <si>
    <t>食用</t>
    <phoneticPr fontId="1" type="noConversion"/>
  </si>
  <si>
    <t>饲用</t>
    <phoneticPr fontId="1" type="noConversion"/>
  </si>
  <si>
    <t>工业</t>
    <phoneticPr fontId="1" type="noConversion"/>
  </si>
  <si>
    <t>种用</t>
    <phoneticPr fontId="1" type="noConversion"/>
  </si>
  <si>
    <t>损耗</t>
    <phoneticPr fontId="1" type="noConversion"/>
  </si>
  <si>
    <t>黑龙江</t>
    <phoneticPr fontId="1" type="noConversion"/>
  </si>
  <si>
    <t>吉林</t>
    <phoneticPr fontId="1" type="noConversion"/>
  </si>
  <si>
    <t>辽宁</t>
    <phoneticPr fontId="1" type="noConversion"/>
  </si>
  <si>
    <t>内蒙</t>
    <phoneticPr fontId="1" type="noConversion"/>
  </si>
  <si>
    <t>山东</t>
    <phoneticPr fontId="1" type="noConversion"/>
  </si>
  <si>
    <t>河北</t>
    <phoneticPr fontId="1" type="noConversion"/>
  </si>
  <si>
    <t>河南</t>
    <phoneticPr fontId="1" type="noConversion"/>
  </si>
  <si>
    <t>出口</t>
    <phoneticPr fontId="1" type="noConversion"/>
  </si>
  <si>
    <t>面积</t>
    <phoneticPr fontId="1" type="noConversion"/>
  </si>
  <si>
    <t>东北面积</t>
    <phoneticPr fontId="1" type="noConversion"/>
  </si>
  <si>
    <t>华北面积</t>
    <phoneticPr fontId="1" type="noConversion"/>
  </si>
  <si>
    <t>东北产量</t>
    <phoneticPr fontId="1" type="noConversion"/>
  </si>
  <si>
    <t>华北产量</t>
    <phoneticPr fontId="1" type="noConversion"/>
  </si>
  <si>
    <t>产量</t>
    <phoneticPr fontId="1" type="noConversion"/>
  </si>
  <si>
    <t>进口</t>
    <phoneticPr fontId="1" type="noConversion"/>
  </si>
  <si>
    <t>消费</t>
    <phoneticPr fontId="1" type="noConversion"/>
  </si>
  <si>
    <t>结余</t>
    <phoneticPr fontId="1" type="noConversion"/>
  </si>
  <si>
    <t>作物年度</t>
    <phoneticPr fontId="1" type="noConversion"/>
  </si>
  <si>
    <t>14/15</t>
    <phoneticPr fontId="1" type="noConversion"/>
  </si>
  <si>
    <t>15/16</t>
    <phoneticPr fontId="1" type="noConversion"/>
  </si>
  <si>
    <t>16/17</t>
    <phoneticPr fontId="1" type="noConversion"/>
  </si>
  <si>
    <t>17/18</t>
    <phoneticPr fontId="1" type="noConversion"/>
  </si>
  <si>
    <t>18/19</t>
    <phoneticPr fontId="1" type="noConversion"/>
  </si>
  <si>
    <t>玉米-进口</t>
    <phoneticPr fontId="1" type="noConversion"/>
  </si>
  <si>
    <t>玉米-出口</t>
    <phoneticPr fontId="1" type="noConversion"/>
  </si>
  <si>
    <t>17/18</t>
    <phoneticPr fontId="1" type="noConversion"/>
  </si>
  <si>
    <t>18/19（4月）</t>
    <phoneticPr fontId="1" type="noConversion"/>
  </si>
  <si>
    <t>18/19（5月）</t>
    <phoneticPr fontId="1" type="noConversion"/>
  </si>
  <si>
    <t>19/20</t>
    <phoneticPr fontId="1" type="noConversion"/>
  </si>
  <si>
    <t>17/18（CAOC）</t>
    <phoneticPr fontId="1" type="noConversion"/>
  </si>
  <si>
    <t>17/18（国粮）</t>
    <phoneticPr fontId="1" type="noConversion"/>
  </si>
  <si>
    <t>期初库存</t>
    <phoneticPr fontId="1" type="noConversion"/>
  </si>
  <si>
    <t>期末库存</t>
    <phoneticPr fontId="1" type="noConversion"/>
  </si>
  <si>
    <t>中国玉米供需平衡表</t>
    <phoneticPr fontId="1" type="noConversion"/>
  </si>
  <si>
    <t>面积</t>
    <phoneticPr fontId="1" type="noConversion"/>
  </si>
  <si>
    <t>产量</t>
    <phoneticPr fontId="1" type="noConversion"/>
  </si>
  <si>
    <t>注：万公顷、万吨</t>
    <phoneticPr fontId="1" type="noConversion"/>
  </si>
  <si>
    <t>18/19（国粮）</t>
    <phoneticPr fontId="1" type="noConversion"/>
  </si>
  <si>
    <t>19/20（国粮）</t>
    <phoneticPr fontId="1" type="noConversion"/>
  </si>
  <si>
    <t>18/19（CAOC）</t>
    <phoneticPr fontId="1" type="noConversion"/>
  </si>
  <si>
    <t>19/20（CAOC）</t>
    <phoneticPr fontId="1" type="noConversion"/>
  </si>
  <si>
    <t>临储拍卖</t>
    <phoneticPr fontId="1" type="noConversion"/>
  </si>
  <si>
    <t>储备需求</t>
    <phoneticPr fontId="1" type="noConversion"/>
  </si>
  <si>
    <t>损耗</t>
    <phoneticPr fontId="1" type="noConversion"/>
  </si>
  <si>
    <t>库存消费比</t>
    <phoneticPr fontId="1" type="noConversion"/>
  </si>
  <si>
    <t>17/18</t>
    <phoneticPr fontId="1" type="noConversion"/>
  </si>
  <si>
    <t>(统计局)</t>
    <phoneticPr fontId="1" type="noConversion"/>
  </si>
  <si>
    <t>6-8月天气干旱，10月末出现早霜；18年6月开始出现严重非洲猪瘟，至19年5月逐渐减少；中美贸易战从19年初至19年5月（撰写时）愈演愈烈</t>
    <phoneticPr fontId="1" type="noConversion"/>
  </si>
  <si>
    <t>第一年取消临储收购，上一年收购1.2亿吨；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</si>
</sst>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"/>
  </numFmts>
  <fonts count="11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u/>
      <sz val="11"/>
      <color theme="1"/>
      <name val="宋体"/>
      <family val="2"/>
      <scheme val="minor"/>
    </font>
    <font>
      <u/>
      <sz val="11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b/>
      <sz val="12"/>
      <color theme="1" tint="0.499984740745262"/>
      <name val="宋体"/>
      <family val="3"/>
      <charset val="134"/>
      <scheme val="minor"/>
    </font>
    <font>
      <sz val="10"/>
      <color theme="1"/>
      <name val="宋体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16">
    <border>
      <left/>
      <right/>
      <top/>
      <bottom/>
      <diagonal/>
    </border>
    <border>
      <left/>
      <right/>
      <top style="thick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double">
        <color auto="1"/>
      </left>
      <right style="double">
        <color auto="1"/>
      </right>
      <top/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</borders>
  <cellStyleXfs count="2">
    <xf numFmtId="0" fontId="0" fillId="0" borderId="0"/>
    <xf numFmtId="9" fontId="8" fillId="0" borderId="0" applyFont="0" applyFill="0" applyBorder="0" applyAlignment="0" applyProtection="0">
      <alignment vertical="center"/>
    </xf>
  </cellStyleXfs>
  <cellXfs count="78">
    <xf numFmtId="0" fontId="0" fillId="0" borderId="0" xfId="0"/>
    <xf numFmtId="0" fontId="2" fillId="0" borderId="0" xfId="0" applyFont="1"/>
    <xf numFmtId="1" fontId="2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176" fontId="0" fillId="0" borderId="0" xfId="0" applyNumberFormat="1"/>
    <xf numFmtId="0" fontId="2" fillId="2" borderId="0" xfId="0" applyFont="1" applyFill="1"/>
    <xf numFmtId="0" fontId="3" fillId="0" borderId="0" xfId="0" applyFont="1" applyAlignment="1">
      <alignment horizontal="center"/>
    </xf>
    <xf numFmtId="0" fontId="5" fillId="0" borderId="2" xfId="0" applyFont="1" applyBorder="1" applyAlignment="1">
      <alignment horizontal="right"/>
    </xf>
    <xf numFmtId="0" fontId="4" fillId="0" borderId="2" xfId="0" applyFont="1" applyBorder="1" applyAlignment="1">
      <alignment horizontal="right"/>
    </xf>
    <xf numFmtId="0" fontId="6" fillId="0" borderId="2" xfId="0" applyFont="1" applyBorder="1" applyAlignment="1">
      <alignment horizontal="right"/>
    </xf>
    <xf numFmtId="1" fontId="2" fillId="0" borderId="8" xfId="0" applyNumberFormat="1" applyFont="1" applyBorder="1" applyAlignment="1">
      <alignment horizontal="center" vertical="center"/>
    </xf>
    <xf numFmtId="1" fontId="2" fillId="0" borderId="9" xfId="0" applyNumberFormat="1" applyFont="1" applyBorder="1" applyAlignment="1">
      <alignment horizontal="center" vertical="center"/>
    </xf>
    <xf numFmtId="1" fontId="6" fillId="0" borderId="8" xfId="0" applyNumberFormat="1" applyFont="1" applyBorder="1"/>
    <xf numFmtId="1" fontId="6" fillId="0" borderId="9" xfId="0" applyNumberFormat="1" applyFont="1" applyBorder="1"/>
    <xf numFmtId="1" fontId="0" fillId="0" borderId="8" xfId="0" applyNumberFormat="1" applyBorder="1"/>
    <xf numFmtId="1" fontId="0" fillId="0" borderId="9" xfId="0" applyNumberFormat="1" applyBorder="1"/>
    <xf numFmtId="0" fontId="0" fillId="0" borderId="8" xfId="0" applyBorder="1"/>
    <xf numFmtId="0" fontId="0" fillId="0" borderId="9" xfId="0" applyBorder="1"/>
    <xf numFmtId="1" fontId="2" fillId="0" borderId="11" xfId="0" applyNumberFormat="1" applyFont="1" applyBorder="1" applyAlignment="1">
      <alignment horizontal="center" vertical="center"/>
    </xf>
    <xf numFmtId="1" fontId="2" fillId="0" borderId="12" xfId="0" applyNumberFormat="1" applyFont="1" applyBorder="1" applyAlignment="1">
      <alignment horizontal="center" vertical="center"/>
    </xf>
    <xf numFmtId="0" fontId="3" fillId="0" borderId="14" xfId="0" applyFont="1" applyBorder="1"/>
    <xf numFmtId="0" fontId="3" fillId="0" borderId="0" xfId="0" applyFont="1" applyBorder="1"/>
    <xf numFmtId="0" fontId="3" fillId="0" borderId="15" xfId="0" applyFont="1" applyBorder="1"/>
    <xf numFmtId="0" fontId="2" fillId="0" borderId="14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1" fontId="2" fillId="0" borderId="14" xfId="0" applyNumberFormat="1" applyFont="1" applyBorder="1" applyAlignment="1">
      <alignment horizontal="center" vertical="center"/>
    </xf>
    <xf numFmtId="1" fontId="2" fillId="0" borderId="0" xfId="0" applyNumberFormat="1" applyFont="1" applyBorder="1" applyAlignment="1">
      <alignment horizontal="center" vertical="center"/>
    </xf>
    <xf numFmtId="1" fontId="2" fillId="0" borderId="15" xfId="0" applyNumberFormat="1" applyFont="1" applyBorder="1" applyAlignment="1">
      <alignment horizontal="center" vertical="center"/>
    </xf>
    <xf numFmtId="1" fontId="6" fillId="0" borderId="14" xfId="0" applyNumberFormat="1" applyFont="1" applyBorder="1"/>
    <xf numFmtId="1" fontId="6" fillId="0" borderId="0" xfId="0" applyNumberFormat="1" applyFont="1" applyBorder="1"/>
    <xf numFmtId="1" fontId="6" fillId="0" borderId="15" xfId="0" applyNumberFormat="1" applyFont="1" applyBorder="1"/>
    <xf numFmtId="1" fontId="0" fillId="0" borderId="14" xfId="0" applyNumberFormat="1" applyBorder="1"/>
    <xf numFmtId="1" fontId="0" fillId="0" borderId="0" xfId="0" applyNumberFormat="1" applyBorder="1"/>
    <xf numFmtId="1" fontId="0" fillId="0" borderId="15" xfId="0" applyNumberFormat="1" applyBorder="1"/>
    <xf numFmtId="1" fontId="2" fillId="2" borderId="14" xfId="0" applyNumberFormat="1" applyFont="1" applyFill="1" applyBorder="1" applyAlignment="1">
      <alignment horizontal="center" vertical="center"/>
    </xf>
    <xf numFmtId="1" fontId="2" fillId="2" borderId="0" xfId="0" applyNumberFormat="1" applyFont="1" applyFill="1" applyBorder="1" applyAlignment="1">
      <alignment horizontal="center" vertical="center"/>
    </xf>
    <xf numFmtId="1" fontId="2" fillId="2" borderId="15" xfId="0" applyNumberFormat="1" applyFont="1" applyFill="1" applyBorder="1" applyAlignment="1">
      <alignment horizontal="center" vertical="center"/>
    </xf>
    <xf numFmtId="0" fontId="0" fillId="0" borderId="14" xfId="0" applyBorder="1"/>
    <xf numFmtId="0" fontId="0" fillId="0" borderId="0" xfId="0" applyBorder="1"/>
    <xf numFmtId="0" fontId="0" fillId="0" borderId="15" xfId="0" applyBorder="1"/>
    <xf numFmtId="0" fontId="0" fillId="0" borderId="0" xfId="0" applyFill="1" applyBorder="1"/>
    <xf numFmtId="0" fontId="2" fillId="0" borderId="13" xfId="0" applyFont="1" applyBorder="1" applyAlignment="1">
      <alignment horizontal="center"/>
    </xf>
    <xf numFmtId="1" fontId="2" fillId="0" borderId="13" xfId="0" applyNumberFormat="1" applyFont="1" applyBorder="1" applyAlignment="1">
      <alignment horizontal="center" vertical="center"/>
    </xf>
    <xf numFmtId="1" fontId="6" fillId="0" borderId="13" xfId="0" applyNumberFormat="1" applyFont="1" applyBorder="1"/>
    <xf numFmtId="1" fontId="0" fillId="0" borderId="13" xfId="0" applyNumberFormat="1" applyBorder="1"/>
    <xf numFmtId="1" fontId="2" fillId="2" borderId="13" xfId="0" applyNumberFormat="1" applyFont="1" applyFill="1" applyBorder="1" applyAlignment="1">
      <alignment horizontal="center" vertical="center"/>
    </xf>
    <xf numFmtId="0" fontId="0" fillId="0" borderId="13" xfId="0" applyBorder="1"/>
    <xf numFmtId="1" fontId="2" fillId="0" borderId="7" xfId="0" applyNumberFormat="1" applyFont="1" applyBorder="1" applyAlignment="1">
      <alignment horizontal="center" vertical="center"/>
    </xf>
    <xf numFmtId="1" fontId="6" fillId="0" borderId="7" xfId="0" applyNumberFormat="1" applyFont="1" applyBorder="1"/>
    <xf numFmtId="1" fontId="0" fillId="0" borderId="7" xfId="0" applyNumberFormat="1" applyBorder="1"/>
    <xf numFmtId="0" fontId="0" fillId="0" borderId="7" xfId="0" applyBorder="1"/>
    <xf numFmtId="1" fontId="2" fillId="0" borderId="10" xfId="0" applyNumberFormat="1" applyFont="1" applyBorder="1" applyAlignment="1">
      <alignment horizontal="center" vertical="center"/>
    </xf>
    <xf numFmtId="1" fontId="9" fillId="0" borderId="8" xfId="0" applyNumberFormat="1" applyFont="1" applyBorder="1" applyAlignment="1">
      <alignment horizontal="center" vertical="center"/>
    </xf>
    <xf numFmtId="1" fontId="9" fillId="0" borderId="7" xfId="0" applyNumberFormat="1" applyFont="1" applyBorder="1" applyAlignment="1">
      <alignment horizontal="center" vertical="center"/>
    </xf>
    <xf numFmtId="1" fontId="9" fillId="0" borderId="9" xfId="0" applyNumberFormat="1" applyFont="1" applyBorder="1" applyAlignment="1">
      <alignment horizontal="center" vertical="center"/>
    </xf>
    <xf numFmtId="1" fontId="9" fillId="0" borderId="0" xfId="0" applyNumberFormat="1" applyFont="1" applyBorder="1" applyAlignment="1">
      <alignment horizontal="center" vertical="center"/>
    </xf>
    <xf numFmtId="0" fontId="9" fillId="0" borderId="0" xfId="0" applyFont="1"/>
    <xf numFmtId="1" fontId="9" fillId="0" borderId="13" xfId="0" applyNumberFormat="1" applyFont="1" applyBorder="1" applyAlignment="1">
      <alignment horizontal="center" vertical="center"/>
    </xf>
    <xf numFmtId="1" fontId="9" fillId="0" borderId="14" xfId="0" applyNumberFormat="1" applyFont="1" applyBorder="1" applyAlignment="1">
      <alignment horizontal="center" vertical="center"/>
    </xf>
    <xf numFmtId="1" fontId="9" fillId="0" borderId="15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9" fontId="7" fillId="0" borderId="0" xfId="1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7" fillId="0" borderId="0" xfId="0" applyFont="1" applyFill="1" applyBorder="1" applyAlignment="1">
      <alignment horizontal="left" vertical="top"/>
    </xf>
    <xf numFmtId="0" fontId="10" fillId="0" borderId="0" xfId="0" applyFont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0" xfId="0" applyAlignment="1">
      <alignment vertical="top" wrapText="1"/>
    </xf>
    <xf numFmtId="0" fontId="3" fillId="0" borderId="0" xfId="0" applyFont="1" applyAlignment="1">
      <alignment horizont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427714</xdr:colOff>
      <xdr:row>28</xdr:row>
      <xdr:rowOff>161305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285714" cy="4961905"/>
        </a:xfrm>
        <a:prstGeom prst="rect">
          <a:avLst/>
        </a:prstGeom>
      </xdr:spPr>
    </xdr:pic>
    <xdr:clientData/>
  </xdr:twoCellAnchor>
  <xdr:twoCellAnchor editAs="oneCell">
    <xdr:from>
      <xdr:col>10</xdr:col>
      <xdr:colOff>314325</xdr:colOff>
      <xdr:row>0</xdr:row>
      <xdr:rowOff>0</xdr:rowOff>
    </xdr:from>
    <xdr:to>
      <xdr:col>21</xdr:col>
      <xdr:colOff>303858</xdr:colOff>
      <xdr:row>28</xdr:row>
      <xdr:rowOff>113686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72325" y="0"/>
          <a:ext cx="7533333" cy="491428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base/ChinaCornProductionAndAre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database/ImportAndExpo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tion"/>
      <sheetName val="province7"/>
      <sheetName val="cityproductarea"/>
    </sheetNames>
    <sheetDataSet>
      <sheetData sheetId="0">
        <row r="1">
          <cell r="A1" t="str">
            <v>年份</v>
          </cell>
          <cell r="B1" t="str">
            <v>玉米种植面积</v>
          </cell>
          <cell r="C1" t="str">
            <v>玉米产量</v>
          </cell>
        </row>
        <row r="2">
          <cell r="A2" t="str">
            <v>78/79</v>
          </cell>
          <cell r="B2">
            <v>19961</v>
          </cell>
          <cell r="C2">
            <v>5594.5</v>
          </cell>
        </row>
        <row r="3">
          <cell r="A3" t="str">
            <v>80/81</v>
          </cell>
          <cell r="B3">
            <v>20087</v>
          </cell>
          <cell r="C3">
            <v>6260</v>
          </cell>
        </row>
        <row r="4">
          <cell r="A4" t="str">
            <v>85/86</v>
          </cell>
          <cell r="B4">
            <v>17694</v>
          </cell>
          <cell r="C4">
            <v>6382.6</v>
          </cell>
        </row>
        <row r="5">
          <cell r="A5" t="str">
            <v>90/91</v>
          </cell>
          <cell r="B5">
            <v>21401</v>
          </cell>
          <cell r="C5">
            <v>9681.9</v>
          </cell>
        </row>
        <row r="6">
          <cell r="A6" t="str">
            <v>95/96</v>
          </cell>
          <cell r="B6">
            <v>22776</v>
          </cell>
          <cell r="C6">
            <v>11198.6</v>
          </cell>
        </row>
        <row r="7">
          <cell r="A7" t="str">
            <v>00/01</v>
          </cell>
          <cell r="B7">
            <v>23056</v>
          </cell>
          <cell r="C7">
            <v>10600</v>
          </cell>
        </row>
        <row r="8">
          <cell r="A8" t="str">
            <v>05/06</v>
          </cell>
          <cell r="B8">
            <v>26358</v>
          </cell>
          <cell r="C8">
            <v>13936.5</v>
          </cell>
        </row>
        <row r="9">
          <cell r="A9" t="str">
            <v>06/07</v>
          </cell>
          <cell r="B9">
            <v>28463</v>
          </cell>
          <cell r="C9">
            <v>15160.3</v>
          </cell>
        </row>
        <row r="10">
          <cell r="A10" t="str">
            <v>07/08</v>
          </cell>
          <cell r="B10">
            <v>30024</v>
          </cell>
          <cell r="C10">
            <v>15512.3</v>
          </cell>
        </row>
        <row r="11">
          <cell r="A11" t="str">
            <v>08/09</v>
          </cell>
          <cell r="B11">
            <v>30981</v>
          </cell>
          <cell r="C11">
            <v>17212</v>
          </cell>
        </row>
        <row r="12">
          <cell r="A12" t="str">
            <v>09/10</v>
          </cell>
          <cell r="B12">
            <v>32948</v>
          </cell>
          <cell r="C12">
            <v>17325.900000000001</v>
          </cell>
        </row>
        <row r="13">
          <cell r="A13" t="str">
            <v>10/11</v>
          </cell>
          <cell r="B13">
            <v>34977</v>
          </cell>
          <cell r="C13">
            <v>19075.2</v>
          </cell>
        </row>
        <row r="14">
          <cell r="A14" t="str">
            <v>11/12</v>
          </cell>
          <cell r="B14">
            <v>36767</v>
          </cell>
          <cell r="C14">
            <v>21131.599999999999</v>
          </cell>
        </row>
        <row r="15">
          <cell r="A15" t="str">
            <v>12/13</v>
          </cell>
          <cell r="B15">
            <v>39109</v>
          </cell>
          <cell r="C15">
            <v>22955.9</v>
          </cell>
        </row>
        <row r="16">
          <cell r="A16" t="str">
            <v>13/14</v>
          </cell>
          <cell r="B16">
            <v>41299</v>
          </cell>
          <cell r="C16">
            <v>24845.3</v>
          </cell>
        </row>
        <row r="17">
          <cell r="A17" t="str">
            <v>14/15</v>
          </cell>
          <cell r="B17">
            <v>42997</v>
          </cell>
          <cell r="C17">
            <v>24976.400000000001</v>
          </cell>
        </row>
        <row r="18">
          <cell r="A18" t="str">
            <v>15/16</v>
          </cell>
          <cell r="B18">
            <v>44968</v>
          </cell>
          <cell r="C18">
            <v>26499.200000000001</v>
          </cell>
        </row>
        <row r="19">
          <cell r="A19" t="str">
            <v>16/17</v>
          </cell>
          <cell r="B19">
            <v>44178</v>
          </cell>
          <cell r="C19">
            <v>26361.3</v>
          </cell>
        </row>
        <row r="20">
          <cell r="A20" t="str">
            <v>17/18</v>
          </cell>
          <cell r="B20">
            <v>42399</v>
          </cell>
          <cell r="C20">
            <v>25907.1</v>
          </cell>
        </row>
        <row r="21">
          <cell r="A21"/>
        </row>
        <row r="22">
          <cell r="A22"/>
        </row>
        <row r="23">
          <cell r="A23"/>
        </row>
        <row r="24">
          <cell r="A24"/>
        </row>
        <row r="25">
          <cell r="A25"/>
        </row>
        <row r="26">
          <cell r="A26"/>
        </row>
      </sheetData>
      <sheetData sheetId="1">
        <row r="1">
          <cell r="A1" t="str">
            <v>年份</v>
          </cell>
          <cell r="B1" t="str">
            <v>黑龙江面积</v>
          </cell>
          <cell r="C1" t="str">
            <v>黑龙江产量</v>
          </cell>
          <cell r="D1" t="str">
            <v>黑龙江单产</v>
          </cell>
          <cell r="E1" t="str">
            <v>吉林面积</v>
          </cell>
          <cell r="F1" t="str">
            <v>吉林面积</v>
          </cell>
          <cell r="G1" t="str">
            <v>吉林产量</v>
          </cell>
          <cell r="H1" t="str">
            <v>吉林单产</v>
          </cell>
          <cell r="I1" t="str">
            <v>辽宁面积</v>
          </cell>
          <cell r="J1" t="str">
            <v>辽宁面积</v>
          </cell>
          <cell r="K1" t="str">
            <v>辽宁面积</v>
          </cell>
          <cell r="L1" t="str">
            <v>辽宁产量</v>
          </cell>
          <cell r="M1" t="str">
            <v>辽宁单产</v>
          </cell>
          <cell r="N1" t="str">
            <v>内蒙面积</v>
          </cell>
          <cell r="O1" t="str">
            <v>内蒙产量</v>
          </cell>
          <cell r="P1" t="str">
            <v>内蒙单产</v>
          </cell>
          <cell r="Q1" t="str">
            <v>河北面积</v>
          </cell>
          <cell r="R1" t="str">
            <v>河北产量</v>
          </cell>
          <cell r="S1" t="str">
            <v>河北单产</v>
          </cell>
          <cell r="T1" t="str">
            <v>河南面积</v>
          </cell>
          <cell r="U1" t="str">
            <v>河南产量</v>
          </cell>
          <cell r="V1" t="str">
            <v>河南单产</v>
          </cell>
          <cell r="W1" t="str">
            <v>山东面积</v>
          </cell>
          <cell r="X1" t="str">
            <v>山东产量</v>
          </cell>
          <cell r="Y1" t="str">
            <v>山东单产</v>
          </cell>
        </row>
        <row r="2">
          <cell r="A2">
            <v>1978</v>
          </cell>
          <cell r="B2"/>
          <cell r="E2" t="str">
            <v>1520.1</v>
          </cell>
          <cell r="F2">
            <v>152.01</v>
          </cell>
          <cell r="G2">
            <v>489.49</v>
          </cell>
          <cell r="H2">
            <v>3.2201170975593714</v>
          </cell>
          <cell r="I2">
            <v>1416.2</v>
          </cell>
          <cell r="J2"/>
          <cell r="K2"/>
          <cell r="L2">
            <v>560</v>
          </cell>
          <cell r="M2"/>
          <cell r="N2">
            <v>66.8</v>
          </cell>
          <cell r="O2">
            <v>173.5</v>
          </cell>
          <cell r="P2">
            <v>2.5973053892215572</v>
          </cell>
        </row>
        <row r="3">
          <cell r="A3">
            <v>1979</v>
          </cell>
          <cell r="B3"/>
          <cell r="E3" t="str">
            <v>1595.6</v>
          </cell>
          <cell r="F3">
            <v>159.56</v>
          </cell>
          <cell r="G3"/>
          <cell r="H3">
            <v>0</v>
          </cell>
          <cell r="I3">
            <v>1198</v>
          </cell>
          <cell r="J3"/>
          <cell r="K3"/>
          <cell r="L3"/>
          <cell r="M3"/>
          <cell r="N3">
            <v>67</v>
          </cell>
          <cell r="O3"/>
          <cell r="P3">
            <v>0</v>
          </cell>
        </row>
        <row r="4">
          <cell r="A4">
            <v>1980</v>
          </cell>
          <cell r="B4">
            <v>188.4</v>
          </cell>
          <cell r="C4">
            <v>520</v>
          </cell>
          <cell r="D4">
            <v>2.7600849256900211</v>
          </cell>
          <cell r="E4" t="str">
            <v>1681.9</v>
          </cell>
          <cell r="F4">
            <v>168.19</v>
          </cell>
          <cell r="G4">
            <v>506.9</v>
          </cell>
          <cell r="H4">
            <v>3.0138533801058327</v>
          </cell>
          <cell r="I4">
            <v>1365</v>
          </cell>
          <cell r="J4">
            <v>1416.2</v>
          </cell>
          <cell r="K4">
            <v>141.62</v>
          </cell>
          <cell r="L4">
            <v>653.6</v>
          </cell>
          <cell r="M4">
            <v>4.6151673492444569</v>
          </cell>
          <cell r="N4">
            <v>65.3</v>
          </cell>
          <cell r="O4">
            <v>139.19999999999999</v>
          </cell>
          <cell r="P4">
            <v>2.1316998468606432</v>
          </cell>
        </row>
        <row r="5">
          <cell r="A5">
            <v>1981</v>
          </cell>
          <cell r="B5">
            <v>157.69999999999999</v>
          </cell>
          <cell r="C5">
            <v>455</v>
          </cell>
          <cell r="D5">
            <v>2.8852251109701967</v>
          </cell>
          <cell r="E5" t="str">
            <v>1551.3</v>
          </cell>
          <cell r="F5">
            <v>155.13</v>
          </cell>
          <cell r="G5"/>
          <cell r="H5">
            <v>0</v>
          </cell>
          <cell r="I5">
            <v>1517.5</v>
          </cell>
          <cell r="J5"/>
          <cell r="K5"/>
          <cell r="L5"/>
          <cell r="M5"/>
          <cell r="N5">
            <v>59.2</v>
          </cell>
          <cell r="O5">
            <v>142.6</v>
          </cell>
          <cell r="P5">
            <v>2.4087837837837838</v>
          </cell>
        </row>
        <row r="6">
          <cell r="A6">
            <v>1982</v>
          </cell>
          <cell r="B6">
            <v>136.30000000000001</v>
          </cell>
          <cell r="C6">
            <v>352.6</v>
          </cell>
          <cell r="D6">
            <v>2.586940572267058</v>
          </cell>
          <cell r="E6" t="str">
            <v>1605.5</v>
          </cell>
          <cell r="F6">
            <v>160.55000000000001</v>
          </cell>
          <cell r="G6"/>
          <cell r="H6">
            <v>0</v>
          </cell>
          <cell r="I6">
            <v>1576.7</v>
          </cell>
          <cell r="J6"/>
          <cell r="K6"/>
          <cell r="L6"/>
          <cell r="M6"/>
          <cell r="N6">
            <v>50.5</v>
          </cell>
          <cell r="O6">
            <v>105.9</v>
          </cell>
          <cell r="P6">
            <v>2.0970297029702971</v>
          </cell>
        </row>
        <row r="7">
          <cell r="A7">
            <v>1983</v>
          </cell>
          <cell r="B7">
            <v>164.2</v>
          </cell>
          <cell r="C7">
            <v>463.5</v>
          </cell>
          <cell r="D7">
            <v>2.8227771010962242</v>
          </cell>
          <cell r="E7">
            <v>1714.9</v>
          </cell>
          <cell r="F7">
            <v>171.49</v>
          </cell>
          <cell r="G7"/>
          <cell r="H7">
            <v>0</v>
          </cell>
          <cell r="I7">
            <v>1573.4</v>
          </cell>
          <cell r="J7"/>
          <cell r="K7"/>
          <cell r="L7"/>
          <cell r="M7"/>
          <cell r="N7">
            <v>49.4</v>
          </cell>
          <cell r="O7">
            <v>142.9</v>
          </cell>
          <cell r="P7">
            <v>2.8927125506072877</v>
          </cell>
        </row>
        <row r="8">
          <cell r="A8" t="str">
            <v>84/85</v>
          </cell>
          <cell r="B8">
            <v>192</v>
          </cell>
          <cell r="C8">
            <v>642</v>
          </cell>
          <cell r="D8">
            <v>3.34375</v>
          </cell>
          <cell r="E8" t="str">
            <v>1854.8</v>
          </cell>
          <cell r="F8">
            <v>185.48</v>
          </cell>
          <cell r="G8"/>
          <cell r="H8">
            <v>0</v>
          </cell>
          <cell r="I8">
            <v>1638</v>
          </cell>
          <cell r="J8"/>
          <cell r="K8"/>
          <cell r="L8"/>
          <cell r="M8"/>
          <cell r="N8">
            <v>46.4</v>
          </cell>
          <cell r="O8">
            <v>148.30000000000001</v>
          </cell>
          <cell r="P8">
            <v>3.1961206896551726</v>
          </cell>
        </row>
        <row r="9">
          <cell r="A9" t="str">
            <v>85/86</v>
          </cell>
          <cell r="B9">
            <v>157.69999999999999</v>
          </cell>
          <cell r="C9">
            <v>386.8</v>
          </cell>
          <cell r="D9">
            <v>2.4527584020291697</v>
          </cell>
          <cell r="E9" t="str">
            <v>1679.6</v>
          </cell>
          <cell r="F9">
            <v>167.95999999999998</v>
          </cell>
          <cell r="G9">
            <v>793.13</v>
          </cell>
          <cell r="H9">
            <v>4.7221362229102173</v>
          </cell>
          <cell r="I9">
            <v>1677.8</v>
          </cell>
          <cell r="J9">
            <v>1198</v>
          </cell>
          <cell r="K9">
            <v>119.8</v>
          </cell>
          <cell r="L9">
            <v>448.1</v>
          </cell>
          <cell r="M9">
            <v>3.7404006677796331</v>
          </cell>
          <cell r="N9">
            <v>43.4</v>
          </cell>
          <cell r="O9">
            <v>159.80000000000001</v>
          </cell>
          <cell r="P9">
            <v>3.6820276497695859</v>
          </cell>
        </row>
        <row r="10">
          <cell r="A10" t="str">
            <v>86/87</v>
          </cell>
          <cell r="B10">
            <v>168.9</v>
          </cell>
          <cell r="C10">
            <v>632</v>
          </cell>
          <cell r="D10">
            <v>3.7418590882178804</v>
          </cell>
          <cell r="E10" t="str">
            <v>1989.9</v>
          </cell>
          <cell r="F10">
            <v>198.99</v>
          </cell>
          <cell r="G10"/>
          <cell r="H10">
            <v>0</v>
          </cell>
          <cell r="I10">
            <v>1422.5</v>
          </cell>
          <cell r="J10">
            <v>1258.5</v>
          </cell>
          <cell r="K10">
            <v>125.85</v>
          </cell>
          <cell r="L10">
            <v>607.29999999999995</v>
          </cell>
          <cell r="M10">
            <v>4.825586015097338</v>
          </cell>
          <cell r="N10">
            <v>54.8</v>
          </cell>
          <cell r="O10">
            <v>192.7</v>
          </cell>
          <cell r="P10">
            <v>3.5164233576642334</v>
          </cell>
        </row>
        <row r="11">
          <cell r="A11" t="str">
            <v>87/88</v>
          </cell>
          <cell r="B11">
            <v>197.6</v>
          </cell>
          <cell r="C11">
            <v>646.1</v>
          </cell>
          <cell r="D11">
            <v>3.2697368421052633</v>
          </cell>
          <cell r="E11" t="str">
            <v>2122.2</v>
          </cell>
          <cell r="F11">
            <v>212.21999999999997</v>
          </cell>
          <cell r="G11"/>
          <cell r="H11">
            <v>0</v>
          </cell>
          <cell r="I11">
            <v>1366.3</v>
          </cell>
          <cell r="J11">
            <v>1341.1</v>
          </cell>
          <cell r="K11">
            <v>134.10999999999999</v>
          </cell>
          <cell r="L11">
            <v>671.5</v>
          </cell>
          <cell r="M11">
            <v>5.0070837372306318</v>
          </cell>
          <cell r="N11">
            <v>66</v>
          </cell>
          <cell r="O11">
            <v>273.3</v>
          </cell>
          <cell r="P11">
            <v>4.1409090909090907</v>
          </cell>
        </row>
        <row r="12">
          <cell r="A12" t="str">
            <v>88/89</v>
          </cell>
          <cell r="B12">
            <v>182.8</v>
          </cell>
          <cell r="C12">
            <v>700.6</v>
          </cell>
          <cell r="D12">
            <v>3.8326039387308533</v>
          </cell>
          <cell r="E12" t="str">
            <v>1987.3</v>
          </cell>
          <cell r="F12">
            <v>198.73</v>
          </cell>
          <cell r="G12"/>
          <cell r="H12">
            <v>0</v>
          </cell>
          <cell r="I12">
            <v>1395.1</v>
          </cell>
          <cell r="J12">
            <v>1318</v>
          </cell>
          <cell r="K12">
            <v>131.80000000000001</v>
          </cell>
          <cell r="L12">
            <v>680.6</v>
          </cell>
          <cell r="M12">
            <v>5.163884673748103</v>
          </cell>
          <cell r="N12">
            <v>66.900000000000006</v>
          </cell>
          <cell r="O12">
            <v>305.5</v>
          </cell>
          <cell r="P12">
            <v>4.566517189835575</v>
          </cell>
        </row>
        <row r="13">
          <cell r="A13" t="str">
            <v>89/90</v>
          </cell>
          <cell r="B13">
            <v>190.4</v>
          </cell>
          <cell r="C13">
            <v>615.20000000000005</v>
          </cell>
          <cell r="D13">
            <v>3.23109243697479</v>
          </cell>
          <cell r="E13" t="str">
            <v>1983.1</v>
          </cell>
          <cell r="F13">
            <v>198.31</v>
          </cell>
          <cell r="G13"/>
          <cell r="H13">
            <v>0</v>
          </cell>
          <cell r="I13">
            <v>1401.4</v>
          </cell>
          <cell r="J13">
            <v>1313.2</v>
          </cell>
          <cell r="K13">
            <v>131.32</v>
          </cell>
          <cell r="L13">
            <v>496.7</v>
          </cell>
          <cell r="M13">
            <v>3.7823636917453549</v>
          </cell>
          <cell r="N13">
            <v>69.599999999999994</v>
          </cell>
          <cell r="O13">
            <v>285.10000000000002</v>
          </cell>
          <cell r="P13">
            <v>4.0962643678160928</v>
          </cell>
        </row>
        <row r="14">
          <cell r="A14" t="str">
            <v>90/91</v>
          </cell>
          <cell r="B14">
            <v>216.9</v>
          </cell>
          <cell r="C14">
            <v>1008.3</v>
          </cell>
          <cell r="D14">
            <v>4.6486860304287685</v>
          </cell>
          <cell r="E14" t="str">
            <v>2219.1</v>
          </cell>
          <cell r="F14">
            <v>221.91</v>
          </cell>
          <cell r="G14">
            <v>1529.55</v>
          </cell>
          <cell r="H14">
            <v>6.8926591861565498</v>
          </cell>
          <cell r="I14">
            <v>1835.9</v>
          </cell>
          <cell r="J14">
            <v>1365.7</v>
          </cell>
          <cell r="K14">
            <v>136.57</v>
          </cell>
          <cell r="L14">
            <v>812.3</v>
          </cell>
          <cell r="M14">
            <v>5.9478655634473165</v>
          </cell>
          <cell r="N14">
            <v>77.400000000000006</v>
          </cell>
          <cell r="O14">
            <v>393.1</v>
          </cell>
          <cell r="P14">
            <v>5.0788113695090438</v>
          </cell>
        </row>
        <row r="15">
          <cell r="A15" t="str">
            <v>91/92</v>
          </cell>
          <cell r="B15">
            <v>223</v>
          </cell>
          <cell r="C15">
            <v>1007.5</v>
          </cell>
          <cell r="D15">
            <v>4.5179372197309418</v>
          </cell>
          <cell r="E15" t="str">
            <v>2280.1</v>
          </cell>
          <cell r="F15">
            <v>228.01</v>
          </cell>
          <cell r="G15"/>
          <cell r="H15">
            <v>0</v>
          </cell>
          <cell r="I15">
            <v>2076.6999999999998</v>
          </cell>
          <cell r="J15">
            <v>1372.4</v>
          </cell>
          <cell r="K15">
            <v>137.24</v>
          </cell>
          <cell r="L15">
            <v>848.6</v>
          </cell>
          <cell r="M15">
            <v>6.183328475663072</v>
          </cell>
          <cell r="N15">
            <v>81.2</v>
          </cell>
          <cell r="O15">
            <v>413.7</v>
          </cell>
          <cell r="P15">
            <v>5.0948275862068959</v>
          </cell>
        </row>
        <row r="16">
          <cell r="A16" t="str">
            <v>92/93</v>
          </cell>
          <cell r="B16">
            <v>216.6</v>
          </cell>
          <cell r="C16">
            <v>1042.8</v>
          </cell>
          <cell r="D16">
            <v>4.8144044321329638</v>
          </cell>
          <cell r="E16" t="str">
            <v>2234.0</v>
          </cell>
          <cell r="F16">
            <v>223.4</v>
          </cell>
          <cell r="G16"/>
          <cell r="H16">
            <v>0</v>
          </cell>
          <cell r="I16">
            <v>1983.1</v>
          </cell>
          <cell r="J16">
            <v>1384</v>
          </cell>
          <cell r="K16">
            <v>138.4</v>
          </cell>
          <cell r="L16">
            <v>864.5</v>
          </cell>
          <cell r="M16">
            <v>6.2463872832369942</v>
          </cell>
          <cell r="N16">
            <v>77.5</v>
          </cell>
          <cell r="O16">
            <v>435.4</v>
          </cell>
          <cell r="P16">
            <v>5.6180645161290323</v>
          </cell>
        </row>
        <row r="17">
          <cell r="A17" t="str">
            <v>93/94</v>
          </cell>
          <cell r="B17">
            <v>177.7</v>
          </cell>
          <cell r="C17">
            <v>956.6</v>
          </cell>
          <cell r="D17">
            <v>5.3832301631963988</v>
          </cell>
          <cell r="E17" t="str">
            <v>2039.0</v>
          </cell>
          <cell r="F17">
            <v>203.9</v>
          </cell>
          <cell r="G17"/>
          <cell r="H17">
            <v>0</v>
          </cell>
          <cell r="I17">
            <v>1998.6</v>
          </cell>
          <cell r="J17">
            <v>1416.2</v>
          </cell>
          <cell r="K17">
            <v>141.62</v>
          </cell>
          <cell r="L17">
            <v>989.1</v>
          </cell>
          <cell r="M17">
            <v>6.9841830249964696</v>
          </cell>
          <cell r="N17">
            <v>76.2</v>
          </cell>
          <cell r="O17">
            <v>453.9</v>
          </cell>
          <cell r="P17">
            <v>5.956692913385826</v>
          </cell>
        </row>
        <row r="18">
          <cell r="A18" t="str">
            <v>94/95</v>
          </cell>
          <cell r="B18">
            <v>196.4</v>
          </cell>
          <cell r="C18">
            <v>1146.4000000000001</v>
          </cell>
          <cell r="D18">
            <v>5.8370672097759675</v>
          </cell>
          <cell r="E18" t="str">
            <v>2100.2</v>
          </cell>
          <cell r="F18">
            <v>210.01999999999998</v>
          </cell>
          <cell r="G18"/>
          <cell r="H18">
            <v>0</v>
          </cell>
          <cell r="I18">
            <v>1884.9</v>
          </cell>
          <cell r="J18">
            <v>1464.6</v>
          </cell>
          <cell r="K18">
            <v>146.45999999999998</v>
          </cell>
          <cell r="L18">
            <v>613.9</v>
          </cell>
          <cell r="M18">
            <v>4.1915881469343166</v>
          </cell>
          <cell r="N18">
            <v>83.7</v>
          </cell>
          <cell r="O18">
            <v>482.3</v>
          </cell>
          <cell r="P18">
            <v>5.7622461170848265</v>
          </cell>
        </row>
        <row r="19">
          <cell r="A19" t="str">
            <v>95/96</v>
          </cell>
          <cell r="B19">
            <v>241.1</v>
          </cell>
          <cell r="C19">
            <v>1219.0999999999999</v>
          </cell>
          <cell r="D19">
            <v>5.0564081294068846</v>
          </cell>
          <cell r="E19" t="str">
            <v>2344.1</v>
          </cell>
          <cell r="F19">
            <v>234.41</v>
          </cell>
          <cell r="G19">
            <v>1478.5</v>
          </cell>
          <cell r="H19">
            <v>6.3073247728339235</v>
          </cell>
          <cell r="I19">
            <v>1964.1</v>
          </cell>
          <cell r="J19">
            <v>1517.5</v>
          </cell>
          <cell r="K19">
            <v>151.75</v>
          </cell>
          <cell r="L19">
            <v>804.5</v>
          </cell>
          <cell r="M19">
            <v>5.3014827018121915</v>
          </cell>
          <cell r="N19">
            <v>99.2</v>
          </cell>
          <cell r="O19">
            <v>518.4</v>
          </cell>
          <cell r="P19">
            <v>5.225806451612903</v>
          </cell>
        </row>
        <row r="20">
          <cell r="A20" t="str">
            <v>96/97</v>
          </cell>
          <cell r="B20">
            <v>266.60000000000002</v>
          </cell>
          <cell r="C20">
            <v>1445</v>
          </cell>
          <cell r="D20">
            <v>5.4201050262565635</v>
          </cell>
          <cell r="E20" t="str">
            <v>2481.3</v>
          </cell>
          <cell r="F20">
            <v>248.13000000000002</v>
          </cell>
          <cell r="G20">
            <v>1753.4</v>
          </cell>
          <cell r="H20">
            <v>7.0664570991012772</v>
          </cell>
          <cell r="I20">
            <v>2093</v>
          </cell>
          <cell r="J20">
            <v>1576.7</v>
          </cell>
          <cell r="K20">
            <v>157.67000000000002</v>
          </cell>
          <cell r="L20">
            <v>1047.3</v>
          </cell>
          <cell r="M20">
            <v>6.6423542842646022</v>
          </cell>
          <cell r="N20">
            <v>111.6</v>
          </cell>
          <cell r="O20">
            <v>751.5</v>
          </cell>
          <cell r="P20">
            <v>6.7338709677419359</v>
          </cell>
        </row>
        <row r="21">
          <cell r="A21" t="str">
            <v>97/98</v>
          </cell>
          <cell r="B21">
            <v>254.5</v>
          </cell>
          <cell r="C21">
            <v>1165.9000000000001</v>
          </cell>
          <cell r="D21">
            <v>4.5811394891944994</v>
          </cell>
          <cell r="E21" t="str">
            <v>2454.2</v>
          </cell>
          <cell r="F21">
            <v>245.42</v>
          </cell>
          <cell r="G21">
            <v>1260.3</v>
          </cell>
          <cell r="H21">
            <v>5.1352782984271865</v>
          </cell>
          <cell r="I21">
            <v>2134.6</v>
          </cell>
          <cell r="J21">
            <v>1573.4</v>
          </cell>
          <cell r="K21">
            <v>157.34</v>
          </cell>
          <cell r="L21">
            <v>674.7</v>
          </cell>
          <cell r="M21">
            <v>4.2881657556883184</v>
          </cell>
          <cell r="N21">
            <v>127.9</v>
          </cell>
          <cell r="O21">
            <v>677.9</v>
          </cell>
          <cell r="P21">
            <v>5.300234558248631</v>
          </cell>
        </row>
        <row r="22">
          <cell r="A22" t="str">
            <v>98/99</v>
          </cell>
          <cell r="B22">
            <v>248.6</v>
          </cell>
          <cell r="C22">
            <v>1199.7</v>
          </cell>
          <cell r="D22">
            <v>4.8258246178600164</v>
          </cell>
          <cell r="E22" t="str">
            <v>2421.3</v>
          </cell>
          <cell r="F22">
            <v>242.13000000000002</v>
          </cell>
          <cell r="G22">
            <v>1924.7</v>
          </cell>
          <cell r="H22">
            <v>7.9490356420104895</v>
          </cell>
          <cell r="I22">
            <v>2206.6999999999998</v>
          </cell>
          <cell r="J22">
            <v>1638</v>
          </cell>
          <cell r="K22">
            <v>163.80000000000001</v>
          </cell>
          <cell r="L22">
            <v>1205.3</v>
          </cell>
          <cell r="M22">
            <v>7.358363858363858</v>
          </cell>
          <cell r="N22">
            <v>147.1</v>
          </cell>
          <cell r="O22">
            <v>839.8</v>
          </cell>
          <cell r="P22">
            <v>5.7090414683888513</v>
          </cell>
          <cell r="W22">
            <v>276.81659999999999</v>
          </cell>
          <cell r="X22">
            <v>1551.3719000000001</v>
          </cell>
          <cell r="Y22">
            <v>5.6043311708907639</v>
          </cell>
        </row>
        <row r="23">
          <cell r="A23" t="str">
            <v>99/00</v>
          </cell>
          <cell r="B23">
            <v>265.2</v>
          </cell>
          <cell r="C23">
            <v>1228.4000000000001</v>
          </cell>
          <cell r="D23">
            <v>4.6319758672699853</v>
          </cell>
          <cell r="E23" t="str">
            <v>2375.5</v>
          </cell>
          <cell r="F23">
            <v>237.55</v>
          </cell>
          <cell r="G23">
            <v>1692.6</v>
          </cell>
          <cell r="H23">
            <v>7.1252367922542614</v>
          </cell>
          <cell r="I23">
            <v>2245.6</v>
          </cell>
          <cell r="J23">
            <v>1677.8</v>
          </cell>
          <cell r="K23">
            <v>167.78</v>
          </cell>
          <cell r="L23">
            <v>988.3</v>
          </cell>
          <cell r="M23">
            <v>5.8904517820956013</v>
          </cell>
          <cell r="N23">
            <v>157.19999999999999</v>
          </cell>
          <cell r="O23">
            <v>771.4</v>
          </cell>
          <cell r="P23">
            <v>4.9071246819338423</v>
          </cell>
          <cell r="W23">
            <v>261.572</v>
          </cell>
          <cell r="X23">
            <v>1467.46</v>
          </cell>
          <cell r="Y23">
            <v>5.6101570504488247</v>
          </cell>
        </row>
        <row r="24">
          <cell r="A24" t="str">
            <v>00/01</v>
          </cell>
          <cell r="B24">
            <v>180.1</v>
          </cell>
          <cell r="C24">
            <v>790.8</v>
          </cell>
          <cell r="D24">
            <v>4.3908939478067737</v>
          </cell>
          <cell r="E24" t="str">
            <v>1821.1</v>
          </cell>
          <cell r="F24">
            <v>182.10999999999999</v>
          </cell>
          <cell r="G24">
            <v>993.2</v>
          </cell>
          <cell r="H24">
            <v>5.4538465762451276</v>
          </cell>
          <cell r="I24">
            <v>2330.1</v>
          </cell>
          <cell r="J24">
            <v>1422.5</v>
          </cell>
          <cell r="K24">
            <v>142.25</v>
          </cell>
          <cell r="L24">
            <v>547.9</v>
          </cell>
          <cell r="M24">
            <v>3.8516695957820737</v>
          </cell>
          <cell r="N24">
            <v>129.80000000000001</v>
          </cell>
          <cell r="O24">
            <v>629.20000000000005</v>
          </cell>
          <cell r="P24">
            <v>4.8474576271186436</v>
          </cell>
          <cell r="W24">
            <v>250.52269999999999</v>
          </cell>
          <cell r="X24">
            <v>1532.37</v>
          </cell>
          <cell r="Y24">
            <v>6.1166912219930571</v>
          </cell>
        </row>
        <row r="25">
          <cell r="A25" t="str">
            <v>01/02</v>
          </cell>
          <cell r="B25">
            <v>211</v>
          </cell>
          <cell r="C25">
            <v>819.5</v>
          </cell>
          <cell r="D25">
            <v>3.8838862559241707</v>
          </cell>
          <cell r="E25" t="str">
            <v>1927.2</v>
          </cell>
          <cell r="F25">
            <v>192.72</v>
          </cell>
          <cell r="G25">
            <v>1328.4</v>
          </cell>
          <cell r="H25">
            <v>6.8929016189290166</v>
          </cell>
          <cell r="I25">
            <v>2416.8000000000002</v>
          </cell>
          <cell r="J25">
            <v>1366.3</v>
          </cell>
          <cell r="K25">
            <v>136.63</v>
          </cell>
          <cell r="L25">
            <v>833.7</v>
          </cell>
          <cell r="M25">
            <v>6.1018809924613926</v>
          </cell>
          <cell r="N25">
            <v>151.9</v>
          </cell>
          <cell r="O25">
            <v>757</v>
          </cell>
          <cell r="P25">
            <v>4.9835418038183015</v>
          </cell>
          <cell r="W25">
            <v>253.0067</v>
          </cell>
          <cell r="X25">
            <v>1316.03</v>
          </cell>
          <cell r="Y25">
            <v>5.2015618558718009</v>
          </cell>
        </row>
        <row r="26">
          <cell r="A26" t="str">
            <v>02/03</v>
          </cell>
          <cell r="B26">
            <v>223.7</v>
          </cell>
          <cell r="C26">
            <v>1070.5</v>
          </cell>
          <cell r="D26">
            <v>4.7854269110415739</v>
          </cell>
          <cell r="E26" t="str">
            <v>2579.5</v>
          </cell>
          <cell r="F26">
            <v>257.95</v>
          </cell>
          <cell r="G26">
            <v>1540</v>
          </cell>
          <cell r="H26">
            <v>5.9701492537313436</v>
          </cell>
          <cell r="I26">
            <v>2258.9</v>
          </cell>
          <cell r="J26">
            <v>1395.1</v>
          </cell>
          <cell r="K26">
            <v>139.51</v>
          </cell>
          <cell r="L26">
            <v>889.4</v>
          </cell>
          <cell r="M26">
            <v>6.3751702386925668</v>
          </cell>
          <cell r="N26">
            <v>156.19999999999999</v>
          </cell>
          <cell r="O26">
            <v>821.5</v>
          </cell>
          <cell r="P26">
            <v>5.2592829705505766</v>
          </cell>
          <cell r="W26">
            <v>240.58930000000001</v>
          </cell>
          <cell r="X26">
            <v>1411.02</v>
          </cell>
          <cell r="Y26">
            <v>5.8648493511556827</v>
          </cell>
        </row>
        <row r="27">
          <cell r="A27" t="str">
            <v>03/04</v>
          </cell>
          <cell r="B27">
            <v>203.5</v>
          </cell>
          <cell r="C27">
            <v>830.9</v>
          </cell>
          <cell r="D27">
            <v>4.0830466830466827</v>
          </cell>
          <cell r="E27" t="str">
            <v>2627.2</v>
          </cell>
          <cell r="F27">
            <v>262.71999999999997</v>
          </cell>
          <cell r="G27">
            <v>1615.3</v>
          </cell>
          <cell r="H27">
            <v>6.1483708891595619</v>
          </cell>
          <cell r="I27"/>
          <cell r="J27">
            <v>1401.4</v>
          </cell>
          <cell r="K27">
            <v>140.14000000000001</v>
          </cell>
          <cell r="L27">
            <v>930.5</v>
          </cell>
          <cell r="M27">
            <v>6.6397887826459252</v>
          </cell>
          <cell r="N27">
            <v>159.1</v>
          </cell>
          <cell r="O27">
            <v>888.7</v>
          </cell>
          <cell r="P27">
            <v>5.5857950974230048</v>
          </cell>
          <cell r="W27">
            <v>245.50489999999999</v>
          </cell>
          <cell r="X27">
            <v>1499.1484</v>
          </cell>
          <cell r="Y27">
            <v>6.1063889152517934</v>
          </cell>
        </row>
        <row r="28">
          <cell r="A28" t="str">
            <v>04/05</v>
          </cell>
          <cell r="B28">
            <v>214.2</v>
          </cell>
          <cell r="C28">
            <v>1050</v>
          </cell>
          <cell r="D28">
            <v>4.9019607843137258</v>
          </cell>
          <cell r="E28" t="str">
            <v>2901.5</v>
          </cell>
          <cell r="F28">
            <v>290.14999999999998</v>
          </cell>
          <cell r="G28">
            <v>1810</v>
          </cell>
          <cell r="H28">
            <v>6.2381526796484579</v>
          </cell>
          <cell r="I28"/>
          <cell r="J28">
            <v>1835.9</v>
          </cell>
          <cell r="K28">
            <v>183.59</v>
          </cell>
          <cell r="L28">
            <v>1352.1</v>
          </cell>
          <cell r="M28">
            <v>7.3647802167874064</v>
          </cell>
          <cell r="N28">
            <v>167.6</v>
          </cell>
          <cell r="O28">
            <v>948</v>
          </cell>
          <cell r="P28">
            <v>5.6563245823389021</v>
          </cell>
          <cell r="W28">
            <v>273.14400000000001</v>
          </cell>
          <cell r="X28">
            <v>1735.4081000000001</v>
          </cell>
          <cell r="Y28">
            <v>6.3534549541633716</v>
          </cell>
        </row>
        <row r="29">
          <cell r="A29" t="str">
            <v>05/06</v>
          </cell>
          <cell r="B29">
            <v>273</v>
          </cell>
          <cell r="C29">
            <v>1379.5</v>
          </cell>
          <cell r="D29">
            <v>5.0531135531135529</v>
          </cell>
          <cell r="E29" t="str">
            <v>2775.2</v>
          </cell>
          <cell r="F29">
            <v>277.52</v>
          </cell>
          <cell r="G29">
            <v>1815</v>
          </cell>
          <cell r="H29">
            <v>6.5400691842029408</v>
          </cell>
          <cell r="I29"/>
          <cell r="J29">
            <v>2076.6999999999998</v>
          </cell>
          <cell r="K29">
            <v>207.67</v>
          </cell>
          <cell r="L29">
            <v>1340.3</v>
          </cell>
          <cell r="M29">
            <v>6.4539895025762029</v>
          </cell>
          <cell r="N29">
            <v>180.6</v>
          </cell>
          <cell r="O29">
            <v>1066.2</v>
          </cell>
          <cell r="P29">
            <v>5.9036544850498345</v>
          </cell>
          <cell r="W29">
            <v>284.44200000000001</v>
          </cell>
          <cell r="X29">
            <v>1749.32</v>
          </cell>
          <cell r="Y29">
            <v>6.1500059766138611</v>
          </cell>
        </row>
        <row r="30">
          <cell r="A30" t="str">
            <v>06/07</v>
          </cell>
          <cell r="B30">
            <v>330.5</v>
          </cell>
          <cell r="C30">
            <v>1453.5</v>
          </cell>
          <cell r="D30">
            <v>4.3978819969742817</v>
          </cell>
          <cell r="E30" t="str">
            <v>2805.9</v>
          </cell>
          <cell r="F30">
            <v>280.59000000000003</v>
          </cell>
          <cell r="G30">
            <v>1984</v>
          </cell>
          <cell r="H30">
            <v>7.070815068249046</v>
          </cell>
          <cell r="I30"/>
          <cell r="J30">
            <v>1983.1</v>
          </cell>
          <cell r="K30">
            <v>198.31</v>
          </cell>
          <cell r="L30">
            <v>1211.5</v>
          </cell>
          <cell r="M30">
            <v>6.1091220815894305</v>
          </cell>
          <cell r="N30">
            <v>191.6</v>
          </cell>
          <cell r="O30">
            <v>1134.5999999999999</v>
          </cell>
          <cell r="P30">
            <v>5.921711899791231</v>
          </cell>
          <cell r="Q30">
            <v>279.99</v>
          </cell>
          <cell r="R30">
            <v>1348.8</v>
          </cell>
          <cell r="S30">
            <v>4.8173149041037178</v>
          </cell>
          <cell r="W30">
            <v>285.42309999999998</v>
          </cell>
          <cell r="X30">
            <v>1816.4751000000001</v>
          </cell>
          <cell r="Y30">
            <v>6.3641488723232289</v>
          </cell>
        </row>
        <row r="31">
          <cell r="A31" t="str">
            <v>07/08</v>
          </cell>
          <cell r="B31">
            <v>405.5</v>
          </cell>
          <cell r="C31">
            <v>1590.1</v>
          </cell>
          <cell r="D31">
            <v>3.921331689272503</v>
          </cell>
          <cell r="E31" t="str">
            <v>2885.4</v>
          </cell>
          <cell r="F31">
            <v>288.54000000000002</v>
          </cell>
          <cell r="G31">
            <v>1779.98</v>
          </cell>
          <cell r="H31">
            <v>6.1689193872599981</v>
          </cell>
          <cell r="I31"/>
          <cell r="J31">
            <v>2041.2</v>
          </cell>
          <cell r="K31">
            <v>204.12</v>
          </cell>
          <cell r="L31">
            <v>1192.9000000000001</v>
          </cell>
          <cell r="M31">
            <v>5.8441113070742707</v>
          </cell>
          <cell r="N31">
            <v>207.4</v>
          </cell>
          <cell r="O31">
            <v>1175.2</v>
          </cell>
          <cell r="P31">
            <v>5.6663452266152365</v>
          </cell>
          <cell r="Q31">
            <v>286.26</v>
          </cell>
          <cell r="R31">
            <v>1421.8</v>
          </cell>
          <cell r="S31">
            <v>4.9668133864319151</v>
          </cell>
          <cell r="W31">
            <v>287.42129999999997</v>
          </cell>
          <cell r="X31">
            <v>1887.41</v>
          </cell>
          <cell r="Y31">
            <v>6.5667019110970557</v>
          </cell>
        </row>
        <row r="32">
          <cell r="A32" t="str">
            <v>08/09</v>
          </cell>
          <cell r="B32">
            <v>384.9</v>
          </cell>
          <cell r="C32">
            <v>1915.5</v>
          </cell>
          <cell r="D32">
            <v>4.9766173031956358</v>
          </cell>
          <cell r="E32" t="str">
            <v>2987.6</v>
          </cell>
          <cell r="F32">
            <v>298.76</v>
          </cell>
          <cell r="G32">
            <v>2129.39</v>
          </cell>
          <cell r="H32">
            <v>7.1274266970143261</v>
          </cell>
          <cell r="I32"/>
          <cell r="J32">
            <v>1966.2</v>
          </cell>
          <cell r="K32">
            <v>196.62</v>
          </cell>
          <cell r="L32">
            <v>1240.3</v>
          </cell>
          <cell r="M32">
            <v>6.3081070084426809</v>
          </cell>
          <cell r="N32">
            <v>240.2</v>
          </cell>
          <cell r="O32">
            <v>1442.3</v>
          </cell>
          <cell r="P32">
            <v>6.004579517069109</v>
          </cell>
          <cell r="Q32">
            <v>284.11</v>
          </cell>
          <cell r="R32">
            <v>1442.2</v>
          </cell>
          <cell r="S32">
            <v>5.0762028791665204</v>
          </cell>
          <cell r="T32">
            <v>289.54199999999997</v>
          </cell>
          <cell r="U32">
            <v>1634</v>
          </cell>
          <cell r="V32">
            <v>5.6433954314054615</v>
          </cell>
          <cell r="W32">
            <v>291.73329999999999</v>
          </cell>
          <cell r="X32">
            <v>1921.5014000000001</v>
          </cell>
          <cell r="Y32">
            <v>6.5865000670132625</v>
          </cell>
        </row>
        <row r="33">
          <cell r="A33" t="str">
            <v>09/10</v>
          </cell>
          <cell r="B33">
            <v>436.2</v>
          </cell>
          <cell r="C33">
            <v>2012.6</v>
          </cell>
          <cell r="D33">
            <v>4.6139385602934428</v>
          </cell>
          <cell r="E33" t="str">
            <v>3029.5</v>
          </cell>
          <cell r="F33">
            <v>302.95</v>
          </cell>
          <cell r="G33">
            <v>1804.22</v>
          </cell>
          <cell r="H33">
            <v>5.9555042086152836</v>
          </cell>
          <cell r="I33"/>
          <cell r="J33">
            <v>2092.5</v>
          </cell>
          <cell r="K33">
            <v>209.25</v>
          </cell>
          <cell r="L33">
            <v>1026.0999999999999</v>
          </cell>
          <cell r="M33">
            <v>4.9037037037037035</v>
          </cell>
          <cell r="N33">
            <v>256</v>
          </cell>
          <cell r="O33">
            <v>1488.3</v>
          </cell>
          <cell r="P33">
            <v>5.8136718749999998</v>
          </cell>
          <cell r="Q33">
            <v>295.05</v>
          </cell>
          <cell r="R33">
            <v>1465.2</v>
          </cell>
          <cell r="S33">
            <v>4.9659379766141329</v>
          </cell>
          <cell r="T33">
            <v>294.60000000000002</v>
          </cell>
          <cell r="U33">
            <v>1634.79</v>
          </cell>
          <cell r="V33">
            <v>5.549185336048879</v>
          </cell>
          <cell r="W33">
            <v>295.52670000000001</v>
          </cell>
          <cell r="X33">
            <v>1932.0723</v>
          </cell>
          <cell r="Y33">
            <v>6.5377250177395139</v>
          </cell>
        </row>
        <row r="34">
          <cell r="A34" t="str">
            <v>10/11</v>
          </cell>
          <cell r="B34">
            <v>475.6</v>
          </cell>
          <cell r="C34">
            <v>2513.6999999999998</v>
          </cell>
          <cell r="D34">
            <v>5.2853238015138766</v>
          </cell>
          <cell r="E34" t="str">
            <v>3214.9</v>
          </cell>
          <cell r="F34">
            <v>321.49</v>
          </cell>
          <cell r="G34">
            <v>1994.67</v>
          </cell>
          <cell r="H34">
            <v>6.2044542598525618</v>
          </cell>
          <cell r="I34"/>
          <cell r="J34">
            <v>2277.4</v>
          </cell>
          <cell r="K34">
            <v>227.74</v>
          </cell>
          <cell r="L34">
            <v>1251.9000000000001</v>
          </cell>
          <cell r="M34">
            <v>5.4970580486519713</v>
          </cell>
          <cell r="N34">
            <v>271</v>
          </cell>
          <cell r="O34">
            <v>1643.7</v>
          </cell>
          <cell r="P34">
            <v>6.0653136531365313</v>
          </cell>
          <cell r="Q34">
            <v>300.86</v>
          </cell>
          <cell r="R34">
            <v>1508.7</v>
          </cell>
          <cell r="S34">
            <v>5.0146247424051049</v>
          </cell>
          <cell r="T34">
            <v>322.35000000000002</v>
          </cell>
          <cell r="U34">
            <v>1795.31</v>
          </cell>
          <cell r="V34">
            <v>5.5694431518535747</v>
          </cell>
          <cell r="W34">
            <v>299.58670000000001</v>
          </cell>
          <cell r="X34">
            <v>1978.67</v>
          </cell>
          <cell r="Y34">
            <v>6.6046656944383715</v>
          </cell>
        </row>
        <row r="35">
          <cell r="A35" t="str">
            <v>11/12</v>
          </cell>
          <cell r="B35">
            <v>518</v>
          </cell>
          <cell r="C35">
            <v>2927.6</v>
          </cell>
          <cell r="D35">
            <v>5.6517374517374517</v>
          </cell>
          <cell r="E35" t="str">
            <v>3340.2</v>
          </cell>
          <cell r="F35">
            <v>334.02</v>
          </cell>
          <cell r="G35">
            <v>2392.7600000000002</v>
          </cell>
          <cell r="H35">
            <v>7.1635231423268078</v>
          </cell>
          <cell r="I35"/>
          <cell r="J35">
            <v>2372.1999999999998</v>
          </cell>
          <cell r="K35">
            <v>237.21999999999997</v>
          </cell>
          <cell r="L35">
            <v>1511.7</v>
          </cell>
          <cell r="M35">
            <v>6.3725655509653496</v>
          </cell>
          <cell r="N35">
            <v>295.7</v>
          </cell>
          <cell r="O35">
            <v>1858.5</v>
          </cell>
          <cell r="P35">
            <v>6.2850862360500512</v>
          </cell>
          <cell r="Q35">
            <v>303.58</v>
          </cell>
          <cell r="R35">
            <v>1639.6</v>
          </cell>
          <cell r="S35">
            <v>5.4008827986033339</v>
          </cell>
          <cell r="T35">
            <v>339.84100000000001</v>
          </cell>
          <cell r="U35">
            <v>1907.22</v>
          </cell>
          <cell r="V35">
            <v>5.6120950679876769</v>
          </cell>
          <cell r="W35">
            <v>301.80669999999998</v>
          </cell>
          <cell r="X35">
            <v>1994.5135</v>
          </cell>
          <cell r="Y35">
            <v>6.6085792661329261</v>
          </cell>
        </row>
        <row r="36">
          <cell r="A36" t="str">
            <v>12/13</v>
          </cell>
          <cell r="B36">
            <v>610.1</v>
          </cell>
          <cell r="C36">
            <v>3283.8</v>
          </cell>
          <cell r="D36">
            <v>5.382396328470743</v>
          </cell>
          <cell r="E36" t="str">
            <v>3534.2</v>
          </cell>
          <cell r="F36">
            <v>353.41999999999996</v>
          </cell>
          <cell r="G36">
            <v>2714.99</v>
          </cell>
          <cell r="H36">
            <v>7.6820496859260938</v>
          </cell>
          <cell r="I36"/>
          <cell r="J36">
            <v>2504.6</v>
          </cell>
          <cell r="K36">
            <v>250.45999999999998</v>
          </cell>
          <cell r="L36">
            <v>1615.7</v>
          </cell>
          <cell r="M36">
            <v>6.4509302882695847</v>
          </cell>
          <cell r="N36">
            <v>317.5</v>
          </cell>
          <cell r="O36">
            <v>2016</v>
          </cell>
          <cell r="P36">
            <v>6.3496062992125983</v>
          </cell>
          <cell r="Q36">
            <v>304.91000000000003</v>
          </cell>
          <cell r="R36">
            <v>1649.5</v>
          </cell>
          <cell r="S36">
            <v>5.4097930536879728</v>
          </cell>
          <cell r="T36">
            <v>356.47</v>
          </cell>
          <cell r="U36">
            <v>2011.38</v>
          </cell>
          <cell r="V36">
            <v>5.6424944595618145</v>
          </cell>
          <cell r="W36">
            <v>306.07130000000001</v>
          </cell>
          <cell r="X36">
            <v>1967.14</v>
          </cell>
          <cell r="Y36">
            <v>6.4270645434576847</v>
          </cell>
        </row>
        <row r="37">
          <cell r="A37" t="str">
            <v>13/14</v>
          </cell>
          <cell r="B37">
            <v>657.1</v>
          </cell>
          <cell r="C37">
            <v>3734.8</v>
          </cell>
          <cell r="D37">
            <v>5.6837619844772487</v>
          </cell>
          <cell r="E37" t="str">
            <v>3808.2</v>
          </cell>
          <cell r="F37">
            <v>380.82</v>
          </cell>
          <cell r="G37">
            <v>2980.93</v>
          </cell>
          <cell r="H37">
            <v>7.8276613623234068</v>
          </cell>
          <cell r="I37"/>
          <cell r="J37">
            <v>2603.1</v>
          </cell>
          <cell r="K37">
            <v>260.31</v>
          </cell>
          <cell r="L37">
            <v>1812.1</v>
          </cell>
          <cell r="M37">
            <v>6.9613153547693134</v>
          </cell>
          <cell r="N37">
            <v>353.4</v>
          </cell>
          <cell r="O37">
            <v>2397.6</v>
          </cell>
          <cell r="P37">
            <v>6.784380305602717</v>
          </cell>
          <cell r="Q37">
            <v>310.88</v>
          </cell>
          <cell r="R37">
            <v>1703.9</v>
          </cell>
          <cell r="S37">
            <v>5.4808929490478642</v>
          </cell>
          <cell r="T37">
            <v>382.36</v>
          </cell>
          <cell r="U37">
            <v>2116.4699999999998</v>
          </cell>
          <cell r="V37">
            <v>5.5352808871220835</v>
          </cell>
          <cell r="W37">
            <v>312.64729999999997</v>
          </cell>
          <cell r="X37">
            <v>1988.34</v>
          </cell>
          <cell r="Y37">
            <v>6.3596902963818973</v>
          </cell>
        </row>
        <row r="38">
          <cell r="A38" t="str">
            <v>14/15</v>
          </cell>
          <cell r="B38">
            <v>670.8</v>
          </cell>
          <cell r="C38">
            <v>3929.1</v>
          </cell>
          <cell r="D38">
            <v>5.8573345259391774</v>
          </cell>
          <cell r="E38" t="str">
            <v>4062.7</v>
          </cell>
          <cell r="F38">
            <v>406.27</v>
          </cell>
          <cell r="G38">
            <v>3004.17</v>
          </cell>
          <cell r="H38">
            <v>7.3945159622910879</v>
          </cell>
          <cell r="I38"/>
          <cell r="J38">
            <v>2758.7</v>
          </cell>
          <cell r="K38">
            <v>275.87</v>
          </cell>
          <cell r="L38">
            <v>1385.8</v>
          </cell>
          <cell r="M38">
            <v>5.0233805778083882</v>
          </cell>
          <cell r="N38">
            <v>382.9</v>
          </cell>
          <cell r="O38">
            <v>2503.1999999999998</v>
          </cell>
          <cell r="P38">
            <v>6.5374771480804386</v>
          </cell>
          <cell r="Q38">
            <v>317.08999999999997</v>
          </cell>
          <cell r="R38">
            <v>1670.7</v>
          </cell>
          <cell r="S38">
            <v>5.2688511148254449</v>
          </cell>
          <cell r="T38">
            <v>400.94200000000001</v>
          </cell>
          <cell r="U38">
            <v>2088.89</v>
          </cell>
          <cell r="V38">
            <v>5.2099555546687544</v>
          </cell>
          <cell r="W38">
            <v>317.37970000000001</v>
          </cell>
          <cell r="X38">
            <v>2050.9</v>
          </cell>
          <cell r="Y38">
            <v>6.4619759864918898</v>
          </cell>
        </row>
        <row r="39">
          <cell r="A39" t="str">
            <v>15/16</v>
          </cell>
          <cell r="B39">
            <v>736.1</v>
          </cell>
          <cell r="C39">
            <v>4280.2</v>
          </cell>
          <cell r="D39">
            <v>5.814699089797581</v>
          </cell>
          <cell r="E39" t="str">
            <v>4251.1</v>
          </cell>
          <cell r="F39">
            <v>425.11</v>
          </cell>
          <cell r="G39">
            <v>3138.77</v>
          </cell>
          <cell r="H39">
            <v>7.3834301710145605</v>
          </cell>
          <cell r="I39"/>
          <cell r="J39">
            <v>2922.4</v>
          </cell>
          <cell r="K39">
            <v>292.24</v>
          </cell>
          <cell r="L39">
            <v>1697.1</v>
          </cell>
          <cell r="M39">
            <v>5.8072132493840671</v>
          </cell>
          <cell r="N39">
            <v>393.8</v>
          </cell>
          <cell r="O39">
            <v>2652.2</v>
          </cell>
          <cell r="P39">
            <v>6.7348908075165053</v>
          </cell>
          <cell r="Q39">
            <v>324.81</v>
          </cell>
          <cell r="R39">
            <v>1670.4</v>
          </cell>
          <cell r="S39">
            <v>5.1426988085342202</v>
          </cell>
          <cell r="T39">
            <v>418.99099999999999</v>
          </cell>
          <cell r="U39">
            <v>2288.5</v>
          </cell>
          <cell r="V39">
            <v>5.4619311631992096</v>
          </cell>
          <cell r="W39">
            <v>320.69299999999998</v>
          </cell>
          <cell r="X39">
            <v>2064.9499999999998</v>
          </cell>
          <cell r="Y39">
            <v>6.4390242381342899</v>
          </cell>
        </row>
        <row r="40">
          <cell r="A40" t="str">
            <v>16/17</v>
          </cell>
          <cell r="B40">
            <v>652.79999999999995</v>
          </cell>
          <cell r="C40">
            <v>3912.8</v>
          </cell>
          <cell r="D40">
            <v>5.993872549019609</v>
          </cell>
          <cell r="E40" t="str">
            <v>4242.0</v>
          </cell>
          <cell r="F40">
            <v>424.2</v>
          </cell>
          <cell r="G40">
            <v>3286.28</v>
          </cell>
          <cell r="H40">
            <v>7.7470061291843475</v>
          </cell>
          <cell r="I40"/>
          <cell r="J40">
            <v>2789.8</v>
          </cell>
          <cell r="K40">
            <v>278.98</v>
          </cell>
          <cell r="L40">
            <v>1810.1</v>
          </cell>
          <cell r="M40">
            <v>6.4882787296580391</v>
          </cell>
          <cell r="N40">
            <v>384.4</v>
          </cell>
          <cell r="O40">
            <v>2563.1</v>
          </cell>
          <cell r="P40">
            <v>6.6677939646201878</v>
          </cell>
          <cell r="Q40">
            <v>319.11</v>
          </cell>
          <cell r="R40">
            <v>1753.6</v>
          </cell>
          <cell r="S40">
            <v>5.4952837579518032</v>
          </cell>
          <cell r="T40">
            <v>421.04599999999999</v>
          </cell>
          <cell r="U40">
            <v>2216.29</v>
          </cell>
          <cell r="V40">
            <v>5.2637716544035564</v>
          </cell>
          <cell r="W40">
            <v>405.93299999999999</v>
          </cell>
          <cell r="X40">
            <v>2613.81</v>
          </cell>
          <cell r="Y40">
            <v>6.4390182616343088</v>
          </cell>
        </row>
        <row r="41">
          <cell r="A41" t="str">
            <v>17/18</v>
          </cell>
          <cell r="B41">
            <v>586.29999999999995</v>
          </cell>
          <cell r="C41">
            <v>3703.1</v>
          </cell>
          <cell r="D41">
            <v>6.316049803854682</v>
          </cell>
          <cell r="E41" t="str">
            <v>4164.0</v>
          </cell>
          <cell r="F41">
            <v>416.4</v>
          </cell>
          <cell r="G41">
            <v>3250.78</v>
          </cell>
          <cell r="H41">
            <v>7.8068683957732956</v>
          </cell>
          <cell r="I41"/>
          <cell r="J41">
            <v>2692</v>
          </cell>
          <cell r="K41">
            <v>269.2</v>
          </cell>
          <cell r="L41">
            <v>1789.4</v>
          </cell>
          <cell r="M41">
            <v>6.6471025260029721</v>
          </cell>
          <cell r="N41">
            <v>371.6</v>
          </cell>
          <cell r="O41">
            <v>2497.4</v>
          </cell>
          <cell r="P41">
            <v>6.7206673842841766</v>
          </cell>
          <cell r="Q41">
            <v>354.41</v>
          </cell>
          <cell r="R41">
            <v>2035.5</v>
          </cell>
          <cell r="S41">
            <v>5.7433480996585873</v>
          </cell>
          <cell r="T41">
            <v>399.89400000000001</v>
          </cell>
          <cell r="U41">
            <v>2170.14</v>
          </cell>
          <cell r="V41">
            <v>5.4267880988461936</v>
          </cell>
          <cell r="W41">
            <v>400.012</v>
          </cell>
          <cell r="X41">
            <v>2662.15</v>
          </cell>
          <cell r="Y41">
            <v>6.655175344739658</v>
          </cell>
        </row>
      </sheetData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7">
          <cell r="B7">
            <v>11</v>
          </cell>
          <cell r="D7">
            <v>7.2499999999999995E-2</v>
          </cell>
        </row>
        <row r="8">
          <cell r="B8">
            <v>26</v>
          </cell>
          <cell r="D8">
            <v>0.1308</v>
          </cell>
        </row>
        <row r="9">
          <cell r="B9">
            <v>61</v>
          </cell>
          <cell r="D9">
            <v>0.18429999999999999</v>
          </cell>
        </row>
        <row r="10">
          <cell r="B10">
            <v>58</v>
          </cell>
          <cell r="D10">
            <v>1.8599999999999998E-2</v>
          </cell>
        </row>
        <row r="11">
          <cell r="B11">
            <v>60</v>
          </cell>
          <cell r="D11">
            <v>2.5999999999999999E-3</v>
          </cell>
        </row>
        <row r="12">
          <cell r="B12">
            <v>5</v>
          </cell>
          <cell r="D12">
            <v>2.4E-2</v>
          </cell>
        </row>
        <row r="13">
          <cell r="B13">
            <v>14</v>
          </cell>
          <cell r="D13">
            <v>0.56030000000000002</v>
          </cell>
        </row>
        <row r="14">
          <cell r="B14">
            <v>40</v>
          </cell>
          <cell r="D14">
            <v>5.7799999999999997E-2</v>
          </cell>
        </row>
        <row r="15">
          <cell r="B15">
            <v>87</v>
          </cell>
          <cell r="D15">
            <v>3.5999999999999997E-2</v>
          </cell>
        </row>
        <row r="16">
          <cell r="B16">
            <v>111</v>
          </cell>
          <cell r="D16">
            <v>6.6699999999999995E-2</v>
          </cell>
        </row>
        <row r="17">
          <cell r="B17">
            <v>61</v>
          </cell>
          <cell r="D17">
            <v>3.5700000000000003E-2</v>
          </cell>
        </row>
        <row r="18">
          <cell r="B18">
            <v>17</v>
          </cell>
          <cell r="D18">
            <v>6.5799999999999997E-2</v>
          </cell>
        </row>
        <row r="19">
          <cell r="B19">
            <v>4</v>
          </cell>
          <cell r="D19">
            <v>9.6100000000000005E-2</v>
          </cell>
        </row>
        <row r="20">
          <cell r="B20">
            <v>2</v>
          </cell>
          <cell r="D20">
            <v>5.2900000000000003E-2</v>
          </cell>
        </row>
        <row r="21">
          <cell r="B21">
            <v>13</v>
          </cell>
          <cell r="D21">
            <v>9.4500000000000001E-2</v>
          </cell>
        </row>
        <row r="22">
          <cell r="B22">
            <v>1</v>
          </cell>
          <cell r="D22">
            <v>3.8999999999999998E-3</v>
          </cell>
        </row>
        <row r="23">
          <cell r="B23">
            <v>6</v>
          </cell>
          <cell r="D23">
            <v>6.1499999999999999E-2</v>
          </cell>
        </row>
        <row r="24">
          <cell r="B24">
            <v>58</v>
          </cell>
          <cell r="D24">
            <v>2.5000000000000001E-3</v>
          </cell>
        </row>
        <row r="25">
          <cell r="B25">
            <v>116</v>
          </cell>
          <cell r="D25">
            <v>2.7799999999999998E-2</v>
          </cell>
        </row>
        <row r="26">
          <cell r="B26">
            <v>104</v>
          </cell>
          <cell r="D26">
            <v>1.9E-3</v>
          </cell>
        </row>
        <row r="27">
          <cell r="B27">
            <v>7</v>
          </cell>
          <cell r="D27">
            <v>4.2000000000000003E-2</v>
          </cell>
        </row>
        <row r="28">
          <cell r="B28">
            <v>3</v>
          </cell>
          <cell r="D28">
            <v>6.0000000000000001E-3</v>
          </cell>
        </row>
        <row r="29">
          <cell r="B29">
            <v>3</v>
          </cell>
          <cell r="D29">
            <v>3.2199999999999999E-2</v>
          </cell>
        </row>
        <row r="30">
          <cell r="B30">
            <v>2</v>
          </cell>
          <cell r="D30">
            <v>6.6E-3</v>
          </cell>
        </row>
        <row r="31">
          <cell r="B31">
            <v>1</v>
          </cell>
          <cell r="D31">
            <v>2.0899999999999998E-2</v>
          </cell>
        </row>
        <row r="32">
          <cell r="B32">
            <v>3</v>
          </cell>
          <cell r="D32">
            <v>7.1499999999999994E-2</v>
          </cell>
        </row>
        <row r="33">
          <cell r="B33">
            <v>14</v>
          </cell>
          <cell r="D33">
            <v>0.13039999999999999</v>
          </cell>
        </row>
        <row r="34">
          <cell r="B34">
            <v>16</v>
          </cell>
          <cell r="D34">
            <v>5.0000000000000001E-4</v>
          </cell>
        </row>
        <row r="35">
          <cell r="B35">
            <v>14</v>
          </cell>
          <cell r="D35">
            <v>4.0300000000000002E-2</v>
          </cell>
        </row>
        <row r="36">
          <cell r="B36">
            <v>1</v>
          </cell>
          <cell r="D36">
            <v>0.1033</v>
          </cell>
        </row>
        <row r="37">
          <cell r="B37">
            <v>0</v>
          </cell>
          <cell r="D37">
            <v>0.59989999999999999</v>
          </cell>
        </row>
        <row r="38">
          <cell r="B38">
            <v>4</v>
          </cell>
          <cell r="D38">
            <v>1.7908999999999999</v>
          </cell>
        </row>
        <row r="39">
          <cell r="B39">
            <v>38</v>
          </cell>
          <cell r="D39">
            <v>1.133</v>
          </cell>
        </row>
        <row r="40">
          <cell r="B40">
            <v>91</v>
          </cell>
          <cell r="D40">
            <v>2.3060999999999998</v>
          </cell>
        </row>
        <row r="41">
          <cell r="B41">
            <v>38</v>
          </cell>
          <cell r="D41">
            <v>1.4420999999999999</v>
          </cell>
        </row>
        <row r="42">
          <cell r="B42">
            <v>25</v>
          </cell>
          <cell r="D42">
            <v>0.1638</v>
          </cell>
        </row>
        <row r="43">
          <cell r="B43">
            <v>7</v>
          </cell>
          <cell r="D43">
            <v>0.2417</v>
          </cell>
        </row>
        <row r="44">
          <cell r="B44">
            <v>2</v>
          </cell>
          <cell r="D44">
            <v>0.18279999999999999</v>
          </cell>
        </row>
        <row r="45">
          <cell r="B45">
            <v>45</v>
          </cell>
          <cell r="D45">
            <v>0.59770000000000001</v>
          </cell>
        </row>
        <row r="46">
          <cell r="B46">
            <v>39</v>
          </cell>
          <cell r="D46">
            <v>4.9099999999999998E-2</v>
          </cell>
        </row>
        <row r="47">
          <cell r="B47">
            <v>10</v>
          </cell>
          <cell r="D47">
            <v>2.3300000000000001E-2</v>
          </cell>
        </row>
        <row r="48">
          <cell r="B48">
            <v>6</v>
          </cell>
          <cell r="D48">
            <v>4.5999999999999999E-3</v>
          </cell>
        </row>
        <row r="49">
          <cell r="B49">
            <v>38</v>
          </cell>
          <cell r="D49">
            <v>4.0800000000000003E-2</v>
          </cell>
        </row>
        <row r="50">
          <cell r="B50">
            <v>76</v>
          </cell>
          <cell r="D50">
            <v>0.14230000000000001</v>
          </cell>
        </row>
        <row r="51">
          <cell r="B51">
            <v>52</v>
          </cell>
          <cell r="D51">
            <v>0.33079999999999998</v>
          </cell>
        </row>
        <row r="52">
          <cell r="B52">
            <v>33</v>
          </cell>
          <cell r="D52">
            <v>9.6199999999999994E-2</v>
          </cell>
        </row>
        <row r="53">
          <cell r="B53">
            <v>33</v>
          </cell>
          <cell r="D53">
            <v>0.1462</v>
          </cell>
        </row>
        <row r="54">
          <cell r="B54">
            <v>4</v>
          </cell>
          <cell r="D54">
            <v>7.9899999999999999E-2</v>
          </cell>
        </row>
        <row r="55">
          <cell r="B55">
            <v>8</v>
          </cell>
          <cell r="D55">
            <v>8.1600000000000006E-2</v>
          </cell>
        </row>
        <row r="56">
          <cell r="B56">
            <v>12</v>
          </cell>
          <cell r="D56">
            <v>5.5399999999999998E-2</v>
          </cell>
        </row>
        <row r="57">
          <cell r="B57">
            <v>42</v>
          </cell>
          <cell r="D57">
            <v>0.16889999999999999</v>
          </cell>
        </row>
        <row r="58">
          <cell r="B58">
            <v>40</v>
          </cell>
          <cell r="D58">
            <v>4.3099999999999999E-2</v>
          </cell>
        </row>
        <row r="59">
          <cell r="B59">
            <v>17</v>
          </cell>
          <cell r="D59">
            <v>8.9999999999999998E-4</v>
          </cell>
        </row>
        <row r="60">
          <cell r="B60">
            <v>42</v>
          </cell>
          <cell r="D60">
            <v>0.11219999999999999</v>
          </cell>
        </row>
        <row r="61">
          <cell r="B61">
            <v>66</v>
          </cell>
          <cell r="D61">
            <v>0.32290000000000002</v>
          </cell>
        </row>
        <row r="62">
          <cell r="B62">
            <v>75</v>
          </cell>
          <cell r="D62">
            <v>0.19070000000000001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showGridLines="0" zoomScale="90" zoomScaleNormal="90" workbookViewId="0">
      <pane xSplit="1" ySplit="2" topLeftCell="B18" activePane="bottomRight" state="frozen"/>
      <selection pane="topRight" activeCell="B1" sqref="B1"/>
      <selection pane="bottomLeft" activeCell="A3" sqref="A3"/>
      <selection pane="bottomRight" activeCell="F31" sqref="F31"/>
    </sheetView>
  </sheetViews>
  <sheetFormatPr defaultRowHeight="13.5" x14ac:dyDescent="0.15"/>
  <cols>
    <col min="1" max="2" width="15.625" style="41" customWidth="1"/>
    <col min="3" max="3" width="15.5" customWidth="1"/>
    <col min="4" max="4" width="15.5" hidden="1" customWidth="1"/>
    <col min="5" max="6" width="15.5" customWidth="1"/>
    <col min="7" max="7" width="2.75" customWidth="1"/>
    <col min="9" max="9" width="15.5" style="49" customWidth="1"/>
    <col min="10" max="10" width="15.5" style="40" customWidth="1"/>
    <col min="11" max="11" width="15.5" style="41" customWidth="1"/>
    <col min="12" max="12" width="15.5" style="42" customWidth="1"/>
    <col min="13" max="13" width="15.5" style="40" customWidth="1"/>
    <col min="14" max="14" width="15.5" style="41" customWidth="1"/>
    <col min="15" max="15" width="15.5" style="42" customWidth="1"/>
  </cols>
  <sheetData>
    <row r="1" spans="1:15" s="1" customFormat="1" ht="19.5" thickBot="1" x14ac:dyDescent="0.3">
      <c r="A1" s="77" t="s">
        <v>38</v>
      </c>
      <c r="B1" s="77"/>
      <c r="C1" s="77"/>
      <c r="D1" s="77"/>
      <c r="E1" s="77"/>
      <c r="F1" s="77"/>
      <c r="G1" s="8"/>
      <c r="I1" s="72" t="s">
        <v>51</v>
      </c>
      <c r="J1" s="22"/>
      <c r="K1" s="23"/>
      <c r="L1" s="24"/>
      <c r="M1" s="22"/>
      <c r="N1" s="23"/>
      <c r="O1" s="24"/>
    </row>
    <row r="2" spans="1:15" s="1" customFormat="1" ht="15" thickTop="1" x14ac:dyDescent="0.15">
      <c r="A2" s="63"/>
      <c r="B2" s="64" t="s">
        <v>25</v>
      </c>
      <c r="C2" s="65" t="s">
        <v>30</v>
      </c>
      <c r="D2" s="64" t="s">
        <v>31</v>
      </c>
      <c r="E2" s="64" t="s">
        <v>32</v>
      </c>
      <c r="F2" s="66" t="s">
        <v>33</v>
      </c>
      <c r="G2" s="26"/>
      <c r="I2" s="44" t="s">
        <v>50</v>
      </c>
      <c r="J2" s="25" t="s">
        <v>34</v>
      </c>
      <c r="K2" s="26" t="s">
        <v>44</v>
      </c>
      <c r="L2" s="27" t="s">
        <v>45</v>
      </c>
      <c r="M2" s="25" t="s">
        <v>35</v>
      </c>
      <c r="N2" s="26" t="s">
        <v>42</v>
      </c>
      <c r="O2" s="27" t="s">
        <v>43</v>
      </c>
    </row>
    <row r="3" spans="1:15" s="1" customFormat="1" ht="14.25" x14ac:dyDescent="0.15">
      <c r="A3" s="67" t="s">
        <v>39</v>
      </c>
      <c r="B3" s="12">
        <f>VLOOKUP(B2,[1]nation!$A:$B,2,FALSE)/10</f>
        <v>4417.8</v>
      </c>
      <c r="C3" s="50">
        <f>I3</f>
        <v>4239.8999999999996</v>
      </c>
      <c r="D3" s="12">
        <f>C3-C4+D4-C9+D9</f>
        <v>4150.1979999999994</v>
      </c>
      <c r="E3" s="12">
        <f>C3-C4+E4-C9+E9</f>
        <v>4150.1979999999994</v>
      </c>
      <c r="F3" s="13">
        <f>E3-E4+F4-E9+F9</f>
        <v>4094.0462599999992</v>
      </c>
      <c r="G3" s="29"/>
      <c r="H3" s="1" t="s">
        <v>13</v>
      </c>
      <c r="I3" s="45">
        <f>VLOOKUP(I2,[1]nation!$A:$B,2,FALSE)/10</f>
        <v>4239.8999999999996</v>
      </c>
      <c r="J3" s="28">
        <f>I3</f>
        <v>4239.8999999999996</v>
      </c>
      <c r="K3" s="29">
        <v>4213</v>
      </c>
      <c r="L3" s="30">
        <v>4163</v>
      </c>
      <c r="M3" s="28">
        <f>I3</f>
        <v>4239.8999999999996</v>
      </c>
      <c r="N3" s="29">
        <v>4213</v>
      </c>
      <c r="O3" s="30">
        <v>4175</v>
      </c>
    </row>
    <row r="4" spans="1:15" x14ac:dyDescent="0.15">
      <c r="A4" s="9" t="s">
        <v>14</v>
      </c>
      <c r="B4" s="14">
        <f>SUM(B5:B8)</f>
        <v>1740.38</v>
      </c>
      <c r="C4" s="51">
        <f>SUM(C5:C8)</f>
        <v>1643.5</v>
      </c>
      <c r="D4" s="14">
        <f>SUM(D5:D8)</f>
        <v>1553.798</v>
      </c>
      <c r="E4" s="14">
        <f t="shared" ref="E4:F4" si="0">SUM(E5:E8)</f>
        <v>1553.798</v>
      </c>
      <c r="F4" s="15">
        <f t="shared" si="0"/>
        <v>1497.6462599999998</v>
      </c>
      <c r="G4" s="32"/>
      <c r="H4" s="4" t="s">
        <v>14</v>
      </c>
      <c r="I4" s="46">
        <f>SUM(I5:I8)</f>
        <v>1643.5</v>
      </c>
      <c r="J4" s="31"/>
      <c r="K4" s="32"/>
      <c r="L4" s="33"/>
      <c r="M4" s="31"/>
      <c r="N4" s="32">
        <v>1676</v>
      </c>
      <c r="O4" s="33">
        <v>1655</v>
      </c>
    </row>
    <row r="5" spans="1:15" x14ac:dyDescent="0.15">
      <c r="A5" s="10" t="s">
        <v>5</v>
      </c>
      <c r="B5" s="16">
        <f>VLOOKUP($B$2,[1]province7!$A:$Y,2,FALSE)</f>
        <v>652.79999999999995</v>
      </c>
      <c r="C5" s="52">
        <f>I5</f>
        <v>586.29999999999995</v>
      </c>
      <c r="D5" s="16">
        <f>C5*0.9</f>
        <v>527.66999999999996</v>
      </c>
      <c r="E5" s="16">
        <f>C5*0.9</f>
        <v>527.66999999999996</v>
      </c>
      <c r="F5" s="17">
        <f>E5*0.95</f>
        <v>501.28649999999993</v>
      </c>
      <c r="G5" s="35"/>
      <c r="H5" s="3" t="s">
        <v>5</v>
      </c>
      <c r="I5" s="47">
        <f>VLOOKUP(I$2,[1]province7!$A:$Y,2,FALSE)</f>
        <v>586.29999999999995</v>
      </c>
      <c r="J5" s="34"/>
      <c r="K5" s="35"/>
      <c r="L5" s="36"/>
      <c r="M5" s="34"/>
      <c r="N5" s="35"/>
      <c r="O5" s="36"/>
    </row>
    <row r="6" spans="1:15" x14ac:dyDescent="0.15">
      <c r="A6" s="10" t="s">
        <v>6</v>
      </c>
      <c r="B6" s="16">
        <f>VLOOKUP($B$2,[1]province7!$A:$Y,6,FALSE)</f>
        <v>424.2</v>
      </c>
      <c r="C6" s="52">
        <f>I6</f>
        <v>416.4</v>
      </c>
      <c r="D6" s="16">
        <f>C6*0.97</f>
        <v>403.90799999999996</v>
      </c>
      <c r="E6" s="16">
        <f>C6*0.97</f>
        <v>403.90799999999996</v>
      </c>
      <c r="F6" s="17">
        <f>E6*0.97</f>
        <v>391.79075999999998</v>
      </c>
      <c r="G6" s="35"/>
      <c r="H6" s="3" t="s">
        <v>6</v>
      </c>
      <c r="I6" s="47">
        <f>VLOOKUP(I$2,[1]province7!$A:$Y,6,FALSE)</f>
        <v>416.4</v>
      </c>
      <c r="J6" s="34"/>
      <c r="K6" s="35"/>
      <c r="L6" s="36"/>
      <c r="M6" s="34"/>
      <c r="N6" s="35"/>
      <c r="O6" s="36"/>
    </row>
    <row r="7" spans="1:15" x14ac:dyDescent="0.15">
      <c r="A7" s="10" t="s">
        <v>7</v>
      </c>
      <c r="B7" s="16">
        <f>VLOOKUP($B$2,[1]province7!$A:$Y,11,FALSE)</f>
        <v>278.98</v>
      </c>
      <c r="C7" s="52">
        <f>I7</f>
        <v>269.2</v>
      </c>
      <c r="D7" s="16">
        <f>C7</f>
        <v>269.2</v>
      </c>
      <c r="E7" s="16">
        <f t="shared" ref="E7" si="1">C7</f>
        <v>269.2</v>
      </c>
      <c r="F7" s="17">
        <f t="shared" ref="F7" si="2">E7</f>
        <v>269.2</v>
      </c>
      <c r="G7" s="35"/>
      <c r="H7" s="3" t="s">
        <v>7</v>
      </c>
      <c r="I7" s="47">
        <f>VLOOKUP(I$2,[1]province7!$A:$Y,11,FALSE)</f>
        <v>269.2</v>
      </c>
      <c r="J7" s="34"/>
      <c r="K7" s="35"/>
      <c r="L7" s="36"/>
      <c r="M7" s="34"/>
      <c r="N7" s="35"/>
      <c r="O7" s="36"/>
    </row>
    <row r="8" spans="1:15" x14ac:dyDescent="0.15">
      <c r="A8" s="10" t="s">
        <v>8</v>
      </c>
      <c r="B8" s="16">
        <f>VLOOKUP($B$2,[1]province7!$A:$Y,14,FALSE)</f>
        <v>384.4</v>
      </c>
      <c r="C8" s="52">
        <f>I8</f>
        <v>371.6</v>
      </c>
      <c r="D8" s="16">
        <f>C8*0.95</f>
        <v>353.02</v>
      </c>
      <c r="E8" s="16">
        <f>C8*0.95</f>
        <v>353.02</v>
      </c>
      <c r="F8" s="17">
        <f>E8*0.95</f>
        <v>335.36899999999997</v>
      </c>
      <c r="G8" s="35"/>
      <c r="H8" s="3" t="s">
        <v>8</v>
      </c>
      <c r="I8" s="47">
        <f>VLOOKUP(I$2,[1]province7!$A:$Y,14,FALSE)</f>
        <v>371.6</v>
      </c>
      <c r="J8" s="34"/>
      <c r="K8" s="35"/>
      <c r="L8" s="36"/>
      <c r="M8" s="34"/>
      <c r="N8" s="35"/>
      <c r="O8" s="36"/>
    </row>
    <row r="9" spans="1:15" x14ac:dyDescent="0.15">
      <c r="A9" s="11" t="s">
        <v>15</v>
      </c>
      <c r="B9" s="14">
        <f>SUM(B10:B12)</f>
        <v>1146.0889999999999</v>
      </c>
      <c r="C9" s="51">
        <f>SUM(C10:C12)</f>
        <v>1154.316</v>
      </c>
      <c r="D9" s="14">
        <f t="shared" ref="D9:F9" si="3">SUM(D10:D12)</f>
        <v>1154.316</v>
      </c>
      <c r="E9" s="14">
        <f t="shared" si="3"/>
        <v>1154.316</v>
      </c>
      <c r="F9" s="15">
        <f t="shared" si="3"/>
        <v>1154.316</v>
      </c>
      <c r="G9" s="32"/>
      <c r="H9" s="5" t="s">
        <v>15</v>
      </c>
      <c r="I9" s="46">
        <f>SUM(I10:I12)</f>
        <v>1154.316</v>
      </c>
      <c r="J9" s="31"/>
      <c r="K9" s="32"/>
      <c r="L9" s="33"/>
      <c r="M9" s="31"/>
      <c r="N9" s="32"/>
      <c r="O9" s="33"/>
    </row>
    <row r="10" spans="1:15" x14ac:dyDescent="0.15">
      <c r="A10" s="10" t="s">
        <v>9</v>
      </c>
      <c r="B10" s="16">
        <f>VLOOKUP($B$2,[1]province7!$A:$Y,23,FALSE)</f>
        <v>405.93299999999999</v>
      </c>
      <c r="C10" s="52">
        <f>I10</f>
        <v>400.012</v>
      </c>
      <c r="D10" s="16">
        <f>C10</f>
        <v>400.012</v>
      </c>
      <c r="E10" s="16">
        <f>C10</f>
        <v>400.012</v>
      </c>
      <c r="F10" s="17">
        <f>E10</f>
        <v>400.012</v>
      </c>
      <c r="G10" s="35"/>
      <c r="H10" s="3" t="s">
        <v>9</v>
      </c>
      <c r="I10" s="47">
        <f>VLOOKUP(I$2,[1]province7!$A:$Y,23,FALSE)</f>
        <v>400.012</v>
      </c>
      <c r="J10" s="34"/>
      <c r="K10" s="35"/>
      <c r="L10" s="36"/>
      <c r="M10" s="34"/>
      <c r="N10" s="35"/>
      <c r="O10" s="36"/>
    </row>
    <row r="11" spans="1:15" x14ac:dyDescent="0.15">
      <c r="A11" s="10" t="s">
        <v>10</v>
      </c>
      <c r="B11" s="16">
        <f>VLOOKUP($B$2,[1]province7!$A:$Y,17,FALSE)</f>
        <v>319.11</v>
      </c>
      <c r="C11" s="52">
        <f>I11</f>
        <v>354.41</v>
      </c>
      <c r="D11" s="16">
        <f t="shared" ref="D11:D12" si="4">C11</f>
        <v>354.41</v>
      </c>
      <c r="E11" s="16">
        <f t="shared" ref="E11:E12" si="5">C11</f>
        <v>354.41</v>
      </c>
      <c r="F11" s="17">
        <f t="shared" ref="F11:F12" si="6">E11</f>
        <v>354.41</v>
      </c>
      <c r="G11" s="35"/>
      <c r="H11" s="3" t="s">
        <v>10</v>
      </c>
      <c r="I11" s="47">
        <f>VLOOKUP(I$2,[1]province7!$A:$Y,17,FALSE)</f>
        <v>354.41</v>
      </c>
      <c r="J11" s="34"/>
      <c r="K11" s="35"/>
      <c r="L11" s="36"/>
      <c r="M11" s="34"/>
      <c r="N11" s="35"/>
      <c r="O11" s="36"/>
    </row>
    <row r="12" spans="1:15" x14ac:dyDescent="0.15">
      <c r="A12" s="10" t="s">
        <v>11</v>
      </c>
      <c r="B12" s="16">
        <f>VLOOKUP($B$2,[1]province7!$A:$Y,20,FALSE)</f>
        <v>421.04599999999999</v>
      </c>
      <c r="C12" s="52">
        <f>I12</f>
        <v>399.89400000000001</v>
      </c>
      <c r="D12" s="16">
        <f t="shared" si="4"/>
        <v>399.89400000000001</v>
      </c>
      <c r="E12" s="16">
        <f t="shared" si="5"/>
        <v>399.89400000000001</v>
      </c>
      <c r="F12" s="17">
        <f t="shared" si="6"/>
        <v>399.89400000000001</v>
      </c>
      <c r="G12" s="35"/>
      <c r="H12" s="3" t="s">
        <v>11</v>
      </c>
      <c r="I12" s="47">
        <f>VLOOKUP(I$2,[1]province7!$A:$Y,20,FALSE)</f>
        <v>399.89400000000001</v>
      </c>
      <c r="J12" s="34"/>
      <c r="K12" s="35"/>
      <c r="L12" s="36"/>
      <c r="M12" s="34"/>
      <c r="N12" s="35"/>
      <c r="O12" s="36"/>
    </row>
    <row r="13" spans="1:15" s="1" customFormat="1" ht="14.25" x14ac:dyDescent="0.15">
      <c r="A13" s="67" t="s">
        <v>40</v>
      </c>
      <c r="B13" s="12">
        <f>VLOOKUP(B2,[1]nation!$A:$C,3,FALSE)</f>
        <v>26361.3</v>
      </c>
      <c r="C13" s="50">
        <f>I13</f>
        <v>25907.1</v>
      </c>
      <c r="D13" s="12">
        <f>C13-C14+D14-C19+D19</f>
        <v>25966.325089999998</v>
      </c>
      <c r="E13" s="12">
        <f>C13-C14+E14-C19+E19</f>
        <v>25966.325089999998</v>
      </c>
      <c r="F13" s="13">
        <f>E13-E14+F14-E19+F19</f>
        <v>25572.271737299998</v>
      </c>
      <c r="G13" s="29"/>
      <c r="H13" s="1" t="s">
        <v>18</v>
      </c>
      <c r="I13" s="45">
        <f>VLOOKUP(I2,[1]nation!$A:$C,3,FALSE)</f>
        <v>25907.1</v>
      </c>
      <c r="J13" s="28">
        <f>I13</f>
        <v>25907.1</v>
      </c>
      <c r="K13" s="29">
        <v>25733</v>
      </c>
      <c r="L13" s="30">
        <v>25415</v>
      </c>
      <c r="M13" s="28">
        <f>I13</f>
        <v>25907.1</v>
      </c>
      <c r="N13" s="29">
        <v>25733</v>
      </c>
      <c r="O13" s="30">
        <v>25560</v>
      </c>
    </row>
    <row r="14" spans="1:15" x14ac:dyDescent="0.15">
      <c r="A14" s="9" t="s">
        <v>16</v>
      </c>
      <c r="B14" s="14">
        <f>SUM(B15:B18)</f>
        <v>11572.28</v>
      </c>
      <c r="C14" s="51">
        <f>SUM(C15:C18)</f>
        <v>11240.68</v>
      </c>
      <c r="D14" s="14">
        <f t="shared" ref="D14:F14" si="7">SUM(D15:D18)</f>
        <v>11299.90509</v>
      </c>
      <c r="E14" s="14">
        <f t="shared" si="7"/>
        <v>11299.90509</v>
      </c>
      <c r="F14" s="15">
        <f t="shared" si="7"/>
        <v>10905.8517373</v>
      </c>
      <c r="G14" s="32"/>
      <c r="H14" s="4" t="s">
        <v>16</v>
      </c>
      <c r="I14" s="46">
        <f>SUM(I15:I18)</f>
        <v>11240.68</v>
      </c>
      <c r="J14" s="31"/>
      <c r="K14" s="32"/>
      <c r="L14" s="33"/>
      <c r="M14" s="31"/>
      <c r="N14" s="32">
        <v>11271</v>
      </c>
      <c r="O14" s="33">
        <v>11269</v>
      </c>
    </row>
    <row r="15" spans="1:15" x14ac:dyDescent="0.15">
      <c r="A15" s="10" t="s">
        <v>5</v>
      </c>
      <c r="B15" s="16">
        <f>VLOOKUP($B$2,[1]province7!$A:$Y,3,FALSE)</f>
        <v>3912.8</v>
      </c>
      <c r="C15" s="52">
        <f>I15</f>
        <v>3703.1</v>
      </c>
      <c r="D15" s="16">
        <f>D5*C15/C5*1</f>
        <v>3332.79</v>
      </c>
      <c r="E15" s="16">
        <f>E5*C15/C5*1</f>
        <v>3332.79</v>
      </c>
      <c r="F15" s="17">
        <f>F5*E15/E5</f>
        <v>3166.1504999999997</v>
      </c>
      <c r="G15" s="35"/>
      <c r="H15" s="3" t="s">
        <v>5</v>
      </c>
      <c r="I15" s="47">
        <f>VLOOKUP(I$2,[1]province7!$A:$Y,3,FALSE)</f>
        <v>3703.1</v>
      </c>
      <c r="J15" s="34"/>
      <c r="K15" s="35"/>
      <c r="L15" s="36"/>
      <c r="M15" s="34"/>
      <c r="N15" s="35"/>
      <c r="O15" s="36"/>
    </row>
    <row r="16" spans="1:15" x14ac:dyDescent="0.15">
      <c r="A16" s="10" t="s">
        <v>6</v>
      </c>
      <c r="B16" s="16">
        <f>VLOOKUP($B$2,[1]province7!$A:$Y,7,FALSE)</f>
        <v>3286.28</v>
      </c>
      <c r="C16" s="52">
        <f>I16</f>
        <v>3250.78</v>
      </c>
      <c r="D16" s="16">
        <f>D6*C16/C6*1.15</f>
        <v>3626.2450899999999</v>
      </c>
      <c r="E16" s="16">
        <f>E6*C16/C6*1.15</f>
        <v>3626.2450899999999</v>
      </c>
      <c r="F16" s="17">
        <f t="shared" ref="F16:F22" si="8">F6*E16/E6</f>
        <v>3517.4577372999997</v>
      </c>
      <c r="G16" s="35"/>
      <c r="H16" s="3" t="s">
        <v>6</v>
      </c>
      <c r="I16" s="47">
        <f>VLOOKUP(I$2,[1]province7!$A:$Y,7,FALSE)</f>
        <v>3250.78</v>
      </c>
      <c r="J16" s="34"/>
      <c r="K16" s="35"/>
      <c r="L16" s="36"/>
      <c r="M16" s="34"/>
      <c r="N16" s="35"/>
      <c r="O16" s="36"/>
    </row>
    <row r="17" spans="1:15" x14ac:dyDescent="0.15">
      <c r="A17" s="10" t="s">
        <v>7</v>
      </c>
      <c r="B17" s="16">
        <f>VLOOKUP($B$2,[1]province7!$A:$Y,12,FALSE)</f>
        <v>1810.1</v>
      </c>
      <c r="C17" s="52">
        <f>I17</f>
        <v>1789.4</v>
      </c>
      <c r="D17" s="16">
        <f>D7*C17/C7*1.1</f>
        <v>1968.3400000000001</v>
      </c>
      <c r="E17" s="16">
        <f>E7*C17/C7*1.1</f>
        <v>1968.3400000000001</v>
      </c>
      <c r="F17" s="17">
        <f t="shared" si="8"/>
        <v>1968.3400000000001</v>
      </c>
      <c r="G17" s="35"/>
      <c r="H17" s="3" t="s">
        <v>7</v>
      </c>
      <c r="I17" s="47">
        <f>VLOOKUP(I$2,[1]province7!$A:$Y,12,FALSE)</f>
        <v>1789.4</v>
      </c>
      <c r="J17" s="34"/>
      <c r="K17" s="35"/>
      <c r="L17" s="36"/>
      <c r="M17" s="34"/>
      <c r="N17" s="35"/>
      <c r="O17" s="36"/>
    </row>
    <row r="18" spans="1:15" x14ac:dyDescent="0.15">
      <c r="A18" s="10" t="s">
        <v>8</v>
      </c>
      <c r="B18" s="16">
        <f>VLOOKUP($B$2,[1]province7!$A:$Y,15,FALSE)</f>
        <v>2563.1</v>
      </c>
      <c r="C18" s="52">
        <f>I18</f>
        <v>2497.4</v>
      </c>
      <c r="D18" s="16">
        <f>D8*C18/C8*1</f>
        <v>2372.5300000000002</v>
      </c>
      <c r="E18" s="16">
        <f>E8*C18/C8*1</f>
        <v>2372.5300000000002</v>
      </c>
      <c r="F18" s="17">
        <f t="shared" si="8"/>
        <v>2253.9034999999999</v>
      </c>
      <c r="G18" s="35"/>
      <c r="H18" s="3" t="s">
        <v>8</v>
      </c>
      <c r="I18" s="47">
        <f>VLOOKUP(I$2,[1]province7!$A:$Y,15,FALSE)</f>
        <v>2497.4</v>
      </c>
      <c r="J18" s="34"/>
      <c r="K18" s="35"/>
      <c r="L18" s="36"/>
      <c r="M18" s="34"/>
      <c r="N18" s="35"/>
      <c r="O18" s="36"/>
    </row>
    <row r="19" spans="1:15" x14ac:dyDescent="0.15">
      <c r="A19" s="11" t="s">
        <v>17</v>
      </c>
      <c r="B19" s="14">
        <f>SUM(B20:B22)</f>
        <v>6583.7</v>
      </c>
      <c r="C19" s="51">
        <f>SUM(C20:C22)</f>
        <v>6867.7899999999991</v>
      </c>
      <c r="D19" s="14">
        <f t="shared" ref="D19:F19" si="9">SUM(D20:D22)</f>
        <v>6867.7899999999991</v>
      </c>
      <c r="E19" s="14">
        <f t="shared" si="9"/>
        <v>6867.7899999999991</v>
      </c>
      <c r="F19" s="15">
        <f t="shared" si="9"/>
        <v>6867.7899999999991</v>
      </c>
      <c r="G19" s="32"/>
      <c r="H19" s="5" t="s">
        <v>17</v>
      </c>
      <c r="I19" s="46">
        <f>SUM(I20:I22)</f>
        <v>6867.7899999999991</v>
      </c>
      <c r="J19" s="31"/>
      <c r="K19" s="32"/>
      <c r="L19" s="33"/>
      <c r="M19" s="31"/>
      <c r="N19" s="32"/>
      <c r="O19" s="33"/>
    </row>
    <row r="20" spans="1:15" x14ac:dyDescent="0.15">
      <c r="A20" s="10" t="s">
        <v>9</v>
      </c>
      <c r="B20" s="16">
        <f>VLOOKUP($B$2,[1]province7!$A:$Y,24,FALSE)</f>
        <v>2613.81</v>
      </c>
      <c r="C20" s="52">
        <f>I20</f>
        <v>2662.15</v>
      </c>
      <c r="D20" s="16">
        <f>D10*C20/C10</f>
        <v>2662.15</v>
      </c>
      <c r="E20" s="16">
        <f t="shared" ref="E20:E22" si="10">E10*C20/C10</f>
        <v>2662.15</v>
      </c>
      <c r="F20" s="17">
        <f t="shared" si="8"/>
        <v>2662.15</v>
      </c>
      <c r="G20" s="35"/>
      <c r="H20" s="3" t="s">
        <v>9</v>
      </c>
      <c r="I20" s="47">
        <f>VLOOKUP(I$2,[1]province7!$A:$Y,24,FALSE)</f>
        <v>2662.15</v>
      </c>
      <c r="J20" s="34"/>
      <c r="K20" s="35"/>
      <c r="L20" s="36"/>
      <c r="M20" s="34"/>
      <c r="N20" s="35"/>
      <c r="O20" s="36"/>
    </row>
    <row r="21" spans="1:15" x14ac:dyDescent="0.15">
      <c r="A21" s="10" t="s">
        <v>10</v>
      </c>
      <c r="B21" s="16">
        <f>VLOOKUP($B$2,[1]province7!$A:$Y,18,FALSE)</f>
        <v>1753.6</v>
      </c>
      <c r="C21" s="52">
        <f>I21</f>
        <v>2035.5</v>
      </c>
      <c r="D21" s="16">
        <f>D11*C21/C11</f>
        <v>2035.5</v>
      </c>
      <c r="E21" s="16">
        <f t="shared" si="10"/>
        <v>2035.5</v>
      </c>
      <c r="F21" s="17">
        <f t="shared" si="8"/>
        <v>2035.5</v>
      </c>
      <c r="G21" s="35"/>
      <c r="H21" s="3" t="s">
        <v>10</v>
      </c>
      <c r="I21" s="47">
        <f>VLOOKUP(I$2,[1]province7!$A:$Y,18,FALSE)</f>
        <v>2035.5</v>
      </c>
      <c r="J21" s="34"/>
      <c r="K21" s="35"/>
      <c r="L21" s="36"/>
      <c r="M21" s="34"/>
      <c r="N21" s="35"/>
      <c r="O21" s="36"/>
    </row>
    <row r="22" spans="1:15" x14ac:dyDescent="0.15">
      <c r="A22" s="10" t="s">
        <v>11</v>
      </c>
      <c r="B22" s="16">
        <f>VLOOKUP($B$2,[1]province7!$A:$Y,21,FALSE)</f>
        <v>2216.29</v>
      </c>
      <c r="C22" s="52">
        <f>I22</f>
        <v>2170.14</v>
      </c>
      <c r="D22" s="16">
        <f>D12*C22/C12</f>
        <v>2170.14</v>
      </c>
      <c r="E22" s="16">
        <f t="shared" si="10"/>
        <v>2170.14</v>
      </c>
      <c r="F22" s="17">
        <f t="shared" si="8"/>
        <v>2170.14</v>
      </c>
      <c r="G22" s="35"/>
      <c r="H22" s="3" t="s">
        <v>11</v>
      </c>
      <c r="I22" s="47">
        <f>VLOOKUP(I$2,[1]province7!$A:$Y,21,FALSE)</f>
        <v>2170.14</v>
      </c>
      <c r="J22" s="34"/>
      <c r="K22" s="35"/>
      <c r="L22" s="36"/>
      <c r="M22" s="34"/>
      <c r="N22" s="35"/>
      <c r="O22" s="36"/>
    </row>
    <row r="23" spans="1:15" s="1" customFormat="1" ht="14.25" x14ac:dyDescent="0.15">
      <c r="A23" s="67" t="s">
        <v>36</v>
      </c>
      <c r="B23" s="12">
        <v>2000</v>
      </c>
      <c r="C23" s="50">
        <f>B34</f>
        <v>4018.6973000000025</v>
      </c>
      <c r="D23" s="12">
        <f t="shared" ref="D23:F23" si="11">C34</f>
        <v>8491.0619000000042</v>
      </c>
      <c r="E23" s="12">
        <f>C34</f>
        <v>8491.0619000000042</v>
      </c>
      <c r="F23" s="13">
        <f t="shared" si="11"/>
        <v>11116.386989999999</v>
      </c>
      <c r="G23" s="29"/>
      <c r="H23" s="7"/>
      <c r="I23" s="48"/>
      <c r="J23" s="37"/>
      <c r="K23" s="38"/>
      <c r="L23" s="39"/>
      <c r="M23" s="37"/>
      <c r="N23" s="38"/>
      <c r="O23" s="39"/>
    </row>
    <row r="24" spans="1:15" s="1" customFormat="1" ht="14.25" x14ac:dyDescent="0.15">
      <c r="A24" s="67" t="s">
        <v>46</v>
      </c>
      <c r="B24" s="12">
        <v>5764</v>
      </c>
      <c r="C24" s="50">
        <v>10014</v>
      </c>
      <c r="D24" s="12">
        <v>7000</v>
      </c>
      <c r="E24" s="12">
        <v>7000</v>
      </c>
      <c r="F24" s="13"/>
      <c r="G24" s="29"/>
      <c r="H24" s="7"/>
      <c r="I24" s="48"/>
      <c r="J24" s="37"/>
      <c r="K24" s="38"/>
      <c r="L24" s="39"/>
      <c r="M24" s="37"/>
      <c r="N24" s="38"/>
      <c r="O24" s="39"/>
    </row>
    <row r="25" spans="1:15" s="1" customFormat="1" ht="14.25" x14ac:dyDescent="0.15">
      <c r="A25" s="67" t="s">
        <v>19</v>
      </c>
      <c r="B25" s="12">
        <v>245</v>
      </c>
      <c r="C25" s="50">
        <f>I25</f>
        <v>345</v>
      </c>
      <c r="D25" s="12">
        <v>400</v>
      </c>
      <c r="E25" s="12">
        <v>400</v>
      </c>
      <c r="F25" s="13">
        <v>500</v>
      </c>
      <c r="G25" s="29"/>
      <c r="H25" s="1" t="s">
        <v>19</v>
      </c>
      <c r="I25" s="45">
        <f>进出口!B5</f>
        <v>345</v>
      </c>
      <c r="J25" s="28">
        <v>347</v>
      </c>
      <c r="K25" s="29">
        <v>250</v>
      </c>
      <c r="L25" s="30">
        <v>300</v>
      </c>
      <c r="M25" s="28">
        <v>347</v>
      </c>
      <c r="N25" s="29">
        <v>350</v>
      </c>
      <c r="O25" s="30">
        <v>400</v>
      </c>
    </row>
    <row r="26" spans="1:15" s="1" customFormat="1" ht="14.25" x14ac:dyDescent="0.15">
      <c r="A26" s="67" t="s">
        <v>20</v>
      </c>
      <c r="B26" s="12">
        <f>SUM(B27:B30)</f>
        <v>26791</v>
      </c>
      <c r="C26" s="50">
        <f t="shared" ref="C26:F26" si="12">SUM(C27:C30)</f>
        <v>27789</v>
      </c>
      <c r="D26" s="12">
        <f t="shared" si="12"/>
        <v>28291</v>
      </c>
      <c r="E26" s="12">
        <f t="shared" si="12"/>
        <v>28291</v>
      </c>
      <c r="F26" s="13">
        <f t="shared" si="12"/>
        <v>29495</v>
      </c>
      <c r="G26" s="29"/>
      <c r="H26" s="1" t="s">
        <v>20</v>
      </c>
      <c r="I26" s="45">
        <f>SUM(I27:I31)</f>
        <v>0</v>
      </c>
      <c r="J26" s="28">
        <f t="shared" ref="J26" si="13">SUM(J27:J30)</f>
        <v>25825</v>
      </c>
      <c r="K26" s="29">
        <f t="shared" ref="K26" si="14">SUM(K27:K30)</f>
        <v>27183</v>
      </c>
      <c r="L26" s="30">
        <f t="shared" ref="L26" si="15">SUM(L27:L30)</f>
        <v>27180</v>
      </c>
      <c r="M26" s="28">
        <f t="shared" ref="M26" si="16">SUM(M27:M30)</f>
        <v>27789</v>
      </c>
      <c r="N26" s="29">
        <f t="shared" ref="N26" si="17">SUM(N27:N30)</f>
        <v>27491</v>
      </c>
      <c r="O26" s="30">
        <f t="shared" ref="O26" si="18">SUM(O27:O30)</f>
        <v>28395</v>
      </c>
    </row>
    <row r="27" spans="1:15" x14ac:dyDescent="0.15">
      <c r="A27" s="10" t="s">
        <v>0</v>
      </c>
      <c r="B27" s="18">
        <v>1859</v>
      </c>
      <c r="C27" s="53">
        <f>M27</f>
        <v>1862</v>
      </c>
      <c r="D27" s="18">
        <f>N27</f>
        <v>1865</v>
      </c>
      <c r="E27" s="18">
        <f>D27</f>
        <v>1865</v>
      </c>
      <c r="F27" s="19">
        <f>O27</f>
        <v>1870</v>
      </c>
      <c r="G27" s="41"/>
      <c r="H27" s="3" t="s">
        <v>0</v>
      </c>
      <c r="J27" s="40">
        <v>935</v>
      </c>
      <c r="K27" s="41">
        <v>943</v>
      </c>
      <c r="L27" s="42">
        <v>943</v>
      </c>
      <c r="M27" s="40">
        <v>1862</v>
      </c>
      <c r="N27" s="41">
        <v>1865</v>
      </c>
      <c r="O27" s="42">
        <v>1870</v>
      </c>
    </row>
    <row r="28" spans="1:15" x14ac:dyDescent="0.15">
      <c r="A28" s="10" t="s">
        <v>1</v>
      </c>
      <c r="B28" s="18">
        <v>18000</v>
      </c>
      <c r="C28" s="53">
        <v>18500</v>
      </c>
      <c r="D28" s="18">
        <v>18500</v>
      </c>
      <c r="E28" s="18">
        <v>18500</v>
      </c>
      <c r="F28" s="19">
        <v>19000</v>
      </c>
      <c r="G28" s="41"/>
      <c r="H28" s="3" t="s">
        <v>1</v>
      </c>
      <c r="J28" s="40">
        <v>17200</v>
      </c>
      <c r="K28" s="41">
        <v>17600</v>
      </c>
      <c r="L28" s="42">
        <v>17600</v>
      </c>
      <c r="M28" s="40">
        <v>18500</v>
      </c>
      <c r="N28" s="41">
        <v>17700</v>
      </c>
      <c r="O28" s="42">
        <v>17900</v>
      </c>
    </row>
    <row r="29" spans="1:15" x14ac:dyDescent="0.15">
      <c r="A29" s="10" t="s">
        <v>2</v>
      </c>
      <c r="B29" s="18">
        <v>6800</v>
      </c>
      <c r="C29" s="53">
        <v>7300</v>
      </c>
      <c r="D29" s="18">
        <v>7800</v>
      </c>
      <c r="E29" s="18">
        <v>7800</v>
      </c>
      <c r="F29" s="19">
        <v>8500</v>
      </c>
      <c r="G29" s="41"/>
      <c r="H29" s="3" t="s">
        <v>2</v>
      </c>
      <c r="J29" s="40">
        <v>7500</v>
      </c>
      <c r="K29" s="41">
        <v>8450</v>
      </c>
      <c r="L29" s="42">
        <v>8450</v>
      </c>
      <c r="M29" s="40">
        <v>7300</v>
      </c>
      <c r="N29" s="41">
        <v>7800</v>
      </c>
      <c r="O29" s="42">
        <v>8500</v>
      </c>
    </row>
    <row r="30" spans="1:15" x14ac:dyDescent="0.15">
      <c r="A30" s="10" t="s">
        <v>3</v>
      </c>
      <c r="B30" s="18">
        <v>132</v>
      </c>
      <c r="C30" s="53">
        <v>127</v>
      </c>
      <c r="D30" s="18">
        <v>126</v>
      </c>
      <c r="E30" s="18">
        <v>126</v>
      </c>
      <c r="F30" s="19">
        <v>125</v>
      </c>
      <c r="G30" s="41"/>
      <c r="H30" s="3" t="s">
        <v>3</v>
      </c>
      <c r="J30" s="40">
        <v>190</v>
      </c>
      <c r="K30" s="43">
        <v>190</v>
      </c>
      <c r="L30" s="42">
        <v>187</v>
      </c>
      <c r="M30" s="40">
        <v>127</v>
      </c>
      <c r="N30" s="41">
        <v>126</v>
      </c>
      <c r="O30" s="42">
        <v>125</v>
      </c>
    </row>
    <row r="31" spans="1:15" s="59" customFormat="1" ht="14.25" x14ac:dyDescent="0.15">
      <c r="A31" s="68" t="s">
        <v>48</v>
      </c>
      <c r="B31" s="55">
        <f>B24*0.2</f>
        <v>1152.8</v>
      </c>
      <c r="C31" s="56">
        <f t="shared" ref="C31:E31" si="19">C24*0.2</f>
        <v>2002.8000000000002</v>
      </c>
      <c r="D31" s="55">
        <f t="shared" si="19"/>
        <v>1400</v>
      </c>
      <c r="E31" s="55">
        <f t="shared" si="19"/>
        <v>1400</v>
      </c>
      <c r="F31" s="57"/>
      <c r="G31" s="58"/>
      <c r="H31" s="59" t="s">
        <v>4</v>
      </c>
      <c r="I31" s="60"/>
      <c r="J31" s="61">
        <v>1200</v>
      </c>
      <c r="K31" s="58">
        <v>1145</v>
      </c>
      <c r="L31" s="62">
        <v>1100</v>
      </c>
      <c r="M31" s="61"/>
      <c r="N31" s="58"/>
      <c r="O31" s="62"/>
    </row>
    <row r="32" spans="1:15" s="1" customFormat="1" ht="14.25" x14ac:dyDescent="0.15">
      <c r="A32" s="67" t="s">
        <v>47</v>
      </c>
      <c r="B32" s="12">
        <v>2400</v>
      </c>
      <c r="C32" s="50">
        <v>2000</v>
      </c>
      <c r="D32" s="12">
        <v>1000</v>
      </c>
      <c r="E32" s="12">
        <v>1048</v>
      </c>
      <c r="F32" s="13"/>
      <c r="G32" s="29"/>
      <c r="I32" s="45"/>
      <c r="J32" s="28"/>
      <c r="K32" s="29"/>
      <c r="L32" s="30"/>
      <c r="M32" s="28"/>
      <c r="N32" s="29"/>
      <c r="O32" s="30"/>
    </row>
    <row r="33" spans="1:15" s="1" customFormat="1" ht="14.25" x14ac:dyDescent="0.15">
      <c r="A33" s="67" t="s">
        <v>12</v>
      </c>
      <c r="B33" s="12">
        <f>进出口!C4</f>
        <v>7.8026999999999997</v>
      </c>
      <c r="C33" s="50">
        <f>I33</f>
        <v>1.9354000000000002</v>
      </c>
      <c r="D33" s="12">
        <v>2</v>
      </c>
      <c r="E33" s="12">
        <v>2</v>
      </c>
      <c r="F33" s="13">
        <v>2</v>
      </c>
      <c r="G33" s="29"/>
      <c r="H33" s="1" t="s">
        <v>12</v>
      </c>
      <c r="I33" s="45">
        <f>进出口!C5</f>
        <v>1.9354000000000002</v>
      </c>
      <c r="J33" s="28">
        <v>2</v>
      </c>
      <c r="K33" s="29">
        <v>5</v>
      </c>
      <c r="L33" s="30">
        <v>5</v>
      </c>
      <c r="M33" s="28">
        <f>I33</f>
        <v>1.9354000000000002</v>
      </c>
      <c r="N33" s="29">
        <v>2</v>
      </c>
      <c r="O33" s="30">
        <v>2</v>
      </c>
    </row>
    <row r="34" spans="1:15" s="1" customFormat="1" ht="15" thickBot="1" x14ac:dyDescent="0.2">
      <c r="A34" s="69" t="s">
        <v>37</v>
      </c>
      <c r="B34" s="20">
        <f>B13+B23+B24+B25-B26-B32-B33-B31</f>
        <v>4018.6973000000025</v>
      </c>
      <c r="C34" s="54">
        <f t="shared" ref="C34:F34" si="20">C13+C23+C24+C25-C26-C32-C33-C31</f>
        <v>8491.0619000000042</v>
      </c>
      <c r="D34" s="20">
        <f t="shared" si="20"/>
        <v>11164.386989999999</v>
      </c>
      <c r="E34" s="20">
        <f t="shared" si="20"/>
        <v>11116.386989999999</v>
      </c>
      <c r="F34" s="21">
        <f t="shared" si="20"/>
        <v>7691.6587272999968</v>
      </c>
      <c r="G34" s="29"/>
      <c r="H34" s="7"/>
      <c r="I34" s="48"/>
      <c r="J34" s="37"/>
      <c r="K34" s="38"/>
      <c r="L34" s="39"/>
      <c r="M34" s="37"/>
      <c r="N34" s="38"/>
      <c r="O34" s="39"/>
    </row>
    <row r="35" spans="1:15" s="1" customFormat="1" ht="15" thickTop="1" x14ac:dyDescent="0.15">
      <c r="A35" s="70" t="s">
        <v>49</v>
      </c>
      <c r="B35" s="71">
        <f>B34/B26</f>
        <v>0.15000176551827116</v>
      </c>
      <c r="C35" s="71">
        <f t="shared" ref="C35:F35" si="21">C34/C26</f>
        <v>0.30555478426715621</v>
      </c>
      <c r="D35" s="71">
        <f t="shared" si="21"/>
        <v>0.394626806758333</v>
      </c>
      <c r="E35" s="71">
        <f t="shared" si="21"/>
        <v>0.39293015411261528</v>
      </c>
      <c r="F35" s="71">
        <f t="shared" si="21"/>
        <v>0.26077839387353779</v>
      </c>
      <c r="G35" s="2"/>
      <c r="H35" s="1" t="s">
        <v>21</v>
      </c>
      <c r="I35" s="45"/>
      <c r="J35" s="28">
        <f>J13+J25-J26-J33-J31</f>
        <v>-772.90000000000146</v>
      </c>
      <c r="K35" s="29">
        <f t="shared" ref="K35:O35" si="22">K13+K25-K26-K33-K31</f>
        <v>-2350</v>
      </c>
      <c r="L35" s="29">
        <f t="shared" si="22"/>
        <v>-2570</v>
      </c>
      <c r="M35" s="28">
        <f t="shared" si="22"/>
        <v>-1536.8354000000015</v>
      </c>
      <c r="N35" s="29">
        <f t="shared" si="22"/>
        <v>-1410</v>
      </c>
      <c r="O35" s="30">
        <f t="shared" si="22"/>
        <v>-2437</v>
      </c>
    </row>
    <row r="36" spans="1:15" ht="14.25" x14ac:dyDescent="0.15">
      <c r="A36" s="73" t="s">
        <v>41</v>
      </c>
    </row>
    <row r="37" spans="1:15" ht="96" x14ac:dyDescent="0.15">
      <c r="B37" s="75" t="s">
        <v>53</v>
      </c>
      <c r="C37" s="76"/>
      <c r="E37" s="74" t="s">
        <v>52</v>
      </c>
      <c r="F37" s="76"/>
    </row>
  </sheetData>
  <mergeCells count="1">
    <mergeCell ref="A1:F1"/>
  </mergeCells>
  <phoneticPr fontId="1" type="noConversion"/>
  <pageMargins left="0.7" right="0.7" top="0.75" bottom="0.75" header="0.3" footer="0.3"/>
  <pageSetup paperSize="9" orientation="portrait" r:id="rId1"/>
  <ignoredErrors>
    <ignoredError sqref="C4 C9 E3 E6:E8 E9:E13 F9 E19:F22 C14:C19 E23" formula="1"/>
    <ignoredError sqref="J26 K26:L26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B6" sqref="B6"/>
    </sheetView>
  </sheetViews>
  <sheetFormatPr defaultRowHeight="13.5" x14ac:dyDescent="0.15"/>
  <sheetData>
    <row r="1" spans="1:3" x14ac:dyDescent="0.15">
      <c r="A1" t="s">
        <v>22</v>
      </c>
      <c r="B1" t="s">
        <v>28</v>
      </c>
      <c r="C1" t="s">
        <v>29</v>
      </c>
    </row>
    <row r="2" spans="1:3" x14ac:dyDescent="0.15">
      <c r="A2" t="s">
        <v>23</v>
      </c>
      <c r="B2">
        <f>SUM([2]Sheet1!$B$7:$B$18)</f>
        <v>551</v>
      </c>
      <c r="C2" s="6">
        <f>SUM([2]Sheet1!$D$7:$D$18)</f>
        <v>1.2551000000000001</v>
      </c>
    </row>
    <row r="3" spans="1:3" x14ac:dyDescent="0.15">
      <c r="A3" t="s">
        <v>24</v>
      </c>
      <c r="B3">
        <f>SUM([2]Sheet1!$B$19:$B$30)</f>
        <v>319</v>
      </c>
      <c r="C3" s="6">
        <f>SUM([2]Sheet1!$D$19:$D$30)</f>
        <v>0.4279</v>
      </c>
    </row>
    <row r="4" spans="1:3" x14ac:dyDescent="0.15">
      <c r="A4" t="s">
        <v>25</v>
      </c>
      <c r="B4">
        <f>SUM([2]Sheet1!$B$31:$B$42)</f>
        <v>245</v>
      </c>
      <c r="C4" s="6">
        <f>SUM([2]Sheet1!$D$31:$D$42)</f>
        <v>7.8026999999999997</v>
      </c>
    </row>
    <row r="5" spans="1:3" x14ac:dyDescent="0.15">
      <c r="A5" t="s">
        <v>26</v>
      </c>
      <c r="B5">
        <f>SUM([2]Sheet1!$B$43:$B$54)</f>
        <v>345</v>
      </c>
      <c r="C5" s="6">
        <f>SUM([2]Sheet1!$D$43:$D$54)</f>
        <v>1.9354000000000002</v>
      </c>
    </row>
    <row r="6" spans="1:3" x14ac:dyDescent="0.15">
      <c r="A6" t="s">
        <v>27</v>
      </c>
      <c r="B6">
        <f>SUM([2]Sheet1!$B$55:$B$66)</f>
        <v>302</v>
      </c>
      <c r="C6" s="6">
        <f>SUM([2]Sheet1!$D$55:$D$66)</f>
        <v>0.9756999999999999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7" workbookViewId="0">
      <selection activeCell="M10" sqref="M10"/>
    </sheetView>
  </sheetViews>
  <sheetFormatPr defaultRowHeight="13.5" x14ac:dyDescent="0.15"/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平衡表总表</vt:lpstr>
      <vt:lpstr>进出口</vt:lpstr>
      <vt:lpstr>高粱大麦平衡表-天下粮仓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2019-07-22T02:11:09Z</dcterms:modified>
</cp:coreProperties>
</file>