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OFFSET(detail!$H$3,COUNT(detail!$A:$A),0,-4,1)</definedName>
    <definedName name="h14r">OFFSET(detail!$I$3,COUNT(detail!$A:$A),0,-4,1)</definedName>
    <definedName name="h15p">OFFSET(detail!$AF$3,COUNT(detail!$A:$A),0,-4,1)</definedName>
    <definedName name="h15r">OFFSET(detail!$AG$3,COUNT(detail!$A:$A),0,-4,1)</definedName>
    <definedName name="j14p">OFFSET(detail!$N$3,COUNT(detail!$A:$A),0,-4,1)</definedName>
    <definedName name="j14r">OFFSET(detail!$O$3,COUNT(detail!$A:$A),0,-4,1)</definedName>
    <definedName name="j15p">OFFSET(detail!$AL$3,COUNT(detail!$A:$A),0,-4,1)</definedName>
    <definedName name="j15r">OFFSET(detail!$AM$3,COUNT(detail!$A:$A),0,-4,1)</definedName>
    <definedName name="l14p">OFFSET(detail!$T$3,COUNT(detail!$A:$A),0,-4,1)</definedName>
    <definedName name="l14r">OFFSET(detail!$U$3,COUNT(detail!$A:$A),0,-4,1)</definedName>
    <definedName name="l15p">OFFSET(detail!$AR$3,COUNT(detail!$A:$A),0,-4,1)</definedName>
    <definedName name="l15r">OFFSET(detail!$AS$3,COUNT(detail!$A:$A),0,-4,1)</definedName>
    <definedName name="n14p">OFFSET(detail!$Z$3,COUNT(detail!$A:$A),0,-4,1)</definedName>
    <definedName name="n14r">OFFSET(detail!$AA$3,COUNT(detail!$A:$A),0,-4,1)</definedName>
    <definedName name="n15p">OFFSET(detail!$AX$3,COUNT(detail!$A:$A),0,-4,1)</definedName>
    <definedName name="n15r">OFFSET(detail!$AY$3,COUNT(detail!$A:$A),0,-4,1)</definedName>
    <definedName name="ts">OFFSET(detail!$A$2,COUNTA(detail!$A:$A),0,-4,1)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<sst xmlns="http://schemas.openxmlformats.org/spreadsheetml/2006/main" count="162" uniqueCount="61">
  <si>
    <t>拍卖日期</t>
  </si>
  <si>
    <t>拍卖周</t>
  </si>
  <si>
    <t>结余总量</t>
  </si>
  <si>
    <t>黑龙江</t>
  </si>
  <si>
    <t>吉林</t>
  </si>
  <si>
    <t>辽宁</t>
  </si>
  <si>
    <t>内蒙古</t>
  </si>
  <si>
    <t>累计成交</t>
  </si>
  <si>
    <t>期初量</t>
  </si>
  <si>
    <t>最新成交量</t>
  </si>
  <si>
    <t>成交均价</t>
  </si>
  <si>
    <t>成交率</t>
  </si>
  <si>
    <t>累计成交量</t>
  </si>
  <si>
    <t>结余量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</si>
  <si>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</si>
  <si>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</si>
  <si>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</si>
  <si>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</si>
  <si>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</si>
  <si>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</si>
  <si>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</si>
  <si>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</si>
  <si>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</si>
  <si>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</si>
  <si>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</si>
  <si>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</si>
  <si>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</si>
  <si>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</si>
  <si>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</si>
  <si>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</si>
  <si>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</si>
  <si>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</si>
  <si>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</si>
  <si>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</si>
  <si>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</si>
  <si>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</si>
  <si>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</si>
  <si>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</si>
  <si>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</si>
  <si>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</si>
  <si>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</si>
  <si>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</si>
  <si>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vol</t>
  </si>
  <si>
    <t>price</t>
  </si>
  <si>
    <t>ratio</t>
  </si>
  <si>
    <t>2018拍卖前</t>
  </si>
  <si>
    <t>内蒙</t>
  </si>
  <si>
    <t>小计</t>
  </si>
  <si>
    <t>合计</t>
  </si>
  <si>
    <t>年份</t>
  </si>
  <si>
    <t>省份</t>
  </si>
  <si>
    <t>成交量</t>
  </si>
  <si>
    <t>成交价格</t>
  </si>
  <si>
    <t>黑</t>
  </si>
  <si>
    <t>吉</t>
  </si>
  <si>
    <t>辽</t>
  </si>
  <si>
    <t>蒙</t>
  </si>
  <si>
    <t>行标签</t>
  </si>
  <si>
    <t>求和项:成交量</t>
  </si>
  <si>
    <t>求和项:成交率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</si>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</sst>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&quot;万吨&quot;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8" fillId="19" borderId="1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 applyBorder="1"/>
    <xf numFmtId="10" fontId="0" fillId="0" borderId="0" xfId="11" applyNumberFormat="1" applyFont="1" applyFill="1" applyBorder="1" applyAlignment="1"/>
    <xf numFmtId="10" fontId="0" fillId="0" borderId="0" xfId="11" applyNumberFormat="1" applyFont="1" applyAlignment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76" fontId="1" fillId="4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0" fontId="2" fillId="0" borderId="0" xfId="11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0" xfId="0" applyNumberFormat="1"/>
    <xf numFmtId="10" fontId="2" fillId="3" borderId="0" xfId="11" applyNumberFormat="1" applyFont="1" applyFill="1" applyBorder="1" applyAlignment="1">
      <alignment horizontal="center"/>
    </xf>
    <xf numFmtId="176" fontId="2" fillId="3" borderId="7" xfId="0" applyNumberFormat="1" applyFont="1" applyFill="1" applyBorder="1" applyAlignment="1">
      <alignment horizontal="center"/>
    </xf>
    <xf numFmtId="176" fontId="1" fillId="4" borderId="8" xfId="0" applyNumberFormat="1" applyFont="1" applyFill="1" applyBorder="1" applyAlignment="1">
      <alignment horizontal="center"/>
    </xf>
    <xf numFmtId="14" fontId="0" fillId="0" borderId="0" xfId="0" applyNumberFormat="1"/>
    <xf numFmtId="9" fontId="0" fillId="0" borderId="0" xfId="11" applyFont="1" applyAlignment="1"/>
    <xf numFmtId="0" fontId="0" fillId="0" borderId="0" xfId="0" applyAlignment="1">
      <alignment horizontal="right"/>
    </xf>
    <xf numFmtId="0" fontId="0" fillId="0" borderId="7" xfId="0" applyBorder="1"/>
    <xf numFmtId="0" fontId="0" fillId="0" borderId="0" xfId="0" applyBorder="1"/>
    <xf numFmtId="0" fontId="0" fillId="5" borderId="0" xfId="0" applyFill="1" applyBorder="1"/>
    <xf numFmtId="0" fontId="0" fillId="5" borderId="3" xfId="0" applyFill="1" applyBorder="1"/>
    <xf numFmtId="0" fontId="0" fillId="5" borderId="0" xfId="0" applyFill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Border="1" applyAlignment="1">
      <alignment horizontal="right" vertical="top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9" borderId="0" xfId="0" applyFill="1" applyAlignment="1">
      <alignment horizontal="center"/>
    </xf>
    <xf numFmtId="10" fontId="3" fillId="8" borderId="0" xfId="0" applyNumberFormat="1" applyFont="1" applyFill="1" applyBorder="1" applyAlignment="1">
      <alignment horizontal="right" vertical="top" wrapText="1"/>
    </xf>
    <xf numFmtId="0" fontId="4" fillId="8" borderId="0" xfId="0" applyFont="1" applyFill="1" applyBorder="1" applyAlignment="1">
      <alignment horizontal="right" vertical="center" wrapText="1"/>
    </xf>
    <xf numFmtId="10" fontId="0" fillId="0" borderId="0" xfId="11" applyNumberFormat="1" applyFont="1" applyAlignment="1">
      <alignment horizontal="right"/>
    </xf>
    <xf numFmtId="0" fontId="0" fillId="5" borderId="0" xfId="0" applyFill="1" applyAlignment="1">
      <alignment horizontal="right"/>
    </xf>
    <xf numFmtId="0" fontId="0" fillId="5" borderId="7" xfId="0" applyFill="1" applyBorder="1" applyAlignment="1">
      <alignment horizontal="right"/>
    </xf>
    <xf numFmtId="10" fontId="0" fillId="0" borderId="0" xfId="11" applyNumberFormat="1" applyFont="1" applyFill="1" applyBorder="1" applyAlignment="1" applyProtection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0" borderId="0" xfId="0" applyFont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0" borderId="0" xfId="0" applyFill="1" applyAlignment="1">
      <alignment vertical="center"/>
    </xf>
    <xf numFmtId="0" fontId="5" fillId="8" borderId="0" xfId="0" applyFont="1" applyFill="1" applyBorder="1" applyAlignment="1">
      <alignment horizontal="right" wrapText="1"/>
    </xf>
    <xf numFmtId="10" fontId="5" fillId="8" borderId="0" xfId="0" applyNumberFormat="1" applyFont="1" applyFill="1" applyBorder="1" applyAlignment="1" applyProtection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0" fillId="0" borderId="3" xfId="0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0.1054</c:v>
                </c:pt>
                <c:pt idx="1">
                  <c:v>0.0272</c:v>
                </c:pt>
                <c:pt idx="2">
                  <c:v>0.0138</c:v>
                </c:pt>
                <c:pt idx="3">
                  <c:v>0.0387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0304"/>
        <c:axId val="1498325408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1705</c:v>
                </c:pt>
                <c:pt idx="1">
                  <c:v>1697</c:v>
                </c:pt>
                <c:pt idx="2">
                  <c:v>1713</c:v>
                </c:pt>
                <c:pt idx="3">
                  <c:v>1715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37376"/>
        <c:axId val="1498328672"/>
      </c:lineChart>
      <c:catAx>
        <c:axId val="1498337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8672"/>
        <c:crosses val="autoZero"/>
        <c:auto val="0"/>
        <c:lblAlgn val="ctr"/>
        <c:lblOffset val="100"/>
        <c:noMultiLvlLbl val="0"/>
      </c:catAx>
      <c:valAx>
        <c:axId val="1498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7376"/>
        <c:crosses val="autoZero"/>
        <c:crossBetween val="between"/>
      </c:valAx>
      <c:dateAx>
        <c:axId val="1498330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325408"/>
        <c:crosses val="autoZero"/>
        <c:auto val="1"/>
        <c:lblOffset val="100"/>
        <c:baseTimeUnit val="days"/>
      </c:dateAx>
      <c:valAx>
        <c:axId val="14983254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03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0.0878</c:v>
                </c:pt>
                <c:pt idx="1">
                  <c:v>0.0279</c:v>
                </c:pt>
                <c:pt idx="2">
                  <c:v>0.0959</c:v>
                </c:pt>
                <c:pt idx="3">
                  <c:v>0.1161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28128"/>
        <c:axId val="1498331392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1780</c:v>
                </c:pt>
                <c:pt idx="1">
                  <c:v>1780</c:v>
                </c:pt>
                <c:pt idx="2">
                  <c:v>1780</c:v>
                </c:pt>
                <c:pt idx="3">
                  <c:v>1783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7584"/>
        <c:axId val="1498325952"/>
      </c:lineChart>
      <c:catAx>
        <c:axId val="1498327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5952"/>
        <c:crosses val="autoZero"/>
        <c:auto val="0"/>
        <c:lblAlgn val="ctr"/>
        <c:lblOffset val="100"/>
        <c:noMultiLvlLbl val="0"/>
      </c:catAx>
      <c:valAx>
        <c:axId val="1498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7584"/>
        <c:crosses val="autoZero"/>
        <c:crossBetween val="between"/>
      </c:valAx>
      <c:catAx>
        <c:axId val="1498328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331392"/>
        <c:crosses val="autoZero"/>
        <c:auto val="0"/>
        <c:lblAlgn val="ctr"/>
        <c:lblOffset val="100"/>
        <c:noMultiLvlLbl val="1"/>
      </c:catAx>
      <c:valAx>
        <c:axId val="14983313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81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0.054</c:v>
                </c:pt>
                <c:pt idx="1">
                  <c:v>0.0733</c:v>
                </c:pt>
                <c:pt idx="2">
                  <c:v>0.0616</c:v>
                </c:pt>
                <c:pt idx="3">
                  <c:v>0.0199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4112"/>
        <c:axId val="1498330848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1687</c:v>
                </c:pt>
                <c:pt idx="1">
                  <c:v>1735</c:v>
                </c:pt>
                <c:pt idx="2">
                  <c:v>1734</c:v>
                </c:pt>
                <c:pt idx="3">
                  <c:v>1747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3776"/>
        <c:axId val="1498333568"/>
      </c:lineChart>
      <c:catAx>
        <c:axId val="1498323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3568"/>
        <c:crosses val="autoZero"/>
        <c:auto val="0"/>
        <c:lblAlgn val="ctr"/>
        <c:lblOffset val="100"/>
        <c:noMultiLvlLbl val="0"/>
      </c:catAx>
      <c:valAx>
        <c:axId val="14983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3776"/>
        <c:crosses val="autoZero"/>
        <c:crossBetween val="between"/>
      </c:valAx>
      <c:dateAx>
        <c:axId val="1498334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330848"/>
        <c:crosses val="autoZero"/>
        <c:auto val="1"/>
        <c:lblOffset val="100"/>
        <c:baseTimeUnit val="days"/>
      </c:dateAx>
      <c:valAx>
        <c:axId val="14983308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4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0.0199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0.0618</c:v>
                </c:pt>
                <c:pt idx="1">
                  <c:v>0.0133</c:v>
                </c:pt>
                <c:pt idx="2">
                  <c:v>0</c:v>
                </c:pt>
                <c:pt idx="3">
                  <c:v>0.0188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3024"/>
        <c:axId val="1498337920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1590</c:v>
                </c:pt>
                <c:pt idx="1">
                  <c:v>0</c:v>
                </c:pt>
                <c:pt idx="2">
                  <c:v>0</c:v>
                </c:pt>
                <c:pt idx="3">
                  <c:v>1580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43727</c:v>
                </c:pt>
                <c:pt idx="1" c:formatCode="yyyy/m/d">
                  <c:v>43734</c:v>
                </c:pt>
                <c:pt idx="2" c:formatCode="yyyy/m/d">
                  <c:v>43748</c:v>
                </c:pt>
                <c:pt idx="3" c:formatCode="yyyy/m/d">
                  <c:v>43755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1618</c:v>
                </c:pt>
                <c:pt idx="1">
                  <c:v>1624</c:v>
                </c:pt>
                <c:pt idx="2">
                  <c:v>0</c:v>
                </c:pt>
                <c:pt idx="3">
                  <c:v>1604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32480"/>
        <c:axId val="1498324320"/>
      </c:lineChart>
      <c:catAx>
        <c:axId val="1498332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24320"/>
        <c:crosses val="autoZero"/>
        <c:auto val="0"/>
        <c:lblAlgn val="ctr"/>
        <c:lblOffset val="100"/>
        <c:noMultiLvlLbl val="0"/>
      </c:catAx>
      <c:valAx>
        <c:axId val="14983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2480"/>
        <c:crosses val="autoZero"/>
        <c:crossBetween val="between"/>
      </c:valAx>
      <c:catAx>
        <c:axId val="149833302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337920"/>
        <c:crosses val="autoZero"/>
        <c:auto val="0"/>
        <c:lblAlgn val="ctr"/>
        <c:lblOffset val="100"/>
        <c:noMultiLvlLbl val="1"/>
      </c:catAx>
      <c:valAx>
        <c:axId val="14983379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3330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400050</xdr:colOff>
      <xdr:row>27</xdr:row>
      <xdr:rowOff>19050</xdr:rowOff>
    </xdr:from>
    <xdr:to>
      <xdr:col>14</xdr:col>
      <xdr:colOff>399164</xdr:colOff>
      <xdr:row>52</xdr:row>
      <xdr:rowOff>43276</xdr:rowOff>
    </xdr:to>
    <xdr:grpSp>
      <xdr:nvGrpSpPr>
        <xdr:cNvPr id="8" name="组合 7"/>
        <xdr:cNvGrpSpPr/>
      </xdr:nvGrpSpPr>
      <xdr:grpSpPr>
        <a:xfrm>
          <a:off x="4848225" y="4171950"/>
          <a:ext cx="7285355" cy="4310380"/>
          <a:chOff x="3095625" y="4295775"/>
          <a:chExt cx="7209989" cy="5052012"/>
        </a:xfrm>
      </xdr:grpSpPr>
      <xdr:graphicFrame>
        <xdr:nvGraphicFramePr>
          <xdr:cNvPr id="4" name="图表 3"/>
          <xdr:cNvGraphicFramePr/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6" name="图表 5"/>
          <xdr:cNvGraphicFramePr/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7" name="图表 6"/>
          <xdr:cNvGraphicFramePr/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>
      <xdr:nvSpPr>
        <xdr:cNvPr id="2" name="椭圆 1"/>
        <xdr:cNvSpPr/>
      </xdr:nvSpPr>
      <xdr:spPr>
        <a:xfrm>
          <a:off x="8896350" y="2876550"/>
          <a:ext cx="1247775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304.6595079861" refreshedBy="作者" recordCount="32">
  <cacheSource type="worksheet">
    <worksheetSource ref="A1:E33" sheet="Sheet3"/>
  </cacheSource>
  <cacheFields count="5">
    <cacheField name="年份" numFmtId="0"/>
    <cacheField name="省份" numFmtId="0">
      <sharedItems count="4">
        <s v="黑"/>
        <s v="吉"/>
        <s v="辽"/>
        <s v="蒙"/>
      </sharedItems>
    </cacheField>
    <cacheField name="成交量" numFmtId="0"/>
    <cacheField name="成交率" numFmtId="10">
      <sharedItems containsSemiMixedTypes="0" containsString="0" containsNumber="1" minValue="0" maxValue="0.7795" count="3">
        <n v="0.7795"/>
        <n v="0.6683"/>
        <n v="0.4597"/>
      </sharedItems>
    </cacheField>
    <cacheField name="成交价格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showDrill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40"/>
  <sheetViews>
    <sheetView tabSelected="1" workbookViewId="0">
      <pane xSplit="2" ySplit="3" topLeftCell="AK16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3.5"/>
  <cols>
    <col min="1" max="1" width="11.625" customWidth="1"/>
    <col min="2" max="2" width="9.5" style="27" customWidth="1"/>
    <col min="3" max="3" width="9.5" style="28" customWidth="1"/>
    <col min="4" max="4" width="9.5" style="29" customWidth="1"/>
    <col min="5" max="5" width="10.5" style="29" customWidth="1"/>
    <col min="6" max="6" width="9.5" style="30" customWidth="1"/>
    <col min="7" max="8" width="11" customWidth="1"/>
    <col min="9" max="9" width="11" style="3" customWidth="1"/>
    <col min="10" max="10" width="11" style="31" customWidth="1"/>
    <col min="11" max="11" width="9.5" style="32" customWidth="1"/>
    <col min="12" max="12" width="9.5" style="30" customWidth="1"/>
    <col min="13" max="14" width="11" customWidth="1"/>
    <col min="15" max="15" width="11" style="3" customWidth="1"/>
    <col min="16" max="16" width="11" style="31" customWidth="1"/>
    <col min="17" max="17" width="8.5" style="32" customWidth="1"/>
    <col min="18" max="18" width="8.5" style="30" customWidth="1"/>
    <col min="19" max="20" width="11" customWidth="1"/>
    <col min="21" max="21" width="11" style="3" customWidth="1"/>
    <col min="22" max="22" width="11" style="31" customWidth="1"/>
    <col min="23" max="23" width="7.5" style="32" customWidth="1"/>
    <col min="24" max="24" width="8.5" style="30" customWidth="1"/>
    <col min="25" max="26" width="11" customWidth="1"/>
    <col min="27" max="27" width="11" style="3" customWidth="1"/>
    <col min="28" max="28" width="11" style="31" customWidth="1"/>
    <col min="29" max="29" width="7.5" style="33" customWidth="1"/>
    <col min="30" max="30" width="9.5" style="34" customWidth="1"/>
    <col min="32" max="32" width="12.625"/>
    <col min="33" max="33" width="9.5" style="3" customWidth="1"/>
    <col min="34" max="34" width="9" style="31"/>
    <col min="35" max="35" width="9.5" style="32" customWidth="1"/>
    <col min="36" max="36" width="9.5" style="30" customWidth="1"/>
    <col min="39" max="39" width="9.5" style="3" customWidth="1"/>
    <col min="40" max="40" width="9.375" style="31"/>
    <col min="41" max="41" width="9.5" style="32" customWidth="1"/>
    <col min="42" max="42" width="9.5" style="30" customWidth="1"/>
    <col min="45" max="45" width="9.5" style="3" customWidth="1"/>
    <col min="46" max="46" width="9" style="31"/>
    <col min="47" max="47" width="9" style="32"/>
    <col min="48" max="48" width="9.5" style="30" customWidth="1"/>
    <col min="51" max="51" width="9.5" style="3" customWidth="1"/>
    <col min="52" max="52" width="9" style="31"/>
    <col min="53" max="53" width="9.5" style="32" customWidth="1"/>
    <col min="54" max="54" width="9" style="35"/>
  </cols>
  <sheetData>
    <row r="1" spans="1:53">
      <c r="A1" s="36" t="s">
        <v>0</v>
      </c>
      <c r="B1" s="37" t="s">
        <v>1</v>
      </c>
      <c r="C1" s="38"/>
      <c r="D1" s="39" t="s">
        <v>2</v>
      </c>
      <c r="E1" s="40"/>
      <c r="F1" s="41">
        <v>2014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58">
        <v>2015</v>
      </c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</row>
    <row r="2" spans="1:53">
      <c r="A2" s="36"/>
      <c r="B2" s="37"/>
      <c r="C2" s="38"/>
      <c r="D2" s="39"/>
      <c r="E2" s="40"/>
      <c r="F2" s="42" t="s">
        <v>3</v>
      </c>
      <c r="G2" s="42"/>
      <c r="H2" s="42"/>
      <c r="I2" s="42"/>
      <c r="J2" s="42"/>
      <c r="K2" s="42"/>
      <c r="L2" s="48" t="s">
        <v>4</v>
      </c>
      <c r="M2" s="48"/>
      <c r="N2" s="48"/>
      <c r="O2" s="48"/>
      <c r="P2" s="48"/>
      <c r="Q2" s="48"/>
      <c r="R2" s="55" t="s">
        <v>5</v>
      </c>
      <c r="S2" s="55"/>
      <c r="T2" s="55"/>
      <c r="U2" s="55"/>
      <c r="V2" s="55"/>
      <c r="W2" s="55"/>
      <c r="X2" s="56" t="s">
        <v>6</v>
      </c>
      <c r="Y2" s="56"/>
      <c r="Z2" s="56"/>
      <c r="AA2" s="56"/>
      <c r="AB2" s="56"/>
      <c r="AC2" s="56"/>
      <c r="AD2" s="42" t="s">
        <v>3</v>
      </c>
      <c r="AE2" s="42"/>
      <c r="AF2" s="42"/>
      <c r="AG2" s="42"/>
      <c r="AH2" s="42"/>
      <c r="AI2" s="42"/>
      <c r="AJ2" s="48" t="s">
        <v>4</v>
      </c>
      <c r="AK2" s="48"/>
      <c r="AL2" s="48"/>
      <c r="AM2" s="48"/>
      <c r="AN2" s="48"/>
      <c r="AO2" s="48"/>
      <c r="AP2" s="55" t="s">
        <v>5</v>
      </c>
      <c r="AQ2" s="55"/>
      <c r="AR2" s="55"/>
      <c r="AS2" s="55"/>
      <c r="AT2" s="55"/>
      <c r="AU2" s="55"/>
      <c r="AV2" s="56" t="s">
        <v>6</v>
      </c>
      <c r="AW2" s="56"/>
      <c r="AX2" s="56"/>
      <c r="AY2" s="56"/>
      <c r="AZ2" s="56"/>
      <c r="BA2" s="56"/>
    </row>
    <row r="3" spans="1:53">
      <c r="A3" s="36"/>
      <c r="B3" s="37"/>
      <c r="C3" s="38" t="s">
        <v>7</v>
      </c>
      <c r="D3" s="40">
        <v>2014</v>
      </c>
      <c r="E3" s="40">
        <v>2015</v>
      </c>
      <c r="F3" s="30" t="s">
        <v>8</v>
      </c>
      <c r="G3" t="s">
        <v>9</v>
      </c>
      <c r="H3" t="s">
        <v>10</v>
      </c>
      <c r="I3" s="3" t="s">
        <v>11</v>
      </c>
      <c r="J3" s="31" t="s">
        <v>12</v>
      </c>
      <c r="K3" s="32" t="s">
        <v>13</v>
      </c>
      <c r="L3" s="30" t="s">
        <v>8</v>
      </c>
      <c r="M3" t="s">
        <v>9</v>
      </c>
      <c r="N3" t="s">
        <v>10</v>
      </c>
      <c r="O3" s="3" t="s">
        <v>11</v>
      </c>
      <c r="P3" s="31" t="s">
        <v>12</v>
      </c>
      <c r="Q3" s="32" t="s">
        <v>13</v>
      </c>
      <c r="R3" s="30" t="s">
        <v>8</v>
      </c>
      <c r="S3" t="s">
        <v>9</v>
      </c>
      <c r="T3" t="s">
        <v>10</v>
      </c>
      <c r="U3" s="3" t="s">
        <v>11</v>
      </c>
      <c r="V3" s="31" t="s">
        <v>12</v>
      </c>
      <c r="W3" s="32" t="s">
        <v>13</v>
      </c>
      <c r="X3" s="30" t="s">
        <v>8</v>
      </c>
      <c r="Y3" t="s">
        <v>9</v>
      </c>
      <c r="Z3" t="s">
        <v>10</v>
      </c>
      <c r="AA3" s="3" t="s">
        <v>11</v>
      </c>
      <c r="AB3" s="31" t="s">
        <v>12</v>
      </c>
      <c r="AC3" s="33" t="s">
        <v>13</v>
      </c>
      <c r="AD3" s="34" t="s">
        <v>8</v>
      </c>
      <c r="AE3" t="s">
        <v>9</v>
      </c>
      <c r="AF3" t="s">
        <v>10</v>
      </c>
      <c r="AG3" s="3" t="s">
        <v>11</v>
      </c>
      <c r="AH3" s="31" t="s">
        <v>12</v>
      </c>
      <c r="AI3" s="32" t="s">
        <v>13</v>
      </c>
      <c r="AJ3" s="30" t="s">
        <v>8</v>
      </c>
      <c r="AK3" t="s">
        <v>9</v>
      </c>
      <c r="AL3" t="s">
        <v>10</v>
      </c>
      <c r="AM3" s="3" t="s">
        <v>11</v>
      </c>
      <c r="AN3" s="31" t="s">
        <v>12</v>
      </c>
      <c r="AO3" s="32" t="s">
        <v>13</v>
      </c>
      <c r="AP3" s="30" t="s">
        <v>8</v>
      </c>
      <c r="AQ3" t="s">
        <v>9</v>
      </c>
      <c r="AR3" t="s">
        <v>10</v>
      </c>
      <c r="AS3" s="3" t="s">
        <v>11</v>
      </c>
      <c r="AT3" s="31" t="s">
        <v>12</v>
      </c>
      <c r="AU3" s="32" t="s">
        <v>13</v>
      </c>
      <c r="AV3" s="30" t="s">
        <v>8</v>
      </c>
      <c r="AW3" t="s">
        <v>9</v>
      </c>
      <c r="AX3" t="s">
        <v>10</v>
      </c>
      <c r="AY3" s="3" t="s">
        <v>11</v>
      </c>
      <c r="AZ3" s="31" t="s">
        <v>12</v>
      </c>
      <c r="BA3" s="32" t="s">
        <v>13</v>
      </c>
    </row>
    <row r="4" spans="1:53">
      <c r="A4" s="24">
        <v>43286</v>
      </c>
      <c r="B4" s="37" t="s">
        <v>14</v>
      </c>
      <c r="C4" s="38">
        <f>J4+P4+V4+AB4+AH4+AN4+AT4+AZ4</f>
        <v>50918887</v>
      </c>
      <c r="D4" s="29">
        <f t="shared" ref="D4:D9" si="0">+K4+Q4+W4+AC4</f>
        <v>12386990</v>
      </c>
      <c r="E4" s="29">
        <f t="shared" ref="E4:E9" si="1">AI4+AO4+AU4+BA4</f>
        <v>111743623</v>
      </c>
      <c r="F4" s="30">
        <v>31391100</v>
      </c>
      <c r="G4">
        <v>638007</v>
      </c>
      <c r="H4">
        <v>1420</v>
      </c>
      <c r="I4" s="3">
        <v>0.2624</v>
      </c>
      <c r="J4" s="31">
        <v>20831716</v>
      </c>
      <c r="K4" s="32">
        <f t="shared" ref="K4:K9" si="2">F4-J4</f>
        <v>10559384</v>
      </c>
      <c r="L4" s="30">
        <v>12562000</v>
      </c>
      <c r="M4" s="1">
        <v>143967</v>
      </c>
      <c r="N4" s="1">
        <v>1495</v>
      </c>
      <c r="O4" s="2">
        <v>0.7795</v>
      </c>
      <c r="P4" s="29">
        <v>11320568</v>
      </c>
      <c r="Q4" s="32">
        <f t="shared" ref="Q4:Q9" si="3">L4-P4</f>
        <v>1241432</v>
      </c>
      <c r="R4" s="30">
        <v>3358700</v>
      </c>
      <c r="S4" s="1">
        <v>5000</v>
      </c>
      <c r="T4" s="1">
        <v>1570</v>
      </c>
      <c r="U4" s="2">
        <v>0.9834</v>
      </c>
      <c r="V4" s="29">
        <v>3183831</v>
      </c>
      <c r="W4" s="32">
        <f t="shared" ref="W4:W9" si="4">R4-V4</f>
        <v>174869</v>
      </c>
      <c r="X4" s="30">
        <v>5307700</v>
      </c>
      <c r="Y4" s="1">
        <v>94396</v>
      </c>
      <c r="Z4" s="1">
        <v>1507</v>
      </c>
      <c r="AA4" s="2">
        <v>0.6904</v>
      </c>
      <c r="AB4" s="29">
        <v>4896395</v>
      </c>
      <c r="AC4" s="33">
        <f t="shared" ref="AC4:AC9" si="5">X4-AB4</f>
        <v>411305</v>
      </c>
      <c r="AD4" s="34">
        <v>45620000</v>
      </c>
      <c r="AE4" s="1">
        <v>175996</v>
      </c>
      <c r="AF4" s="1">
        <v>1435</v>
      </c>
      <c r="AG4" s="2">
        <v>0.1156</v>
      </c>
      <c r="AH4" s="29">
        <v>1361935</v>
      </c>
      <c r="AI4" s="32">
        <f t="shared" ref="AI4:AI9" si="6">AD4-AH4</f>
        <v>44258065</v>
      </c>
      <c r="AJ4" s="30">
        <v>44510000</v>
      </c>
      <c r="AK4" s="1">
        <v>433481</v>
      </c>
      <c r="AL4" s="1">
        <v>1506</v>
      </c>
      <c r="AM4" s="2">
        <v>0.1873</v>
      </c>
      <c r="AN4" s="29">
        <v>5847983</v>
      </c>
      <c r="AO4" s="32">
        <f t="shared" ref="AO4:AO9" si="7">AJ4-AN4</f>
        <v>38662017</v>
      </c>
      <c r="AP4" s="30">
        <v>11240000</v>
      </c>
      <c r="AQ4" s="1">
        <v>200818</v>
      </c>
      <c r="AR4" s="1">
        <v>1587</v>
      </c>
      <c r="AS4" s="2">
        <v>0.4065</v>
      </c>
      <c r="AT4" s="29">
        <v>1341714</v>
      </c>
      <c r="AU4" s="32">
        <f t="shared" ref="AU4:AU9" si="8">AP4-AT4</f>
        <v>9898286</v>
      </c>
      <c r="AV4" s="30">
        <v>21060000</v>
      </c>
      <c r="AW4" s="1">
        <v>210151</v>
      </c>
      <c r="AX4" s="1">
        <v>1554</v>
      </c>
      <c r="AY4" s="2">
        <v>0.2374</v>
      </c>
      <c r="AZ4" s="29">
        <v>2134745</v>
      </c>
      <c r="BA4" s="32">
        <f t="shared" ref="BA4:BA9" si="9">AV4-AZ4</f>
        <v>18925255</v>
      </c>
    </row>
    <row r="5" spans="1:53">
      <c r="A5" s="24">
        <v>43293</v>
      </c>
      <c r="B5" s="37" t="s">
        <v>15</v>
      </c>
      <c r="C5" s="38">
        <f t="shared" ref="C5:C12" si="10">J5+P5+V5+AB5+AH5+AN5+AT5+AZ5</f>
        <v>53095972</v>
      </c>
      <c r="D5" s="29">
        <f t="shared" si="0"/>
        <v>11488035</v>
      </c>
      <c r="E5" s="29">
        <f t="shared" si="1"/>
        <v>110465493</v>
      </c>
      <c r="F5" s="30">
        <v>31391100</v>
      </c>
      <c r="G5">
        <v>739630</v>
      </c>
      <c r="H5">
        <v>1413</v>
      </c>
      <c r="I5" s="3">
        <v>0.3567</v>
      </c>
      <c r="J5" s="31">
        <f>J4+G5</f>
        <v>21571346</v>
      </c>
      <c r="K5" s="32">
        <f t="shared" si="2"/>
        <v>9819754</v>
      </c>
      <c r="L5" s="30">
        <v>12562000</v>
      </c>
      <c r="M5" s="1">
        <v>119793</v>
      </c>
      <c r="N5" s="1">
        <v>1507</v>
      </c>
      <c r="O5" s="2">
        <v>0.6683</v>
      </c>
      <c r="P5" s="31">
        <f t="shared" ref="P5:P10" si="11">P4+M5</f>
        <v>11440361</v>
      </c>
      <c r="Q5" s="32">
        <f t="shared" si="3"/>
        <v>1121639</v>
      </c>
      <c r="R5" s="30">
        <v>3358700</v>
      </c>
      <c r="S5" s="1">
        <v>6280</v>
      </c>
      <c r="T5" s="1">
        <v>1556</v>
      </c>
      <c r="U5" s="2">
        <v>1</v>
      </c>
      <c r="V5" s="31">
        <f t="shared" ref="V5:V10" si="12">V4+S5</f>
        <v>3190111</v>
      </c>
      <c r="W5" s="32">
        <f t="shared" si="4"/>
        <v>168589</v>
      </c>
      <c r="X5" s="30">
        <v>5307700</v>
      </c>
      <c r="Y5" s="1">
        <v>33252</v>
      </c>
      <c r="Z5" s="1">
        <v>1514</v>
      </c>
      <c r="AA5" s="2">
        <v>0.2567</v>
      </c>
      <c r="AB5" s="31">
        <f t="shared" ref="AB5:AB10" si="13">AB4+Y5</f>
        <v>4929647</v>
      </c>
      <c r="AC5" s="33">
        <f t="shared" si="5"/>
        <v>378053</v>
      </c>
      <c r="AD5" s="34">
        <v>45620000</v>
      </c>
      <c r="AE5">
        <v>202706</v>
      </c>
      <c r="AF5">
        <v>1430</v>
      </c>
      <c r="AG5" s="3">
        <v>0.1042</v>
      </c>
      <c r="AH5" s="29">
        <f>AH4+AE5</f>
        <v>1564641</v>
      </c>
      <c r="AI5" s="32">
        <f t="shared" si="6"/>
        <v>44055359</v>
      </c>
      <c r="AJ5" s="30">
        <v>44510000</v>
      </c>
      <c r="AK5" s="1">
        <v>619929</v>
      </c>
      <c r="AL5" s="1">
        <v>1505</v>
      </c>
      <c r="AM5" s="2">
        <v>0.2678</v>
      </c>
      <c r="AN5" s="29">
        <f>AN4+AK5</f>
        <v>6467912</v>
      </c>
      <c r="AO5" s="32">
        <f t="shared" si="7"/>
        <v>38042088</v>
      </c>
      <c r="AP5" s="30">
        <v>11240000</v>
      </c>
      <c r="AQ5" s="1">
        <v>173386</v>
      </c>
      <c r="AR5" s="1">
        <v>1598</v>
      </c>
      <c r="AS5" s="2">
        <v>0.3525</v>
      </c>
      <c r="AT5" s="31">
        <f>AT4+AQ5</f>
        <v>1515100</v>
      </c>
      <c r="AU5" s="32">
        <f t="shared" si="8"/>
        <v>9724900</v>
      </c>
      <c r="AV5" s="30">
        <v>21060000</v>
      </c>
      <c r="AW5" s="1">
        <v>282109</v>
      </c>
      <c r="AX5" s="1">
        <v>1548</v>
      </c>
      <c r="AY5" s="2">
        <v>0.3264</v>
      </c>
      <c r="AZ5" s="31">
        <f>AZ4+AW5</f>
        <v>2416854</v>
      </c>
      <c r="BA5" s="32">
        <f t="shared" si="9"/>
        <v>18643146</v>
      </c>
    </row>
    <row r="6" spans="1:53">
      <c r="A6" s="24">
        <v>43300</v>
      </c>
      <c r="B6" s="37" t="s">
        <v>16</v>
      </c>
      <c r="C6" s="38">
        <f t="shared" si="10"/>
        <v>55307130</v>
      </c>
      <c r="D6" s="29">
        <f t="shared" si="0"/>
        <v>10773120</v>
      </c>
      <c r="E6" s="29">
        <f t="shared" si="1"/>
        <v>108969250</v>
      </c>
      <c r="F6" s="30">
        <v>31391100</v>
      </c>
      <c r="G6">
        <v>660242</v>
      </c>
      <c r="H6">
        <v>1413</v>
      </c>
      <c r="I6" s="3">
        <v>0.318</v>
      </c>
      <c r="J6" s="31">
        <f>J5+G6</f>
        <v>22231588</v>
      </c>
      <c r="K6" s="32">
        <f t="shared" si="2"/>
        <v>9159512</v>
      </c>
      <c r="L6" s="30">
        <v>12562000</v>
      </c>
      <c r="M6" s="1">
        <v>27000</v>
      </c>
      <c r="N6" s="1">
        <v>1480</v>
      </c>
      <c r="O6" s="3">
        <v>0.4597</v>
      </c>
      <c r="P6" s="31">
        <f t="shared" si="11"/>
        <v>11467361</v>
      </c>
      <c r="Q6" s="32">
        <f t="shared" si="3"/>
        <v>1094639</v>
      </c>
      <c r="R6" s="30">
        <v>3358700</v>
      </c>
      <c r="S6" s="1">
        <v>17565</v>
      </c>
      <c r="T6" s="1">
        <v>1618</v>
      </c>
      <c r="U6" s="3">
        <v>0.9952</v>
      </c>
      <c r="V6" s="31">
        <f t="shared" si="12"/>
        <v>3207676</v>
      </c>
      <c r="W6" s="32">
        <f t="shared" si="4"/>
        <v>151024</v>
      </c>
      <c r="X6" s="30">
        <v>5307700</v>
      </c>
      <c r="Y6" s="1">
        <v>10108</v>
      </c>
      <c r="Z6" s="1">
        <v>1427</v>
      </c>
      <c r="AA6" s="3">
        <v>0.2176</v>
      </c>
      <c r="AB6" s="31">
        <f t="shared" si="13"/>
        <v>4939755</v>
      </c>
      <c r="AC6" s="33">
        <f t="shared" si="5"/>
        <v>367945</v>
      </c>
      <c r="AD6" s="34">
        <v>45620000</v>
      </c>
      <c r="AE6">
        <v>441311</v>
      </c>
      <c r="AF6">
        <v>1432</v>
      </c>
      <c r="AG6" s="3">
        <v>0.2428</v>
      </c>
      <c r="AH6" s="29">
        <f t="shared" ref="AH6:AH9" si="14">AH5+AE6</f>
        <v>2005952</v>
      </c>
      <c r="AI6" s="32">
        <f t="shared" si="6"/>
        <v>43614048</v>
      </c>
      <c r="AJ6" s="30">
        <v>44510000</v>
      </c>
      <c r="AK6" s="1">
        <v>558046</v>
      </c>
      <c r="AL6" s="1">
        <v>1513</v>
      </c>
      <c r="AM6" s="3">
        <v>0.2281</v>
      </c>
      <c r="AN6" s="29">
        <f t="shared" ref="AN6:AN9" si="15">AN5+AK6</f>
        <v>7025958</v>
      </c>
      <c r="AO6" s="32">
        <f t="shared" si="7"/>
        <v>37484042</v>
      </c>
      <c r="AP6" s="30">
        <v>11240000</v>
      </c>
      <c r="AQ6" s="1">
        <v>192162</v>
      </c>
      <c r="AR6" s="1">
        <v>1599</v>
      </c>
      <c r="AS6" s="3">
        <v>0.3976</v>
      </c>
      <c r="AT6" s="31">
        <f t="shared" ref="AT6:AT9" si="16">AT5+AQ6</f>
        <v>1707262</v>
      </c>
      <c r="AU6" s="32">
        <f t="shared" si="8"/>
        <v>9532738</v>
      </c>
      <c r="AV6" s="30">
        <v>21060000</v>
      </c>
      <c r="AW6" s="1">
        <v>304724</v>
      </c>
      <c r="AX6" s="1">
        <v>1561</v>
      </c>
      <c r="AY6" s="3">
        <v>0.3202</v>
      </c>
      <c r="AZ6" s="31">
        <f t="shared" ref="AZ6:AZ9" si="17">AZ5+AW6</f>
        <v>2721578</v>
      </c>
      <c r="BA6" s="32">
        <f t="shared" si="9"/>
        <v>18338422</v>
      </c>
    </row>
    <row r="7" spans="1:53">
      <c r="A7" s="24">
        <v>43307</v>
      </c>
      <c r="B7" s="37" t="s">
        <v>17</v>
      </c>
      <c r="C7" s="38">
        <f t="shared" si="10"/>
        <v>57445097</v>
      </c>
      <c r="D7" s="29">
        <f t="shared" si="0"/>
        <v>10113021</v>
      </c>
      <c r="E7" s="29">
        <f t="shared" si="1"/>
        <v>107491382</v>
      </c>
      <c r="F7" s="30">
        <v>31391100</v>
      </c>
      <c r="G7">
        <v>609662</v>
      </c>
      <c r="H7">
        <v>1412</v>
      </c>
      <c r="I7" s="3">
        <v>0.2986</v>
      </c>
      <c r="J7" s="31">
        <f>J6+G7</f>
        <v>22841250</v>
      </c>
      <c r="K7" s="32">
        <f t="shared" si="2"/>
        <v>8549850</v>
      </c>
      <c r="L7" s="30">
        <v>12562000</v>
      </c>
      <c r="M7" s="1">
        <v>26786</v>
      </c>
      <c r="N7" s="1">
        <v>1522</v>
      </c>
      <c r="O7" s="3">
        <v>0.3742</v>
      </c>
      <c r="P7" s="31">
        <f t="shared" si="11"/>
        <v>11494147</v>
      </c>
      <c r="Q7" s="32">
        <f t="shared" si="3"/>
        <v>1067853</v>
      </c>
      <c r="R7" s="30">
        <v>3358700</v>
      </c>
      <c r="S7" s="1">
        <v>14708</v>
      </c>
      <c r="T7" s="1">
        <v>1643</v>
      </c>
      <c r="U7" s="3">
        <v>1</v>
      </c>
      <c r="V7" s="31">
        <f t="shared" si="12"/>
        <v>3222384</v>
      </c>
      <c r="W7" s="32">
        <f t="shared" si="4"/>
        <v>136316</v>
      </c>
      <c r="X7" s="30">
        <v>5307700</v>
      </c>
      <c r="Y7" s="1">
        <v>8943</v>
      </c>
      <c r="Z7" s="1">
        <v>1382</v>
      </c>
      <c r="AA7" s="3">
        <v>0.0985</v>
      </c>
      <c r="AB7" s="31">
        <f t="shared" si="13"/>
        <v>4948698</v>
      </c>
      <c r="AC7" s="33">
        <f t="shared" si="5"/>
        <v>359002</v>
      </c>
      <c r="AD7" s="34">
        <v>45620000</v>
      </c>
      <c r="AE7">
        <v>359134</v>
      </c>
      <c r="AF7">
        <v>1428</v>
      </c>
      <c r="AG7" s="3">
        <v>0.1866</v>
      </c>
      <c r="AH7" s="29">
        <f t="shared" si="14"/>
        <v>2365086</v>
      </c>
      <c r="AI7" s="32">
        <f t="shared" si="6"/>
        <v>43254914</v>
      </c>
      <c r="AJ7" s="30">
        <v>44510000</v>
      </c>
      <c r="AK7" s="1">
        <v>696813</v>
      </c>
      <c r="AL7" s="1">
        <v>1510</v>
      </c>
      <c r="AM7" s="3">
        <v>0.289</v>
      </c>
      <c r="AN7" s="29">
        <f t="shared" si="15"/>
        <v>7722771</v>
      </c>
      <c r="AO7" s="32">
        <f t="shared" si="7"/>
        <v>36787229</v>
      </c>
      <c r="AP7" s="30">
        <v>11240000</v>
      </c>
      <c r="AQ7" s="1">
        <v>157937</v>
      </c>
      <c r="AR7" s="1">
        <v>1598</v>
      </c>
      <c r="AS7" s="3">
        <v>0.3286</v>
      </c>
      <c r="AT7" s="31">
        <f t="shared" si="16"/>
        <v>1865199</v>
      </c>
      <c r="AU7" s="32">
        <f t="shared" si="8"/>
        <v>9374801</v>
      </c>
      <c r="AV7" s="30">
        <v>21060000</v>
      </c>
      <c r="AW7" s="1">
        <v>263984</v>
      </c>
      <c r="AX7" s="1">
        <v>1585</v>
      </c>
      <c r="AY7" s="3">
        <v>0.3122</v>
      </c>
      <c r="AZ7" s="31">
        <f t="shared" si="17"/>
        <v>2985562</v>
      </c>
      <c r="BA7" s="32">
        <f t="shared" si="9"/>
        <v>18074438</v>
      </c>
    </row>
    <row r="8" spans="1:53">
      <c r="A8" s="24">
        <v>43314</v>
      </c>
      <c r="B8" s="37" t="s">
        <v>18</v>
      </c>
      <c r="C8" s="38">
        <f t="shared" si="10"/>
        <v>59404406</v>
      </c>
      <c r="D8" s="29">
        <f t="shared" si="0"/>
        <v>9503211</v>
      </c>
      <c r="E8" s="29">
        <f t="shared" si="1"/>
        <v>106141883</v>
      </c>
      <c r="F8" s="30">
        <v>31391100</v>
      </c>
      <c r="G8">
        <v>583616</v>
      </c>
      <c r="H8">
        <v>1413</v>
      </c>
      <c r="I8" s="3">
        <v>0.302</v>
      </c>
      <c r="J8" s="31">
        <f t="shared" ref="J8:J10" si="18">J7+G8</f>
        <v>23424866</v>
      </c>
      <c r="K8" s="32">
        <f t="shared" si="2"/>
        <v>7966234</v>
      </c>
      <c r="L8" s="30">
        <v>12562000</v>
      </c>
      <c r="M8" s="1">
        <v>4001</v>
      </c>
      <c r="N8" s="1">
        <v>1480</v>
      </c>
      <c r="O8" s="3">
        <v>0.1261</v>
      </c>
      <c r="P8" s="31">
        <f t="shared" si="11"/>
        <v>11498148</v>
      </c>
      <c r="Q8" s="32">
        <f t="shared" si="3"/>
        <v>1063852</v>
      </c>
      <c r="R8" s="30">
        <v>3358700</v>
      </c>
      <c r="S8" s="1">
        <v>10451</v>
      </c>
      <c r="T8" s="1">
        <v>1606</v>
      </c>
      <c r="U8" s="3">
        <v>0.992</v>
      </c>
      <c r="V8" s="31">
        <f t="shared" si="12"/>
        <v>3232835</v>
      </c>
      <c r="W8" s="32">
        <f t="shared" si="4"/>
        <v>125865</v>
      </c>
      <c r="X8" s="30">
        <v>5307700</v>
      </c>
      <c r="Y8" s="1">
        <v>11742</v>
      </c>
      <c r="Z8" s="1">
        <v>1427</v>
      </c>
      <c r="AA8" s="3">
        <v>0.2663</v>
      </c>
      <c r="AB8" s="31">
        <f t="shared" si="13"/>
        <v>4960440</v>
      </c>
      <c r="AC8" s="33">
        <f t="shared" si="5"/>
        <v>347260</v>
      </c>
      <c r="AD8" s="34">
        <v>45620000</v>
      </c>
      <c r="AE8">
        <v>273269</v>
      </c>
      <c r="AF8">
        <v>1422</v>
      </c>
      <c r="AG8" s="3">
        <v>0.1348</v>
      </c>
      <c r="AH8" s="29">
        <f t="shared" si="14"/>
        <v>2638355</v>
      </c>
      <c r="AI8" s="32">
        <f t="shared" si="6"/>
        <v>42981645</v>
      </c>
      <c r="AJ8" s="30">
        <v>44510000</v>
      </c>
      <c r="AK8" s="1">
        <v>544089</v>
      </c>
      <c r="AL8" s="1">
        <v>1513</v>
      </c>
      <c r="AM8" s="3">
        <v>0.2207</v>
      </c>
      <c r="AN8" s="29">
        <f t="shared" si="15"/>
        <v>8266860</v>
      </c>
      <c r="AO8" s="32">
        <f t="shared" si="7"/>
        <v>36243140</v>
      </c>
      <c r="AP8" s="30">
        <v>11240000</v>
      </c>
      <c r="AQ8" s="1">
        <v>191065</v>
      </c>
      <c r="AR8" s="1">
        <v>1588</v>
      </c>
      <c r="AS8" s="3">
        <v>0.3961</v>
      </c>
      <c r="AT8" s="31">
        <f t="shared" si="16"/>
        <v>2056264</v>
      </c>
      <c r="AU8" s="32">
        <f t="shared" si="8"/>
        <v>9183736</v>
      </c>
      <c r="AV8" s="30">
        <v>21060000</v>
      </c>
      <c r="AW8" s="1">
        <v>341076</v>
      </c>
      <c r="AX8" s="1">
        <v>1554</v>
      </c>
      <c r="AY8" s="3">
        <v>0.3566</v>
      </c>
      <c r="AZ8" s="31">
        <f t="shared" si="17"/>
        <v>3326638</v>
      </c>
      <c r="BA8" s="32">
        <f t="shared" si="9"/>
        <v>17733362</v>
      </c>
    </row>
    <row r="9" spans="1:53">
      <c r="A9" s="24">
        <v>43321</v>
      </c>
      <c r="B9" s="37" t="s">
        <v>19</v>
      </c>
      <c r="C9" s="38">
        <f t="shared" si="10"/>
        <v>61372012</v>
      </c>
      <c r="D9" s="29">
        <f t="shared" si="0"/>
        <v>9046443</v>
      </c>
      <c r="E9" s="29">
        <f t="shared" si="1"/>
        <v>104631045</v>
      </c>
      <c r="F9" s="30">
        <v>31391100</v>
      </c>
      <c r="G9">
        <v>427228</v>
      </c>
      <c r="H9">
        <v>1423</v>
      </c>
      <c r="I9" s="3">
        <v>0.232</v>
      </c>
      <c r="J9" s="31">
        <f t="shared" si="18"/>
        <v>23852094</v>
      </c>
      <c r="K9" s="32">
        <f t="shared" si="2"/>
        <v>7539006</v>
      </c>
      <c r="L9" s="30">
        <v>12562000</v>
      </c>
      <c r="M9" s="1">
        <v>22623</v>
      </c>
      <c r="N9" s="1">
        <v>1502</v>
      </c>
      <c r="O9" s="3">
        <v>0.3706</v>
      </c>
      <c r="P9" s="31">
        <f t="shared" si="11"/>
        <v>11520771</v>
      </c>
      <c r="Q9" s="32">
        <f t="shared" si="3"/>
        <v>1041229</v>
      </c>
      <c r="R9" s="30">
        <v>3358700</v>
      </c>
      <c r="S9" s="1"/>
      <c r="T9" s="1"/>
      <c r="V9" s="31">
        <f t="shared" si="12"/>
        <v>3232835</v>
      </c>
      <c r="W9" s="32">
        <f t="shared" si="4"/>
        <v>125865</v>
      </c>
      <c r="X9" s="30">
        <v>5307700</v>
      </c>
      <c r="Y9" s="1">
        <v>6917</v>
      </c>
      <c r="Z9" s="1">
        <v>1630</v>
      </c>
      <c r="AA9" s="3">
        <v>0.0779</v>
      </c>
      <c r="AB9" s="31">
        <f t="shared" si="13"/>
        <v>4967357</v>
      </c>
      <c r="AC9" s="33">
        <f t="shared" si="5"/>
        <v>340343</v>
      </c>
      <c r="AD9" s="34">
        <v>45620000</v>
      </c>
      <c r="AE9">
        <v>363958</v>
      </c>
      <c r="AF9">
        <v>1434</v>
      </c>
      <c r="AG9" s="3">
        <v>0.1688</v>
      </c>
      <c r="AH9" s="29">
        <f t="shared" si="14"/>
        <v>3002313</v>
      </c>
      <c r="AI9" s="32">
        <f t="shared" si="6"/>
        <v>42617687</v>
      </c>
      <c r="AJ9" s="30">
        <v>44510000</v>
      </c>
      <c r="AK9" s="1">
        <v>651631</v>
      </c>
      <c r="AL9" s="1">
        <v>1519</v>
      </c>
      <c r="AM9" s="3">
        <v>0.2686</v>
      </c>
      <c r="AN9" s="29">
        <f t="shared" si="15"/>
        <v>8918491</v>
      </c>
      <c r="AO9" s="32">
        <f t="shared" si="7"/>
        <v>35591509</v>
      </c>
      <c r="AP9" s="30">
        <v>11240000</v>
      </c>
      <c r="AQ9" s="1">
        <v>196912</v>
      </c>
      <c r="AR9" s="1">
        <v>1594</v>
      </c>
      <c r="AS9" s="3">
        <v>0.3919</v>
      </c>
      <c r="AT9" s="31">
        <f t="shared" si="16"/>
        <v>2253176</v>
      </c>
      <c r="AU9" s="32">
        <f t="shared" si="8"/>
        <v>8986824</v>
      </c>
      <c r="AV9" s="30">
        <v>21060000</v>
      </c>
      <c r="AW9" s="1">
        <v>298337</v>
      </c>
      <c r="AX9" s="1">
        <v>1554</v>
      </c>
      <c r="AY9" s="3">
        <v>0.3288</v>
      </c>
      <c r="AZ9" s="31">
        <f t="shared" si="17"/>
        <v>3624975</v>
      </c>
      <c r="BA9" s="32">
        <f t="shared" si="9"/>
        <v>17435025</v>
      </c>
    </row>
    <row r="10" spans="1:53">
      <c r="A10" s="24">
        <v>43328</v>
      </c>
      <c r="B10" s="37" t="s">
        <v>20</v>
      </c>
      <c r="C10" s="38">
        <f t="shared" si="10"/>
        <v>63753676</v>
      </c>
      <c r="D10" s="29">
        <f t="shared" ref="D10:D12" si="19">+K10+Q10+W10+AC10</f>
        <v>8629431</v>
      </c>
      <c r="E10" s="29">
        <f t="shared" ref="E10:E12" si="20">AI10+AO10+AU10+BA10</f>
        <v>102666393</v>
      </c>
      <c r="F10" s="30">
        <v>31391100</v>
      </c>
      <c r="G10">
        <v>361503</v>
      </c>
      <c r="H10">
        <v>1428</v>
      </c>
      <c r="I10" s="3">
        <v>0.2743</v>
      </c>
      <c r="J10" s="31">
        <f t="shared" si="18"/>
        <v>24213597</v>
      </c>
      <c r="K10" s="32">
        <f t="shared" ref="K10:K12" si="21">F10-J10</f>
        <v>7177503</v>
      </c>
      <c r="L10" s="30">
        <v>12562000</v>
      </c>
      <c r="M10" s="1">
        <v>35094</v>
      </c>
      <c r="N10" s="1">
        <v>1509</v>
      </c>
      <c r="O10" s="3">
        <v>0.6919</v>
      </c>
      <c r="P10" s="31">
        <f t="shared" si="11"/>
        <v>11555865</v>
      </c>
      <c r="Q10" s="32">
        <f t="shared" ref="Q10:Q12" si="22">L10-P10</f>
        <v>1006135</v>
      </c>
      <c r="R10" s="30">
        <v>3358700</v>
      </c>
      <c r="S10" s="1">
        <v>9406</v>
      </c>
      <c r="T10" s="1">
        <v>1639</v>
      </c>
      <c r="U10" s="3">
        <v>1</v>
      </c>
      <c r="V10" s="31">
        <f t="shared" si="12"/>
        <v>3242241</v>
      </c>
      <c r="W10" s="32">
        <f t="shared" ref="W10:W12" si="23">R10-V10</f>
        <v>116459</v>
      </c>
      <c r="X10" s="30">
        <v>5307700</v>
      </c>
      <c r="Y10" s="1">
        <v>11009</v>
      </c>
      <c r="Z10" s="1">
        <v>1509</v>
      </c>
      <c r="AA10" s="3">
        <v>0.2796</v>
      </c>
      <c r="AB10" s="31">
        <f t="shared" si="13"/>
        <v>4978366</v>
      </c>
      <c r="AC10" s="33">
        <f t="shared" ref="AC10:AC12" si="24">X10-AB10</f>
        <v>329334</v>
      </c>
      <c r="AD10" s="34">
        <v>45620000</v>
      </c>
      <c r="AE10">
        <v>486996</v>
      </c>
      <c r="AF10">
        <v>1437</v>
      </c>
      <c r="AG10" s="3">
        <v>0.1846</v>
      </c>
      <c r="AH10" s="29">
        <f t="shared" ref="AH10:AH12" si="25">AH9+AE10</f>
        <v>3489309</v>
      </c>
      <c r="AI10" s="32">
        <f t="shared" ref="AI10:AI12" si="26">AD10-AH10</f>
        <v>42130691</v>
      </c>
      <c r="AJ10" s="30">
        <v>44510000</v>
      </c>
      <c r="AK10" s="1">
        <v>811674</v>
      </c>
      <c r="AL10" s="1">
        <v>1527</v>
      </c>
      <c r="AM10" s="3">
        <v>0.3325</v>
      </c>
      <c r="AN10" s="29">
        <f t="shared" ref="AN10:AN12" si="27">AN9+AK10</f>
        <v>9730165</v>
      </c>
      <c r="AO10" s="32">
        <f t="shared" ref="AO10:AO12" si="28">AJ10-AN10</f>
        <v>34779835</v>
      </c>
      <c r="AP10" s="30">
        <v>11240000</v>
      </c>
      <c r="AQ10" s="1">
        <v>285344</v>
      </c>
      <c r="AR10" s="1">
        <v>1599</v>
      </c>
      <c r="AS10" s="3">
        <v>0.5814</v>
      </c>
      <c r="AT10" s="31">
        <f t="shared" ref="AT10:AT12" si="29">AT9+AQ10</f>
        <v>2538520</v>
      </c>
      <c r="AU10" s="32">
        <f t="shared" ref="AU10:AU12" si="30">AP10-AT10</f>
        <v>8701480</v>
      </c>
      <c r="AV10" s="30">
        <v>21060000</v>
      </c>
      <c r="AW10" s="1">
        <v>380638</v>
      </c>
      <c r="AX10" s="1">
        <v>1541</v>
      </c>
      <c r="AY10" s="3">
        <v>0.3972</v>
      </c>
      <c r="AZ10" s="31">
        <f t="shared" ref="AZ10:AZ12" si="31">AZ9+AW10</f>
        <v>4005613</v>
      </c>
      <c r="BA10" s="32">
        <f t="shared" ref="BA10:BA12" si="32">AV10-AZ10</f>
        <v>17054387</v>
      </c>
    </row>
    <row r="11" spans="1:53">
      <c r="A11" s="24">
        <v>43335</v>
      </c>
      <c r="B11" s="37" t="s">
        <v>21</v>
      </c>
      <c r="C11" s="38">
        <f t="shared" si="10"/>
        <v>66637565</v>
      </c>
      <c r="D11" s="29">
        <f t="shared" si="19"/>
        <v>8295366</v>
      </c>
      <c r="E11" s="29">
        <f t="shared" si="20"/>
        <v>100116569</v>
      </c>
      <c r="F11" s="30">
        <v>31391100</v>
      </c>
      <c r="G11">
        <v>279107</v>
      </c>
      <c r="H11">
        <v>1436</v>
      </c>
      <c r="I11" s="3">
        <v>0.2141</v>
      </c>
      <c r="J11" s="31">
        <f t="shared" ref="J11:J12" si="33">J10+G11</f>
        <v>24492704</v>
      </c>
      <c r="K11" s="32">
        <f t="shared" si="21"/>
        <v>6898396</v>
      </c>
      <c r="L11" s="30">
        <v>12562000</v>
      </c>
      <c r="M11" s="1">
        <v>54958</v>
      </c>
      <c r="N11" s="1">
        <v>1486</v>
      </c>
      <c r="O11" s="3">
        <v>0.9611</v>
      </c>
      <c r="P11" s="31">
        <f t="shared" ref="P11:P12" si="34">P10+M11</f>
        <v>11610823</v>
      </c>
      <c r="Q11" s="32">
        <f t="shared" si="22"/>
        <v>951177</v>
      </c>
      <c r="R11" s="30">
        <v>3358700</v>
      </c>
      <c r="V11" s="31">
        <f t="shared" ref="V11:V12" si="35">V10+S11</f>
        <v>3242241</v>
      </c>
      <c r="W11" s="32">
        <f t="shared" si="23"/>
        <v>116459</v>
      </c>
      <c r="X11" s="30">
        <v>5307700</v>
      </c>
      <c r="AB11" s="31">
        <f t="shared" ref="AB11:AB12" si="36">AB10+Y11</f>
        <v>4978366</v>
      </c>
      <c r="AC11" s="33">
        <f t="shared" si="24"/>
        <v>329334</v>
      </c>
      <c r="AD11" s="34">
        <v>45620000</v>
      </c>
      <c r="AE11">
        <v>509380</v>
      </c>
      <c r="AF11">
        <v>1441</v>
      </c>
      <c r="AG11" s="3">
        <v>0.1906</v>
      </c>
      <c r="AH11" s="29">
        <f t="shared" si="25"/>
        <v>3998689</v>
      </c>
      <c r="AI11" s="32">
        <f t="shared" si="26"/>
        <v>41621311</v>
      </c>
      <c r="AJ11" s="30">
        <v>44510000</v>
      </c>
      <c r="AK11" s="1">
        <v>1168687</v>
      </c>
      <c r="AL11" s="1">
        <v>1533</v>
      </c>
      <c r="AM11" s="3">
        <v>0.4797</v>
      </c>
      <c r="AN11" s="29">
        <f t="shared" si="27"/>
        <v>10898852</v>
      </c>
      <c r="AO11" s="32">
        <f t="shared" si="28"/>
        <v>33611148</v>
      </c>
      <c r="AP11" s="30">
        <v>11240000</v>
      </c>
      <c r="AQ11" s="1">
        <v>418252</v>
      </c>
      <c r="AR11" s="1">
        <v>1605</v>
      </c>
      <c r="AS11" s="3">
        <v>0.8503</v>
      </c>
      <c r="AT11" s="31">
        <f t="shared" si="29"/>
        <v>2956772</v>
      </c>
      <c r="AU11" s="32">
        <f t="shared" si="30"/>
        <v>8283228</v>
      </c>
      <c r="AV11" s="30">
        <v>21060000</v>
      </c>
      <c r="AW11" s="1">
        <v>453505</v>
      </c>
      <c r="AX11" s="1">
        <v>1538</v>
      </c>
      <c r="AY11" s="3">
        <v>0.4943</v>
      </c>
      <c r="AZ11" s="31">
        <f t="shared" si="31"/>
        <v>4459118</v>
      </c>
      <c r="BA11" s="32">
        <f t="shared" si="32"/>
        <v>16600882</v>
      </c>
    </row>
    <row r="12" spans="1:53">
      <c r="A12" s="24">
        <v>43342</v>
      </c>
      <c r="B12" s="37" t="s">
        <v>22</v>
      </c>
      <c r="C12" s="38">
        <f t="shared" si="10"/>
        <v>70442469</v>
      </c>
      <c r="D12" s="29">
        <f t="shared" si="19"/>
        <v>7829372</v>
      </c>
      <c r="E12" s="29">
        <f t="shared" si="20"/>
        <v>96777659</v>
      </c>
      <c r="F12" s="30">
        <v>31391100</v>
      </c>
      <c r="G12">
        <v>420544</v>
      </c>
      <c r="H12">
        <v>1425</v>
      </c>
      <c r="I12" s="3">
        <v>0.3276</v>
      </c>
      <c r="J12" s="31">
        <f t="shared" si="33"/>
        <v>24913248</v>
      </c>
      <c r="K12" s="32">
        <f t="shared" si="21"/>
        <v>6477852</v>
      </c>
      <c r="L12" s="30">
        <v>12562000</v>
      </c>
      <c r="M12" s="1">
        <v>40648</v>
      </c>
      <c r="N12" s="1">
        <v>1508</v>
      </c>
      <c r="O12" s="3">
        <v>0.8423</v>
      </c>
      <c r="P12" s="31">
        <f t="shared" si="34"/>
        <v>11651471</v>
      </c>
      <c r="Q12" s="32">
        <f t="shared" si="22"/>
        <v>910529</v>
      </c>
      <c r="R12" s="30">
        <v>3358700</v>
      </c>
      <c r="V12" s="31">
        <f t="shared" si="35"/>
        <v>3242241</v>
      </c>
      <c r="W12" s="32">
        <f t="shared" si="23"/>
        <v>116459</v>
      </c>
      <c r="X12" s="30">
        <v>5307700</v>
      </c>
      <c r="Y12">
        <v>4802</v>
      </c>
      <c r="Z12">
        <v>1591</v>
      </c>
      <c r="AA12" s="3">
        <v>0.1449</v>
      </c>
      <c r="AB12" s="31">
        <f t="shared" si="36"/>
        <v>4983168</v>
      </c>
      <c r="AC12" s="33">
        <f t="shared" si="24"/>
        <v>324532</v>
      </c>
      <c r="AD12" s="34">
        <v>45620000</v>
      </c>
      <c r="AE12">
        <v>769479</v>
      </c>
      <c r="AF12">
        <v>1434</v>
      </c>
      <c r="AG12" s="3">
        <v>0.2836</v>
      </c>
      <c r="AH12" s="29">
        <f t="shared" si="25"/>
        <v>4768168</v>
      </c>
      <c r="AI12" s="32">
        <f t="shared" si="26"/>
        <v>40851832</v>
      </c>
      <c r="AJ12" s="30">
        <v>44510000</v>
      </c>
      <c r="AK12" s="1">
        <v>1662043</v>
      </c>
      <c r="AL12" s="1">
        <v>1547</v>
      </c>
      <c r="AM12" s="3">
        <v>0.6819</v>
      </c>
      <c r="AN12" s="29">
        <f t="shared" si="27"/>
        <v>12560895</v>
      </c>
      <c r="AO12" s="32">
        <f t="shared" si="28"/>
        <v>31949105</v>
      </c>
      <c r="AP12" s="30">
        <v>11240000</v>
      </c>
      <c r="AQ12" s="1">
        <v>479279</v>
      </c>
      <c r="AR12" s="1">
        <v>1608</v>
      </c>
      <c r="AS12" s="3">
        <v>0.9953</v>
      </c>
      <c r="AT12" s="31">
        <f t="shared" si="29"/>
        <v>3436051</v>
      </c>
      <c r="AU12" s="32">
        <f t="shared" si="30"/>
        <v>7803949</v>
      </c>
      <c r="AV12" s="30">
        <v>21060000</v>
      </c>
      <c r="AW12" s="1">
        <v>428109</v>
      </c>
      <c r="AX12" s="1">
        <v>1545</v>
      </c>
      <c r="AY12" s="3">
        <v>0.4435</v>
      </c>
      <c r="AZ12" s="31">
        <f t="shared" si="31"/>
        <v>4887227</v>
      </c>
      <c r="BA12" s="32">
        <f t="shared" si="32"/>
        <v>16172773</v>
      </c>
    </row>
    <row r="13" spans="1:53">
      <c r="A13" s="24">
        <v>43349</v>
      </c>
      <c r="B13" s="37" t="s">
        <v>23</v>
      </c>
      <c r="C13" s="38">
        <f t="shared" ref="C13:C15" si="37">J13+P13+V13+AB13+AH13+AN13+AT13+AZ13</f>
        <v>74728966</v>
      </c>
      <c r="D13" s="29">
        <f t="shared" ref="D13:D15" si="38">+K13+Q13+W13+AC13</f>
        <v>7367193</v>
      </c>
      <c r="E13" s="29">
        <f t="shared" ref="E13:E15" si="39">AI13+AO13+AU13+BA13</f>
        <v>92953341</v>
      </c>
      <c r="F13" s="30">
        <v>31391100</v>
      </c>
      <c r="G13">
        <v>345400</v>
      </c>
      <c r="H13">
        <v>1447</v>
      </c>
      <c r="I13" s="3">
        <v>0.3122</v>
      </c>
      <c r="J13" s="31">
        <f t="shared" ref="J13:J15" si="40">J12+G13</f>
        <v>25258648</v>
      </c>
      <c r="K13" s="32">
        <f t="shared" ref="K13:K15" si="41">F13-J13</f>
        <v>6132452</v>
      </c>
      <c r="L13" s="30">
        <v>12562000</v>
      </c>
      <c r="M13" s="1">
        <v>107935</v>
      </c>
      <c r="N13" s="1">
        <v>1558</v>
      </c>
      <c r="O13" s="3">
        <v>1</v>
      </c>
      <c r="P13" s="31">
        <f t="shared" ref="P13:P15" si="42">P12+M13</f>
        <v>11759406</v>
      </c>
      <c r="Q13" s="32">
        <f t="shared" ref="Q13:Q15" si="43">L13-P13</f>
        <v>802594</v>
      </c>
      <c r="R13" s="30">
        <v>3358700</v>
      </c>
      <c r="V13" s="31">
        <f t="shared" ref="V13:V15" si="44">V12+S13</f>
        <v>3242241</v>
      </c>
      <c r="W13" s="32">
        <f t="shared" ref="W13:W15" si="45">R13-V13</f>
        <v>116459</v>
      </c>
      <c r="X13" s="30">
        <v>5307700</v>
      </c>
      <c r="Y13">
        <v>8844</v>
      </c>
      <c r="Z13">
        <v>1514</v>
      </c>
      <c r="AA13" s="3">
        <v>0.0975</v>
      </c>
      <c r="AB13" s="31">
        <f t="shared" ref="AB13:AB15" si="46">AB12+Y13</f>
        <v>4992012</v>
      </c>
      <c r="AC13" s="33">
        <f t="shared" ref="AC13:AC15" si="47">X13-AB13</f>
        <v>315688</v>
      </c>
      <c r="AD13" s="34">
        <v>45620000</v>
      </c>
      <c r="AE13">
        <v>954100</v>
      </c>
      <c r="AF13">
        <v>1455</v>
      </c>
      <c r="AG13" s="3">
        <v>0.3357</v>
      </c>
      <c r="AH13" s="29">
        <f t="shared" ref="AH13:AH15" si="48">AH12+AE13</f>
        <v>5722268</v>
      </c>
      <c r="AI13" s="32">
        <f t="shared" ref="AI13:AI15" si="49">AD13-AH13</f>
        <v>39897732</v>
      </c>
      <c r="AJ13" s="30">
        <v>44510000</v>
      </c>
      <c r="AK13" s="1">
        <v>1892391</v>
      </c>
      <c r="AL13" s="1">
        <v>1554</v>
      </c>
      <c r="AM13" s="3">
        <v>0.7951</v>
      </c>
      <c r="AN13" s="29">
        <f t="shared" ref="AN13:AN15" si="50">AN12+AK13</f>
        <v>14453286</v>
      </c>
      <c r="AO13" s="32">
        <f t="shared" ref="AO13:AO15" si="51">AJ13-AN13</f>
        <v>30056714</v>
      </c>
      <c r="AP13" s="30">
        <v>11240000</v>
      </c>
      <c r="AQ13" s="1">
        <v>485192</v>
      </c>
      <c r="AR13" s="1">
        <v>1626</v>
      </c>
      <c r="AS13" s="3">
        <v>1</v>
      </c>
      <c r="AT13" s="31">
        <f t="shared" ref="AT13:AT15" si="52">AT12+AQ13</f>
        <v>3921243</v>
      </c>
      <c r="AU13" s="32">
        <f t="shared" ref="AU13:AU15" si="53">AP13-AT13</f>
        <v>7318757</v>
      </c>
      <c r="AV13" s="30">
        <v>21060000</v>
      </c>
      <c r="AW13" s="1">
        <v>492635</v>
      </c>
      <c r="AX13" s="1">
        <v>1580</v>
      </c>
      <c r="AY13" s="3">
        <v>0.5424</v>
      </c>
      <c r="AZ13" s="31">
        <f t="shared" ref="AZ13:AZ15" si="54">AZ12+AW13</f>
        <v>5379862</v>
      </c>
      <c r="BA13" s="32">
        <f t="shared" ref="BA13:BA15" si="55">AV13-AZ13</f>
        <v>15680138</v>
      </c>
    </row>
    <row r="14" spans="1:53">
      <c r="A14" s="24">
        <v>43356</v>
      </c>
      <c r="B14" s="37" t="s">
        <v>24</v>
      </c>
      <c r="C14" s="38">
        <f t="shared" si="37"/>
        <v>78657219</v>
      </c>
      <c r="D14" s="29">
        <f t="shared" si="38"/>
        <v>6986970</v>
      </c>
      <c r="E14" s="29">
        <f t="shared" si="39"/>
        <v>89405311</v>
      </c>
      <c r="F14" s="30">
        <v>31391100</v>
      </c>
      <c r="G14">
        <v>229932</v>
      </c>
      <c r="H14">
        <v>1425</v>
      </c>
      <c r="I14" s="3">
        <v>0.2034</v>
      </c>
      <c r="J14" s="31">
        <f t="shared" si="40"/>
        <v>25488580</v>
      </c>
      <c r="K14" s="32">
        <f t="shared" si="41"/>
        <v>5902520</v>
      </c>
      <c r="L14" s="30">
        <v>12562000</v>
      </c>
      <c r="M14" s="1">
        <v>102490</v>
      </c>
      <c r="N14" s="1">
        <v>1548</v>
      </c>
      <c r="O14" s="3">
        <v>0.9554</v>
      </c>
      <c r="P14" s="31">
        <f t="shared" si="42"/>
        <v>11861896</v>
      </c>
      <c r="Q14" s="32">
        <f t="shared" si="43"/>
        <v>700104</v>
      </c>
      <c r="R14" s="30">
        <v>3358700</v>
      </c>
      <c r="S14">
        <v>10000</v>
      </c>
      <c r="T14">
        <v>1650</v>
      </c>
      <c r="U14" s="3">
        <v>1</v>
      </c>
      <c r="V14" s="31">
        <f t="shared" si="44"/>
        <v>3252241</v>
      </c>
      <c r="W14" s="32">
        <f t="shared" si="45"/>
        <v>106459</v>
      </c>
      <c r="X14" s="30">
        <v>5307700</v>
      </c>
      <c r="Y14">
        <v>37801</v>
      </c>
      <c r="Z14">
        <v>1562</v>
      </c>
      <c r="AA14" s="3">
        <v>0.5815</v>
      </c>
      <c r="AB14" s="31">
        <f t="shared" si="46"/>
        <v>5029813</v>
      </c>
      <c r="AC14" s="33">
        <f t="shared" si="47"/>
        <v>277887</v>
      </c>
      <c r="AD14" s="34">
        <v>45620000</v>
      </c>
      <c r="AE14">
        <v>796117</v>
      </c>
      <c r="AF14">
        <v>1450</v>
      </c>
      <c r="AG14" s="3">
        <v>0.278</v>
      </c>
      <c r="AH14" s="29">
        <f t="shared" si="48"/>
        <v>6518385</v>
      </c>
      <c r="AI14" s="32">
        <f t="shared" si="49"/>
        <v>39101615</v>
      </c>
      <c r="AJ14" s="30">
        <v>44510000</v>
      </c>
      <c r="AK14" s="1">
        <v>1786054</v>
      </c>
      <c r="AL14" s="1">
        <v>1545</v>
      </c>
      <c r="AM14" s="3">
        <v>0.7506</v>
      </c>
      <c r="AN14" s="29">
        <f t="shared" si="50"/>
        <v>16239340</v>
      </c>
      <c r="AO14" s="32">
        <f t="shared" si="51"/>
        <v>28270660</v>
      </c>
      <c r="AP14" s="30">
        <v>11240000</v>
      </c>
      <c r="AQ14" s="1">
        <v>471524</v>
      </c>
      <c r="AR14" s="1">
        <v>1635</v>
      </c>
      <c r="AS14" s="3">
        <v>0.991</v>
      </c>
      <c r="AT14" s="31">
        <f t="shared" si="52"/>
        <v>4392767</v>
      </c>
      <c r="AU14" s="32">
        <f t="shared" si="53"/>
        <v>6847233</v>
      </c>
      <c r="AV14" s="30">
        <v>21060000</v>
      </c>
      <c r="AW14" s="1">
        <v>494335</v>
      </c>
      <c r="AX14" s="1">
        <v>1583</v>
      </c>
      <c r="AY14" s="3">
        <v>0.5356</v>
      </c>
      <c r="AZ14" s="31">
        <f t="shared" si="54"/>
        <v>5874197</v>
      </c>
      <c r="BA14" s="32">
        <f t="shared" si="55"/>
        <v>15185803</v>
      </c>
    </row>
    <row r="15" spans="1:53">
      <c r="A15" s="24">
        <v>43363</v>
      </c>
      <c r="B15" s="37" t="s">
        <v>25</v>
      </c>
      <c r="C15" s="38">
        <f t="shared" si="37"/>
        <v>82430436</v>
      </c>
      <c r="D15" s="29">
        <f t="shared" si="38"/>
        <v>6411211</v>
      </c>
      <c r="E15" s="29">
        <f t="shared" si="39"/>
        <v>86207853</v>
      </c>
      <c r="F15" s="30">
        <v>31391100</v>
      </c>
      <c r="G15">
        <v>234748</v>
      </c>
      <c r="H15">
        <v>1447</v>
      </c>
      <c r="I15" s="3">
        <v>0.2019</v>
      </c>
      <c r="J15" s="31">
        <f t="shared" si="40"/>
        <v>25723328</v>
      </c>
      <c r="K15" s="32">
        <f t="shared" si="41"/>
        <v>5667772</v>
      </c>
      <c r="L15" s="30">
        <v>12562000</v>
      </c>
      <c r="M15" s="1">
        <v>202371</v>
      </c>
      <c r="N15" s="1">
        <v>1525</v>
      </c>
      <c r="O15" s="3">
        <v>0.9829</v>
      </c>
      <c r="P15" s="31">
        <f t="shared" si="42"/>
        <v>12064267</v>
      </c>
      <c r="Q15" s="32">
        <f t="shared" si="43"/>
        <v>497733</v>
      </c>
      <c r="R15" s="30">
        <v>3358700</v>
      </c>
      <c r="S15">
        <v>48369</v>
      </c>
      <c r="T15">
        <v>1646</v>
      </c>
      <c r="U15" s="3">
        <v>1</v>
      </c>
      <c r="V15" s="31">
        <f t="shared" si="44"/>
        <v>3300610</v>
      </c>
      <c r="W15" s="32">
        <f t="shared" si="45"/>
        <v>58090</v>
      </c>
      <c r="X15" s="30">
        <v>5307700</v>
      </c>
      <c r="Y15">
        <v>90271</v>
      </c>
      <c r="Z15">
        <v>1589</v>
      </c>
      <c r="AA15" s="3">
        <v>0.5273</v>
      </c>
      <c r="AB15" s="31">
        <f t="shared" si="46"/>
        <v>5120084</v>
      </c>
      <c r="AC15" s="33">
        <f t="shared" si="47"/>
        <v>187616</v>
      </c>
      <c r="AD15" s="34">
        <v>45620000</v>
      </c>
      <c r="AE15">
        <v>538681</v>
      </c>
      <c r="AF15">
        <v>1466</v>
      </c>
      <c r="AG15" s="3">
        <v>0.1918</v>
      </c>
      <c r="AH15" s="29">
        <f t="shared" si="48"/>
        <v>7057066</v>
      </c>
      <c r="AI15" s="32">
        <f t="shared" si="49"/>
        <v>38562934</v>
      </c>
      <c r="AJ15" s="30">
        <v>44510000</v>
      </c>
      <c r="AK15" s="1">
        <v>1763444</v>
      </c>
      <c r="AL15" s="1">
        <v>1538</v>
      </c>
      <c r="AM15" s="3">
        <v>0.7728</v>
      </c>
      <c r="AN15" s="29">
        <f t="shared" si="50"/>
        <v>18002784</v>
      </c>
      <c r="AO15" s="32">
        <f t="shared" si="51"/>
        <v>26507216</v>
      </c>
      <c r="AP15" s="30">
        <v>11240000</v>
      </c>
      <c r="AQ15" s="1">
        <v>441324</v>
      </c>
      <c r="AR15" s="1">
        <v>1631</v>
      </c>
      <c r="AS15" s="3">
        <v>0.9848</v>
      </c>
      <c r="AT15" s="31">
        <f t="shared" si="52"/>
        <v>4834091</v>
      </c>
      <c r="AU15" s="32">
        <f t="shared" si="53"/>
        <v>6405909</v>
      </c>
      <c r="AV15" s="30">
        <v>21060000</v>
      </c>
      <c r="AW15" s="1">
        <v>454009</v>
      </c>
      <c r="AX15" s="1">
        <v>1569</v>
      </c>
      <c r="AY15" s="3">
        <v>0.5532</v>
      </c>
      <c r="AZ15" s="31">
        <f t="shared" si="54"/>
        <v>6328206</v>
      </c>
      <c r="BA15" s="32">
        <f t="shared" si="55"/>
        <v>14731794</v>
      </c>
    </row>
    <row r="16" spans="1:53">
      <c r="A16" s="24">
        <v>43370</v>
      </c>
      <c r="B16" s="37" t="s">
        <v>26</v>
      </c>
      <c r="C16" s="38">
        <f t="shared" ref="C16:C17" si="56">J16+P16+V16+AB16+AH16+AN16+AT16+AZ16</f>
        <v>85909713</v>
      </c>
      <c r="D16" s="29">
        <f t="shared" ref="D16:D17" si="57">+K16+Q16+W16+AC16</f>
        <v>6081767</v>
      </c>
      <c r="E16" s="29">
        <f t="shared" ref="E16:E17" si="58">AI16+AO16+AU16+BA16</f>
        <v>83058020</v>
      </c>
      <c r="F16" s="30">
        <v>31391100</v>
      </c>
      <c r="G16">
        <v>87010</v>
      </c>
      <c r="H16">
        <v>1405</v>
      </c>
      <c r="I16" s="3">
        <v>0.0943</v>
      </c>
      <c r="J16" s="31">
        <f t="shared" ref="J16:J17" si="59">J15+G16</f>
        <v>25810338</v>
      </c>
      <c r="K16" s="32">
        <f t="shared" ref="K16:K17" si="60">F16-J16</f>
        <v>5580762</v>
      </c>
      <c r="L16" s="30">
        <v>12562000</v>
      </c>
      <c r="M16" s="1">
        <v>236861</v>
      </c>
      <c r="N16" s="1">
        <v>1538</v>
      </c>
      <c r="O16" s="3">
        <v>0.9912</v>
      </c>
      <c r="P16" s="31">
        <f t="shared" ref="P16:P17" si="61">P15+M16</f>
        <v>12301128</v>
      </c>
      <c r="Q16" s="32">
        <f t="shared" ref="Q16:Q17" si="62">L16-P16</f>
        <v>260872</v>
      </c>
      <c r="R16" s="30">
        <v>3358700</v>
      </c>
      <c r="V16" s="31">
        <f t="shared" ref="V16:V17" si="63">V15+S16</f>
        <v>3300610</v>
      </c>
      <c r="W16" s="32">
        <f t="shared" ref="W16:W17" si="64">R16-V16</f>
        <v>58090</v>
      </c>
      <c r="X16" s="30">
        <v>5307700</v>
      </c>
      <c r="Y16">
        <v>5573</v>
      </c>
      <c r="Z16">
        <v>1350</v>
      </c>
      <c r="AA16" s="3">
        <v>0.1673</v>
      </c>
      <c r="AB16" s="31">
        <f t="shared" ref="AB16:AB17" si="65">AB15+Y16</f>
        <v>5125657</v>
      </c>
      <c r="AC16" s="33">
        <f t="shared" ref="AC16:AC17" si="66">X16-AB16</f>
        <v>182043</v>
      </c>
      <c r="AD16" s="34">
        <v>45620000</v>
      </c>
      <c r="AE16">
        <v>488459</v>
      </c>
      <c r="AF16">
        <v>1454</v>
      </c>
      <c r="AG16" s="3">
        <v>0.159</v>
      </c>
      <c r="AH16" s="29">
        <f t="shared" ref="AH16:AH17" si="67">AH15+AE16</f>
        <v>7545525</v>
      </c>
      <c r="AI16" s="32">
        <f t="shared" ref="AI16:AI17" si="68">AD16-AH16</f>
        <v>38074475</v>
      </c>
      <c r="AJ16" s="30">
        <v>44510000</v>
      </c>
      <c r="AK16" s="1">
        <v>1605145</v>
      </c>
      <c r="AL16" s="1">
        <v>1528</v>
      </c>
      <c r="AM16" s="3">
        <v>0.7171</v>
      </c>
      <c r="AN16" s="29">
        <f t="shared" ref="AN16:AN17" si="69">AN15+AK16</f>
        <v>19607929</v>
      </c>
      <c r="AO16" s="32">
        <f t="shared" ref="AO16:AO39" si="70">AJ16-AN16</f>
        <v>24902071</v>
      </c>
      <c r="AP16" s="30">
        <v>11240000</v>
      </c>
      <c r="AQ16" s="1">
        <v>481394</v>
      </c>
      <c r="AR16" s="1">
        <v>1602</v>
      </c>
      <c r="AS16" s="3">
        <v>0.9955</v>
      </c>
      <c r="AT16" s="31">
        <f t="shared" ref="AT16:AT17" si="71">AT15+AQ16</f>
        <v>5315485</v>
      </c>
      <c r="AU16" s="32">
        <f t="shared" ref="AU16:AU17" si="72">AP16-AT16</f>
        <v>5924515</v>
      </c>
      <c r="AV16" s="30">
        <v>21060000</v>
      </c>
      <c r="AW16" s="1">
        <v>574835</v>
      </c>
      <c r="AX16" s="1">
        <v>1575</v>
      </c>
      <c r="AY16" s="3">
        <v>0.6007</v>
      </c>
      <c r="AZ16" s="31">
        <f t="shared" ref="AZ16:AZ17" si="73">AZ15+AW16</f>
        <v>6903041</v>
      </c>
      <c r="BA16" s="32">
        <f t="shared" ref="BA16:BA17" si="74">AV16-AZ16</f>
        <v>14156959</v>
      </c>
    </row>
    <row r="17" spans="1:53">
      <c r="A17" s="24">
        <v>43384</v>
      </c>
      <c r="B17" s="37" t="s">
        <v>27</v>
      </c>
      <c r="C17" s="38">
        <f t="shared" si="56"/>
        <v>89527380</v>
      </c>
      <c r="D17" s="29">
        <f t="shared" si="57"/>
        <v>5714609</v>
      </c>
      <c r="E17" s="29">
        <f t="shared" si="58"/>
        <v>79807511</v>
      </c>
      <c r="F17" s="30">
        <v>31391100</v>
      </c>
      <c r="G17">
        <v>140509</v>
      </c>
      <c r="H17">
        <v>1419</v>
      </c>
      <c r="I17" s="3">
        <v>0.1718</v>
      </c>
      <c r="J17" s="31">
        <f t="shared" si="59"/>
        <v>25950847</v>
      </c>
      <c r="K17" s="32">
        <f t="shared" si="60"/>
        <v>5440253</v>
      </c>
      <c r="L17" s="30">
        <v>12562000</v>
      </c>
      <c r="M17" s="1">
        <v>114940</v>
      </c>
      <c r="N17" s="1">
        <v>1521</v>
      </c>
      <c r="O17" s="3">
        <v>0.9999</v>
      </c>
      <c r="P17" s="31">
        <f t="shared" si="61"/>
        <v>12416068</v>
      </c>
      <c r="Q17" s="32">
        <f t="shared" si="62"/>
        <v>145932</v>
      </c>
      <c r="R17" s="30">
        <v>3358700</v>
      </c>
      <c r="S17">
        <v>15780</v>
      </c>
      <c r="T17">
        <v>1566</v>
      </c>
      <c r="U17" s="3">
        <v>1</v>
      </c>
      <c r="V17" s="31">
        <f t="shared" si="63"/>
        <v>3316390</v>
      </c>
      <c r="W17" s="32">
        <f t="shared" si="64"/>
        <v>42310</v>
      </c>
      <c r="X17" s="30">
        <v>5307700</v>
      </c>
      <c r="Y17" s="59">
        <v>95929</v>
      </c>
      <c r="Z17" s="59">
        <v>1507</v>
      </c>
      <c r="AA17" s="3">
        <v>0.6744</v>
      </c>
      <c r="AB17" s="31">
        <f t="shared" si="65"/>
        <v>5221586</v>
      </c>
      <c r="AC17" s="33">
        <f t="shared" si="66"/>
        <v>86114</v>
      </c>
      <c r="AD17" s="34">
        <v>45620000</v>
      </c>
      <c r="AE17">
        <v>516336</v>
      </c>
      <c r="AF17">
        <v>1449</v>
      </c>
      <c r="AG17" s="3">
        <v>0.1622</v>
      </c>
      <c r="AH17" s="29">
        <f t="shared" si="67"/>
        <v>8061861</v>
      </c>
      <c r="AI17" s="32">
        <f t="shared" si="68"/>
        <v>37558139</v>
      </c>
      <c r="AJ17" s="30">
        <v>44510000</v>
      </c>
      <c r="AK17" s="1">
        <v>1766380</v>
      </c>
      <c r="AL17" s="1">
        <v>1521</v>
      </c>
      <c r="AM17" s="3">
        <v>0.7406</v>
      </c>
      <c r="AN17" s="29">
        <f t="shared" si="69"/>
        <v>21374309</v>
      </c>
      <c r="AO17" s="32">
        <f t="shared" si="70"/>
        <v>23135691</v>
      </c>
      <c r="AP17" s="30">
        <v>11240000</v>
      </c>
      <c r="AQ17" s="1">
        <v>463544</v>
      </c>
      <c r="AR17" s="1">
        <v>1598</v>
      </c>
      <c r="AS17" s="3">
        <v>0.987</v>
      </c>
      <c r="AT17" s="31">
        <f t="shared" si="71"/>
        <v>5779029</v>
      </c>
      <c r="AU17" s="32">
        <f t="shared" si="72"/>
        <v>5460971</v>
      </c>
      <c r="AV17" s="30">
        <v>21060000</v>
      </c>
      <c r="AW17" s="1">
        <v>504249</v>
      </c>
      <c r="AX17" s="1">
        <v>1560</v>
      </c>
      <c r="AY17" s="3">
        <v>0.5994</v>
      </c>
      <c r="AZ17" s="31">
        <f t="shared" si="73"/>
        <v>7407290</v>
      </c>
      <c r="BA17" s="32">
        <f t="shared" si="74"/>
        <v>13652710</v>
      </c>
    </row>
    <row r="18" spans="1:53">
      <c r="A18" s="24">
        <v>43391</v>
      </c>
      <c r="B18" s="37" t="s">
        <v>28</v>
      </c>
      <c r="C18" s="38">
        <f t="shared" ref="C18" si="75">J18+P18+V18+AB18+AH18+AN18+AT18+AZ18</f>
        <v>93951546</v>
      </c>
      <c r="D18" s="29">
        <f t="shared" ref="D18" si="76">+K18+Q18+W18+AC18</f>
        <v>4890568</v>
      </c>
      <c r="E18" s="29">
        <f t="shared" ref="E18" si="77">AI18+AO18+AU18+BA18</f>
        <v>76207386</v>
      </c>
      <c r="F18" s="30">
        <v>31391100</v>
      </c>
      <c r="G18">
        <v>658619</v>
      </c>
      <c r="H18">
        <v>1424</v>
      </c>
      <c r="I18" s="3">
        <v>0.4741</v>
      </c>
      <c r="J18" s="31">
        <f t="shared" ref="J18" si="78">J17+G18</f>
        <v>26609466</v>
      </c>
      <c r="K18" s="32">
        <f t="shared" ref="K18" si="79">F18-J18</f>
        <v>4781634</v>
      </c>
      <c r="L18" s="30">
        <v>12562000</v>
      </c>
      <c r="M18" s="1">
        <v>103384</v>
      </c>
      <c r="N18" s="1">
        <v>1559</v>
      </c>
      <c r="O18" s="3">
        <v>0.9999</v>
      </c>
      <c r="P18" s="31">
        <f t="shared" ref="P18:P19" si="80">P17+M18</f>
        <v>12519452</v>
      </c>
      <c r="Q18" s="32">
        <f t="shared" ref="Q18:Q23" si="81">L18-P18</f>
        <v>42548</v>
      </c>
      <c r="R18" s="30">
        <v>3358700</v>
      </c>
      <c r="S18">
        <v>25000</v>
      </c>
      <c r="T18">
        <v>1606</v>
      </c>
      <c r="U18" s="3">
        <v>1</v>
      </c>
      <c r="V18" s="31">
        <f t="shared" ref="V18:V19" si="82">V17+S18</f>
        <v>3341390</v>
      </c>
      <c r="W18" s="32">
        <f t="shared" ref="W18:W19" si="83">R18-V18</f>
        <v>17310</v>
      </c>
      <c r="X18" s="30">
        <v>5307700</v>
      </c>
      <c r="Y18" s="59">
        <v>37038</v>
      </c>
      <c r="Z18" s="59">
        <v>1422</v>
      </c>
      <c r="AA18" s="3">
        <v>1</v>
      </c>
      <c r="AB18" s="31">
        <f t="shared" ref="AB18:AB19" si="84">AB17+Y18</f>
        <v>5258624</v>
      </c>
      <c r="AC18" s="33">
        <f t="shared" ref="AC18:AC19" si="85">X18-AB18</f>
        <v>49076</v>
      </c>
      <c r="AD18" s="34">
        <v>45620000</v>
      </c>
      <c r="AE18">
        <v>544343</v>
      </c>
      <c r="AF18">
        <v>1461</v>
      </c>
      <c r="AG18" s="3">
        <v>0.2076</v>
      </c>
      <c r="AH18" s="29">
        <f t="shared" ref="AH18:AH19" si="86">AH17+AE18</f>
        <v>8606204</v>
      </c>
      <c r="AI18" s="32">
        <f t="shared" ref="AI18:AI39" si="87">AD18-AH18</f>
        <v>37013796</v>
      </c>
      <c r="AJ18" s="30">
        <v>44510000</v>
      </c>
      <c r="AK18" s="1">
        <v>1942502</v>
      </c>
      <c r="AL18" s="1">
        <v>1542</v>
      </c>
      <c r="AM18" s="3">
        <v>0.8126</v>
      </c>
      <c r="AN18" s="29">
        <f t="shared" ref="AN18:AN19" si="88">AN17+AK18</f>
        <v>23316811</v>
      </c>
      <c r="AO18" s="32">
        <f t="shared" si="70"/>
        <v>21193189</v>
      </c>
      <c r="AP18" s="30">
        <v>11240000</v>
      </c>
      <c r="AQ18" s="1">
        <v>463673</v>
      </c>
      <c r="AR18" s="1">
        <v>1617</v>
      </c>
      <c r="AS18" s="3">
        <v>1</v>
      </c>
      <c r="AT18" s="31">
        <f t="shared" ref="AT18:AT19" si="89">AT17+AQ18</f>
        <v>6242702</v>
      </c>
      <c r="AU18" s="32">
        <f t="shared" ref="AU18:AU39" si="90">AP18-AT18</f>
        <v>4997298</v>
      </c>
      <c r="AV18" s="30">
        <v>21060000</v>
      </c>
      <c r="AW18" s="1">
        <v>649607</v>
      </c>
      <c r="AX18" s="1">
        <v>1564</v>
      </c>
      <c r="AY18" s="3">
        <v>0.6828</v>
      </c>
      <c r="AZ18" s="31">
        <f t="shared" ref="AZ18:AZ19" si="91">AZ17+AW18</f>
        <v>8056897</v>
      </c>
      <c r="BA18" s="32">
        <f t="shared" ref="BA18:BA39" si="92">AV18-AZ18</f>
        <v>13003103</v>
      </c>
    </row>
    <row r="19" spans="1:53">
      <c r="A19" s="24">
        <v>43398</v>
      </c>
      <c r="B19" s="37" t="s">
        <v>29</v>
      </c>
      <c r="C19" s="38">
        <f t="shared" ref="C19:C39" si="93">J19+P19+V19+AB19+AH19+AN19+AT19+AZ19</f>
        <v>99564940</v>
      </c>
      <c r="D19" s="29">
        <f t="shared" ref="D19" si="94">+K19+Q19+W19+AC19</f>
        <v>4236089</v>
      </c>
      <c r="E19" s="29">
        <f t="shared" ref="E19" si="95">AI19+AO19+AU19+BA19</f>
        <v>71248472</v>
      </c>
      <c r="F19" s="30">
        <v>31391101</v>
      </c>
      <c r="G19">
        <v>572876</v>
      </c>
      <c r="H19">
        <v>1436</v>
      </c>
      <c r="I19" s="3">
        <v>0.5068</v>
      </c>
      <c r="J19" s="31">
        <f t="shared" ref="J19" si="96">J18+G19</f>
        <v>27182342</v>
      </c>
      <c r="K19" s="32">
        <f t="shared" ref="K19" si="97">F19-J19</f>
        <v>4208759</v>
      </c>
      <c r="L19" s="30">
        <v>12562000</v>
      </c>
      <c r="M19" s="1">
        <v>35294</v>
      </c>
      <c r="N19" s="1">
        <v>1607</v>
      </c>
      <c r="O19" s="3">
        <v>1</v>
      </c>
      <c r="P19" s="31">
        <f t="shared" si="80"/>
        <v>12554746</v>
      </c>
      <c r="Q19" s="32">
        <f t="shared" si="81"/>
        <v>7254</v>
      </c>
      <c r="R19" s="30">
        <v>3358700</v>
      </c>
      <c r="V19" s="31">
        <f t="shared" si="82"/>
        <v>3341390</v>
      </c>
      <c r="W19" s="32">
        <f t="shared" si="83"/>
        <v>17310</v>
      </c>
      <c r="X19" s="30">
        <v>5307700</v>
      </c>
      <c r="Y19">
        <v>46310</v>
      </c>
      <c r="Z19">
        <v>1393</v>
      </c>
      <c r="AA19" s="3">
        <v>1</v>
      </c>
      <c r="AB19" s="31">
        <f t="shared" si="84"/>
        <v>5304934</v>
      </c>
      <c r="AC19" s="33">
        <f t="shared" si="85"/>
        <v>2766</v>
      </c>
      <c r="AD19" s="34">
        <v>45620000</v>
      </c>
      <c r="AE19">
        <v>1119354</v>
      </c>
      <c r="AF19">
        <v>1477</v>
      </c>
      <c r="AG19" s="3">
        <v>0.3895</v>
      </c>
      <c r="AH19" s="29">
        <f t="shared" si="86"/>
        <v>9725558</v>
      </c>
      <c r="AI19" s="32">
        <f t="shared" si="87"/>
        <v>35894442</v>
      </c>
      <c r="AJ19" s="30">
        <v>44510000</v>
      </c>
      <c r="AK19" s="1">
        <v>2424081</v>
      </c>
      <c r="AL19" s="1">
        <v>1568</v>
      </c>
      <c r="AM19" s="3">
        <v>0.9834</v>
      </c>
      <c r="AN19" s="29">
        <f t="shared" si="88"/>
        <v>25740892</v>
      </c>
      <c r="AO19" s="32">
        <f t="shared" si="70"/>
        <v>18769108</v>
      </c>
      <c r="AP19" s="30">
        <v>11240000</v>
      </c>
      <c r="AQ19" s="1">
        <v>494698</v>
      </c>
      <c r="AR19" s="1">
        <v>1679</v>
      </c>
      <c r="AS19" s="3">
        <v>1</v>
      </c>
      <c r="AT19" s="31">
        <f t="shared" si="89"/>
        <v>6737400</v>
      </c>
      <c r="AU19" s="32">
        <f t="shared" si="90"/>
        <v>4502600</v>
      </c>
      <c r="AV19" s="30">
        <v>21060000</v>
      </c>
      <c r="AW19" s="1">
        <v>920781</v>
      </c>
      <c r="AX19" s="1">
        <v>1571</v>
      </c>
      <c r="AY19" s="3">
        <v>0.9656</v>
      </c>
      <c r="AZ19" s="31">
        <f t="shared" si="91"/>
        <v>8977678</v>
      </c>
      <c r="BA19" s="32">
        <f t="shared" si="92"/>
        <v>12082322</v>
      </c>
    </row>
    <row r="20" spans="1:53">
      <c r="A20" s="24">
        <v>43608</v>
      </c>
      <c r="B20" s="37" t="s">
        <v>30</v>
      </c>
      <c r="C20" s="38">
        <f t="shared" si="93"/>
        <v>3619329</v>
      </c>
      <c r="D20" s="29">
        <f t="shared" ref="D20:D39" si="98">+K20+Q20+W20+AC20</f>
        <v>599417</v>
      </c>
      <c r="E20" s="29">
        <f t="shared" ref="E20:E39" si="99">AI20+AO20+AU20+BA20</f>
        <v>71248472</v>
      </c>
      <c r="F20" s="30">
        <f>$K$19</f>
        <v>4208759</v>
      </c>
      <c r="G20">
        <v>3609342</v>
      </c>
      <c r="H20">
        <v>1639</v>
      </c>
      <c r="I20" s="3">
        <v>0.9063</v>
      </c>
      <c r="J20" s="31">
        <f>G20</f>
        <v>3609342</v>
      </c>
      <c r="K20" s="32">
        <f t="shared" ref="K20:K39" si="100">F20-J20</f>
        <v>599417</v>
      </c>
      <c r="L20" s="30">
        <v>9987</v>
      </c>
      <c r="M20" s="1">
        <v>9987</v>
      </c>
      <c r="N20" s="1">
        <v>1795</v>
      </c>
      <c r="O20" s="3">
        <v>1</v>
      </c>
      <c r="P20" s="31">
        <f>M20</f>
        <v>9987</v>
      </c>
      <c r="Q20" s="32">
        <f t="shared" si="81"/>
        <v>0</v>
      </c>
      <c r="AD20" s="34">
        <f>$AI$19</f>
        <v>35894442</v>
      </c>
      <c r="AI20" s="32">
        <f t="shared" si="87"/>
        <v>35894442</v>
      </c>
      <c r="AJ20" s="30">
        <f>$AO$19</f>
        <v>18769108</v>
      </c>
      <c r="AN20" s="31">
        <v>0</v>
      </c>
      <c r="AO20" s="32">
        <f t="shared" si="70"/>
        <v>18769108</v>
      </c>
      <c r="AP20" s="30">
        <f>$AU$19</f>
        <v>4502600</v>
      </c>
      <c r="AT20" s="31">
        <f>AQ20</f>
        <v>0</v>
      </c>
      <c r="AU20" s="32">
        <f t="shared" si="90"/>
        <v>4502600</v>
      </c>
      <c r="AV20" s="30">
        <f>$BA$19</f>
        <v>12082322</v>
      </c>
      <c r="AZ20" s="31">
        <f>AW20</f>
        <v>0</v>
      </c>
      <c r="BA20" s="32">
        <f t="shared" si="92"/>
        <v>12082322</v>
      </c>
    </row>
    <row r="21" spans="1:53">
      <c r="A21" s="24">
        <v>43615</v>
      </c>
      <c r="B21" s="37" t="s">
        <v>31</v>
      </c>
      <c r="C21" s="38">
        <f t="shared" si="93"/>
        <v>6888953</v>
      </c>
      <c r="D21" s="29">
        <f t="shared" si="98"/>
        <v>492029</v>
      </c>
      <c r="E21" s="29">
        <f t="shared" si="99"/>
        <v>68086236</v>
      </c>
      <c r="F21" s="30">
        <f>$K$19</f>
        <v>4208759</v>
      </c>
      <c r="G21" s="43">
        <v>107388</v>
      </c>
      <c r="H21" s="43">
        <v>1626</v>
      </c>
      <c r="I21" s="49">
        <v>0.8705</v>
      </c>
      <c r="J21" s="31">
        <f t="shared" ref="J21:J39" si="101">J20+G21</f>
        <v>3716730</v>
      </c>
      <c r="K21" s="32">
        <f t="shared" si="100"/>
        <v>492029</v>
      </c>
      <c r="L21" s="30">
        <v>9987</v>
      </c>
      <c r="M21" s="50"/>
      <c r="P21" s="31">
        <f>P20+M21</f>
        <v>9987</v>
      </c>
      <c r="Q21" s="32">
        <f t="shared" si="81"/>
        <v>0</v>
      </c>
      <c r="AD21" s="34">
        <f>$AI$19</f>
        <v>35894442</v>
      </c>
      <c r="AE21">
        <v>1271528</v>
      </c>
      <c r="AF21">
        <v>1659</v>
      </c>
      <c r="AG21" s="3">
        <v>0.6548</v>
      </c>
      <c r="AH21" s="31">
        <f t="shared" ref="AH21:AH39" si="102">AH20+AE21</f>
        <v>1271528</v>
      </c>
      <c r="AI21" s="32">
        <f t="shared" si="87"/>
        <v>34622914</v>
      </c>
      <c r="AJ21" s="30">
        <f>$AO$19</f>
        <v>18769108</v>
      </c>
      <c r="AK21" s="50">
        <v>1019364</v>
      </c>
      <c r="AL21">
        <v>1738</v>
      </c>
      <c r="AM21" s="3">
        <v>0.9922</v>
      </c>
      <c r="AN21" s="31">
        <f t="shared" ref="AN21:AN39" si="103">AN20+AK21</f>
        <v>1019364</v>
      </c>
      <c r="AO21" s="32">
        <f t="shared" si="70"/>
        <v>17749744</v>
      </c>
      <c r="AP21" s="30">
        <f>$AU$19</f>
        <v>4502600</v>
      </c>
      <c r="AQ21">
        <v>221073</v>
      </c>
      <c r="AR21">
        <v>1802</v>
      </c>
      <c r="AS21" s="3">
        <v>1</v>
      </c>
      <c r="AT21" s="31">
        <f t="shared" ref="AT21:AT39" si="104">AT20+AQ21</f>
        <v>221073</v>
      </c>
      <c r="AU21" s="32">
        <f t="shared" si="90"/>
        <v>4281527</v>
      </c>
      <c r="AV21" s="30">
        <f>$BA$19</f>
        <v>12082322</v>
      </c>
      <c r="AW21">
        <v>650271</v>
      </c>
      <c r="AX21">
        <v>1683</v>
      </c>
      <c r="AY21" s="3">
        <v>0.774</v>
      </c>
      <c r="AZ21" s="31">
        <f t="shared" ref="AZ21:AZ39" si="105">AZ20+AW21</f>
        <v>650271</v>
      </c>
      <c r="BA21" s="32">
        <f t="shared" si="92"/>
        <v>11432051</v>
      </c>
    </row>
    <row r="22" s="26" customFormat="1" spans="1:54">
      <c r="A22" s="44">
        <v>43622</v>
      </c>
      <c r="B22" s="37" t="s">
        <v>32</v>
      </c>
      <c r="C22" s="45">
        <f t="shared" si="93"/>
        <v>9644204</v>
      </c>
      <c r="D22" s="46">
        <f t="shared" si="98"/>
        <v>490027</v>
      </c>
      <c r="E22" s="46">
        <f t="shared" si="99"/>
        <v>65332987</v>
      </c>
      <c r="F22" s="47">
        <f>$K$19</f>
        <v>4208759</v>
      </c>
      <c r="G22" s="26">
        <v>2002</v>
      </c>
      <c r="H22" s="26">
        <v>1625</v>
      </c>
      <c r="I22" s="51">
        <v>0.0183</v>
      </c>
      <c r="J22" s="52">
        <f t="shared" si="101"/>
        <v>3718732</v>
      </c>
      <c r="K22" s="53">
        <f t="shared" si="100"/>
        <v>490027</v>
      </c>
      <c r="L22" s="47">
        <v>9987</v>
      </c>
      <c r="O22" s="51"/>
      <c r="P22" s="52">
        <f>P21+M22</f>
        <v>9987</v>
      </c>
      <c r="Q22" s="53">
        <f t="shared" si="81"/>
        <v>0</v>
      </c>
      <c r="R22" s="47"/>
      <c r="U22" s="51"/>
      <c r="V22" s="52"/>
      <c r="W22" s="53"/>
      <c r="X22" s="47"/>
      <c r="AA22" s="51"/>
      <c r="AB22" s="52"/>
      <c r="AC22" s="60"/>
      <c r="AD22" s="61">
        <f>$AI$19</f>
        <v>35894442</v>
      </c>
      <c r="AE22" s="26">
        <v>1236182</v>
      </c>
      <c r="AF22" s="26">
        <v>1638</v>
      </c>
      <c r="AG22" s="51">
        <v>0.5762</v>
      </c>
      <c r="AH22" s="52">
        <f t="shared" si="102"/>
        <v>2507710</v>
      </c>
      <c r="AI22" s="53">
        <f t="shared" si="87"/>
        <v>33386732</v>
      </c>
      <c r="AJ22" s="47">
        <f>$AO$19</f>
        <v>18769108</v>
      </c>
      <c r="AK22" s="63">
        <v>850726</v>
      </c>
      <c r="AL22" s="63">
        <v>1719</v>
      </c>
      <c r="AM22" s="64">
        <v>0.8926</v>
      </c>
      <c r="AN22" s="52">
        <f t="shared" si="103"/>
        <v>1870090</v>
      </c>
      <c r="AO22" s="53">
        <f t="shared" si="70"/>
        <v>16899018</v>
      </c>
      <c r="AP22" s="47">
        <f>$AU$19</f>
        <v>4502600</v>
      </c>
      <c r="AQ22" s="65">
        <v>177291</v>
      </c>
      <c r="AR22" s="65">
        <v>1793</v>
      </c>
      <c r="AS22" s="51">
        <v>0.7976</v>
      </c>
      <c r="AT22" s="52">
        <f t="shared" si="104"/>
        <v>398364</v>
      </c>
      <c r="AU22" s="53">
        <f t="shared" si="90"/>
        <v>4104236</v>
      </c>
      <c r="AV22" s="47">
        <f>$BA$19</f>
        <v>12082322</v>
      </c>
      <c r="AW22" s="26">
        <v>489050</v>
      </c>
      <c r="AX22" s="26">
        <v>1675</v>
      </c>
      <c r="AY22" s="51">
        <v>0.7764</v>
      </c>
      <c r="AZ22" s="52">
        <f t="shared" si="105"/>
        <v>1139321</v>
      </c>
      <c r="BA22" s="53">
        <f t="shared" si="92"/>
        <v>10943001</v>
      </c>
      <c r="BB22" s="66"/>
    </row>
    <row r="23" spans="1:53">
      <c r="A23" s="44">
        <v>43629</v>
      </c>
      <c r="B23" s="37" t="s">
        <v>33</v>
      </c>
      <c r="C23" s="45">
        <f t="shared" si="93"/>
        <v>12185932</v>
      </c>
      <c r="D23" s="46">
        <f t="shared" si="98"/>
        <v>486996</v>
      </c>
      <c r="E23" s="46">
        <f t="shared" si="99"/>
        <v>62794290</v>
      </c>
      <c r="F23" s="47">
        <f>$K$19</f>
        <v>4208759</v>
      </c>
      <c r="G23">
        <v>3031</v>
      </c>
      <c r="H23">
        <v>1630</v>
      </c>
      <c r="I23" s="3">
        <v>0.0315348121020434</v>
      </c>
      <c r="J23" s="52">
        <f t="shared" si="101"/>
        <v>3721763</v>
      </c>
      <c r="K23" s="53">
        <f t="shared" si="100"/>
        <v>486996</v>
      </c>
      <c r="L23" s="47">
        <v>9987</v>
      </c>
      <c r="P23" s="52">
        <f>P22+M23</f>
        <v>9987</v>
      </c>
      <c r="Q23" s="53">
        <f t="shared" si="81"/>
        <v>0</v>
      </c>
      <c r="AD23" s="61">
        <f>$AI$19</f>
        <v>35894442</v>
      </c>
      <c r="AE23">
        <v>1147268</v>
      </c>
      <c r="AF23">
        <v>1645</v>
      </c>
      <c r="AG23" s="3">
        <v>0.559033988830703</v>
      </c>
      <c r="AH23" s="52">
        <f t="shared" si="102"/>
        <v>3654978</v>
      </c>
      <c r="AI23" s="53">
        <f t="shared" si="87"/>
        <v>32239464</v>
      </c>
      <c r="AJ23" s="47">
        <f>$AO$19</f>
        <v>18769108</v>
      </c>
      <c r="AK23">
        <v>755468</v>
      </c>
      <c r="AL23">
        <v>1716</v>
      </c>
      <c r="AM23" s="54">
        <v>0.8024</v>
      </c>
      <c r="AN23" s="52">
        <f t="shared" si="103"/>
        <v>2625558</v>
      </c>
      <c r="AO23" s="53">
        <f t="shared" si="70"/>
        <v>16143550</v>
      </c>
      <c r="AP23" s="47">
        <f>$AU$19</f>
        <v>4502600</v>
      </c>
      <c r="AQ23">
        <v>168618</v>
      </c>
      <c r="AR23">
        <v>1785</v>
      </c>
      <c r="AS23" s="3">
        <v>0.7715</v>
      </c>
      <c r="AT23" s="52">
        <f t="shared" si="104"/>
        <v>566982</v>
      </c>
      <c r="AU23" s="53">
        <f t="shared" si="90"/>
        <v>3935618</v>
      </c>
      <c r="AV23" s="47">
        <f>$BA$19</f>
        <v>12082322</v>
      </c>
      <c r="AW23">
        <v>467343</v>
      </c>
      <c r="AX23">
        <v>1656</v>
      </c>
      <c r="AY23" s="3">
        <v>0.697677855655328</v>
      </c>
      <c r="AZ23" s="52">
        <f t="shared" si="105"/>
        <v>1606664</v>
      </c>
      <c r="BA23" s="53">
        <f t="shared" si="92"/>
        <v>10475658</v>
      </c>
    </row>
    <row r="24" customFormat="1" spans="1:53">
      <c r="A24" s="44">
        <v>43636</v>
      </c>
      <c r="B24" s="37" t="s">
        <v>34</v>
      </c>
      <c r="C24" s="45">
        <f t="shared" si="93"/>
        <v>14018363</v>
      </c>
      <c r="D24" s="46">
        <f t="shared" si="98"/>
        <v>474598</v>
      </c>
      <c r="E24" s="46">
        <f t="shared" si="99"/>
        <v>60974257</v>
      </c>
      <c r="F24" s="47">
        <v>4208759</v>
      </c>
      <c r="G24">
        <v>12398</v>
      </c>
      <c r="H24">
        <v>899</v>
      </c>
      <c r="I24" s="3">
        <v>0.1156</v>
      </c>
      <c r="J24" s="52">
        <f t="shared" si="101"/>
        <v>3734161</v>
      </c>
      <c r="K24" s="53">
        <f t="shared" si="100"/>
        <v>474598</v>
      </c>
      <c r="L24" s="47">
        <v>9987</v>
      </c>
      <c r="P24" s="52">
        <v>9987</v>
      </c>
      <c r="Q24" s="53">
        <v>0</v>
      </c>
      <c r="R24" s="57"/>
      <c r="V24" s="57"/>
      <c r="W24" s="57"/>
      <c r="X24" s="57"/>
      <c r="AB24" s="57"/>
      <c r="AC24" s="57"/>
      <c r="AD24" s="61">
        <v>35894442</v>
      </c>
      <c r="AE24" s="62">
        <v>710359</v>
      </c>
      <c r="AF24">
        <v>1641</v>
      </c>
      <c r="AG24" s="3">
        <v>0.3459</v>
      </c>
      <c r="AH24" s="52">
        <f t="shared" si="102"/>
        <v>4365337</v>
      </c>
      <c r="AI24" s="53">
        <f t="shared" si="87"/>
        <v>31529105</v>
      </c>
      <c r="AJ24" s="47">
        <v>18769108</v>
      </c>
      <c r="AK24">
        <v>680844</v>
      </c>
      <c r="AL24">
        <v>1708</v>
      </c>
      <c r="AM24" s="3">
        <v>0.7113</v>
      </c>
      <c r="AN24" s="52">
        <f t="shared" si="103"/>
        <v>3306402</v>
      </c>
      <c r="AO24" s="53">
        <f t="shared" si="70"/>
        <v>15462706</v>
      </c>
      <c r="AP24" s="47">
        <v>4502600</v>
      </c>
      <c r="AQ24">
        <v>113157</v>
      </c>
      <c r="AR24">
        <v>1780</v>
      </c>
      <c r="AS24" s="3">
        <v>0.5147</v>
      </c>
      <c r="AT24" s="52">
        <f t="shared" si="104"/>
        <v>680139</v>
      </c>
      <c r="AU24" s="53">
        <f t="shared" si="90"/>
        <v>3822461</v>
      </c>
      <c r="AV24" s="47">
        <v>12082322</v>
      </c>
      <c r="AW24">
        <v>315673</v>
      </c>
      <c r="AX24">
        <v>1672</v>
      </c>
      <c r="AY24" s="3">
        <v>0.4961</v>
      </c>
      <c r="AZ24" s="52">
        <f t="shared" si="105"/>
        <v>1922337</v>
      </c>
      <c r="BA24" s="53">
        <f t="shared" si="92"/>
        <v>10159985</v>
      </c>
    </row>
    <row r="25" spans="1:53">
      <c r="A25" s="44">
        <v>43643</v>
      </c>
      <c r="B25" s="37" t="s">
        <v>35</v>
      </c>
      <c r="C25" s="45">
        <f t="shared" si="93"/>
        <v>15355083</v>
      </c>
      <c r="D25" s="46">
        <f t="shared" si="98"/>
        <v>474598</v>
      </c>
      <c r="E25" s="46">
        <f t="shared" si="99"/>
        <v>59637537</v>
      </c>
      <c r="F25" s="47">
        <v>4208759</v>
      </c>
      <c r="G25">
        <v>0</v>
      </c>
      <c r="I25" s="3">
        <v>0</v>
      </c>
      <c r="J25" s="52">
        <f t="shared" si="101"/>
        <v>3734161</v>
      </c>
      <c r="K25" s="53">
        <f t="shared" si="100"/>
        <v>474598</v>
      </c>
      <c r="L25" s="47">
        <v>9987</v>
      </c>
      <c r="P25" s="52">
        <v>9987</v>
      </c>
      <c r="Q25" s="53">
        <v>0</v>
      </c>
      <c r="AD25" s="61">
        <v>35894442</v>
      </c>
      <c r="AE25">
        <v>610162</v>
      </c>
      <c r="AF25">
        <v>1629</v>
      </c>
      <c r="AG25" s="3">
        <v>0.2972</v>
      </c>
      <c r="AH25" s="52">
        <f t="shared" si="102"/>
        <v>4975499</v>
      </c>
      <c r="AI25" s="53">
        <f t="shared" si="87"/>
        <v>30918943</v>
      </c>
      <c r="AJ25" s="47">
        <v>18769108</v>
      </c>
      <c r="AK25">
        <v>464159</v>
      </c>
      <c r="AL25">
        <v>1706</v>
      </c>
      <c r="AM25" s="3">
        <v>0.4942</v>
      </c>
      <c r="AN25" s="52">
        <f t="shared" si="103"/>
        <v>3770561</v>
      </c>
      <c r="AO25" s="53">
        <f t="shared" si="70"/>
        <v>14998547</v>
      </c>
      <c r="AP25" s="47">
        <v>4502600</v>
      </c>
      <c r="AQ25">
        <v>40145</v>
      </c>
      <c r="AR25">
        <v>1775</v>
      </c>
      <c r="AS25" s="3">
        <v>0.1905</v>
      </c>
      <c r="AT25" s="52">
        <f t="shared" si="104"/>
        <v>720284</v>
      </c>
      <c r="AU25" s="53">
        <f t="shared" si="90"/>
        <v>3782316</v>
      </c>
      <c r="AV25" s="47">
        <v>12082322</v>
      </c>
      <c r="AW25">
        <v>222254</v>
      </c>
      <c r="AX25">
        <v>1670</v>
      </c>
      <c r="AY25" s="3">
        <v>0.3357</v>
      </c>
      <c r="AZ25" s="52">
        <f t="shared" si="105"/>
        <v>2144591</v>
      </c>
      <c r="BA25" s="53">
        <f t="shared" si="92"/>
        <v>9937731</v>
      </c>
    </row>
    <row r="26" spans="1:53">
      <c r="A26" s="44">
        <v>43650</v>
      </c>
      <c r="B26" s="37" t="s">
        <v>36</v>
      </c>
      <c r="C26" s="45">
        <f t="shared" si="93"/>
        <v>16224191</v>
      </c>
      <c r="D26" s="46">
        <f t="shared" si="98"/>
        <v>474598</v>
      </c>
      <c r="E26" s="46">
        <f t="shared" si="99"/>
        <v>58768429</v>
      </c>
      <c r="F26" s="47">
        <v>4208759</v>
      </c>
      <c r="G26">
        <v>0</v>
      </c>
      <c r="I26" s="3">
        <v>0</v>
      </c>
      <c r="J26" s="52">
        <f t="shared" si="101"/>
        <v>3734161</v>
      </c>
      <c r="K26" s="53">
        <f t="shared" si="100"/>
        <v>474598</v>
      </c>
      <c r="L26" s="47">
        <v>9987</v>
      </c>
      <c r="P26" s="52">
        <v>9987</v>
      </c>
      <c r="Q26" s="53">
        <v>0</v>
      </c>
      <c r="AD26" s="61">
        <v>35894442</v>
      </c>
      <c r="AE26">
        <v>345410</v>
      </c>
      <c r="AF26">
        <v>1632</v>
      </c>
      <c r="AG26" s="3">
        <v>0.1636</v>
      </c>
      <c r="AH26" s="52">
        <f t="shared" si="102"/>
        <v>5320909</v>
      </c>
      <c r="AI26" s="53">
        <f t="shared" si="87"/>
        <v>30573533</v>
      </c>
      <c r="AJ26" s="47">
        <v>18769108</v>
      </c>
      <c r="AK26">
        <v>419071</v>
      </c>
      <c r="AL26">
        <v>1707</v>
      </c>
      <c r="AM26" s="3">
        <v>0.4446</v>
      </c>
      <c r="AN26" s="52">
        <f t="shared" si="103"/>
        <v>4189632</v>
      </c>
      <c r="AO26" s="53">
        <f t="shared" si="70"/>
        <v>14579476</v>
      </c>
      <c r="AP26" s="47">
        <v>4502600</v>
      </c>
      <c r="AQ26">
        <v>20185</v>
      </c>
      <c r="AR26">
        <v>1778</v>
      </c>
      <c r="AS26" s="3">
        <v>0.1009</v>
      </c>
      <c r="AT26" s="52">
        <f t="shared" si="104"/>
        <v>740469</v>
      </c>
      <c r="AU26" s="53">
        <f t="shared" si="90"/>
        <v>3762131</v>
      </c>
      <c r="AV26" s="47">
        <v>12082322</v>
      </c>
      <c r="AW26">
        <v>84442</v>
      </c>
      <c r="AX26">
        <v>1692</v>
      </c>
      <c r="AY26" s="3">
        <v>0.1342</v>
      </c>
      <c r="AZ26" s="52">
        <f t="shared" si="105"/>
        <v>2229033</v>
      </c>
      <c r="BA26" s="53">
        <f t="shared" si="92"/>
        <v>9853289</v>
      </c>
    </row>
    <row r="27" spans="1:53">
      <c r="A27" s="44">
        <v>43657</v>
      </c>
      <c r="B27" s="37" t="s">
        <v>37</v>
      </c>
      <c r="C27" s="45">
        <f t="shared" si="93"/>
        <v>16972514</v>
      </c>
      <c r="D27" s="46">
        <f t="shared" si="98"/>
        <v>474598</v>
      </c>
      <c r="E27" s="46">
        <f t="shared" si="99"/>
        <v>58020106</v>
      </c>
      <c r="F27" s="47">
        <v>4208759</v>
      </c>
      <c r="G27">
        <v>0</v>
      </c>
      <c r="I27" s="3">
        <v>0</v>
      </c>
      <c r="J27" s="52">
        <f t="shared" si="101"/>
        <v>3734161</v>
      </c>
      <c r="K27" s="53">
        <f t="shared" si="100"/>
        <v>474598</v>
      </c>
      <c r="L27" s="47">
        <v>9987</v>
      </c>
      <c r="P27" s="52">
        <v>9987</v>
      </c>
      <c r="Q27" s="53">
        <v>0</v>
      </c>
      <c r="AD27" s="61">
        <v>35894442</v>
      </c>
      <c r="AE27">
        <v>324165</v>
      </c>
      <c r="AF27">
        <v>1632</v>
      </c>
      <c r="AG27" s="3">
        <v>0.149</v>
      </c>
      <c r="AH27" s="52">
        <f t="shared" si="102"/>
        <v>5645074</v>
      </c>
      <c r="AI27" s="53">
        <f t="shared" si="87"/>
        <v>30249368</v>
      </c>
      <c r="AJ27" s="47">
        <v>18769108</v>
      </c>
      <c r="AK27">
        <v>331248</v>
      </c>
      <c r="AL27">
        <v>1705</v>
      </c>
      <c r="AM27" s="3">
        <v>0.35</v>
      </c>
      <c r="AN27" s="52">
        <f t="shared" si="103"/>
        <v>4520880</v>
      </c>
      <c r="AO27" s="53">
        <f t="shared" si="70"/>
        <v>14248228</v>
      </c>
      <c r="AP27" s="47">
        <v>4502600</v>
      </c>
      <c r="AQ27">
        <v>12833</v>
      </c>
      <c r="AR27">
        <v>1780</v>
      </c>
      <c r="AS27" s="3">
        <v>0.0686</v>
      </c>
      <c r="AT27" s="52">
        <f t="shared" si="104"/>
        <v>753302</v>
      </c>
      <c r="AU27" s="53">
        <f t="shared" si="90"/>
        <v>3749298</v>
      </c>
      <c r="AV27" s="47">
        <v>12082322</v>
      </c>
      <c r="AW27">
        <v>80077</v>
      </c>
      <c r="AX27">
        <v>1706</v>
      </c>
      <c r="AY27" s="3">
        <v>0.1204</v>
      </c>
      <c r="AZ27" s="52">
        <f t="shared" si="105"/>
        <v>2309110</v>
      </c>
      <c r="BA27" s="53">
        <f t="shared" si="92"/>
        <v>9773212</v>
      </c>
    </row>
    <row r="28" spans="1:53">
      <c r="A28" s="44">
        <v>43664</v>
      </c>
      <c r="B28" s="37" t="s">
        <v>38</v>
      </c>
      <c r="C28" s="45">
        <f t="shared" si="93"/>
        <v>17495435</v>
      </c>
      <c r="D28" s="46">
        <f t="shared" si="98"/>
        <v>474598</v>
      </c>
      <c r="E28" s="46">
        <f t="shared" si="99"/>
        <v>57497185</v>
      </c>
      <c r="F28" s="47">
        <v>4208759</v>
      </c>
      <c r="G28">
        <v>0</v>
      </c>
      <c r="I28" s="54">
        <v>0</v>
      </c>
      <c r="J28" s="52">
        <f t="shared" si="101"/>
        <v>3734161</v>
      </c>
      <c r="K28" s="53">
        <f t="shared" si="100"/>
        <v>474598</v>
      </c>
      <c r="L28" s="47">
        <v>9987</v>
      </c>
      <c r="P28" s="52">
        <v>9987</v>
      </c>
      <c r="Q28" s="53">
        <v>0</v>
      </c>
      <c r="AD28" s="61">
        <v>35894442</v>
      </c>
      <c r="AE28">
        <v>185923</v>
      </c>
      <c r="AF28">
        <v>1630</v>
      </c>
      <c r="AG28" s="3">
        <v>0.0846</v>
      </c>
      <c r="AH28" s="52">
        <f t="shared" si="102"/>
        <v>5830997</v>
      </c>
      <c r="AI28" s="53">
        <f t="shared" si="87"/>
        <v>30063445</v>
      </c>
      <c r="AJ28" s="47">
        <v>18769108</v>
      </c>
      <c r="AK28">
        <v>277025</v>
      </c>
      <c r="AL28">
        <v>1705</v>
      </c>
      <c r="AM28" s="3">
        <v>0.3166</v>
      </c>
      <c r="AN28" s="52">
        <f t="shared" si="103"/>
        <v>4797905</v>
      </c>
      <c r="AO28" s="53">
        <f t="shared" si="70"/>
        <v>13971203</v>
      </c>
      <c r="AP28" s="47">
        <v>4502600</v>
      </c>
      <c r="AQ28">
        <v>0</v>
      </c>
      <c r="AS28" s="3">
        <v>0</v>
      </c>
      <c r="AT28" s="52">
        <f t="shared" si="104"/>
        <v>753302</v>
      </c>
      <c r="AU28" s="53">
        <f t="shared" si="90"/>
        <v>3749298</v>
      </c>
      <c r="AV28" s="47">
        <v>12082322</v>
      </c>
      <c r="AW28">
        <v>59973</v>
      </c>
      <c r="AX28">
        <v>1754</v>
      </c>
      <c r="AY28" s="3">
        <v>0.0968</v>
      </c>
      <c r="AZ28" s="52">
        <f t="shared" si="105"/>
        <v>2369083</v>
      </c>
      <c r="BA28" s="53">
        <f t="shared" si="92"/>
        <v>9713239</v>
      </c>
    </row>
    <row r="29" spans="1:53">
      <c r="A29" s="44">
        <v>43671</v>
      </c>
      <c r="B29" s="37" t="s">
        <v>39</v>
      </c>
      <c r="C29" s="45">
        <f t="shared" si="93"/>
        <v>18176845</v>
      </c>
      <c r="D29" s="46">
        <f t="shared" si="98"/>
        <v>461141</v>
      </c>
      <c r="E29" s="46">
        <f t="shared" si="99"/>
        <v>56829232</v>
      </c>
      <c r="F29" s="47">
        <v>4208759</v>
      </c>
      <c r="G29">
        <v>13457</v>
      </c>
      <c r="H29">
        <v>1593</v>
      </c>
      <c r="I29" s="54">
        <v>0</v>
      </c>
      <c r="J29" s="52">
        <f t="shared" si="101"/>
        <v>3747618</v>
      </c>
      <c r="K29" s="53">
        <f t="shared" si="100"/>
        <v>461141</v>
      </c>
      <c r="L29" s="47">
        <v>9987</v>
      </c>
      <c r="P29" s="52">
        <v>9987</v>
      </c>
      <c r="Q29" s="53">
        <v>0</v>
      </c>
      <c r="AD29" s="61">
        <v>35894442</v>
      </c>
      <c r="AE29">
        <v>295887</v>
      </c>
      <c r="AF29">
        <v>1623</v>
      </c>
      <c r="AG29" s="3">
        <v>0.1418</v>
      </c>
      <c r="AH29" s="52">
        <f t="shared" si="102"/>
        <v>6126884</v>
      </c>
      <c r="AI29" s="53">
        <f t="shared" si="87"/>
        <v>29767558</v>
      </c>
      <c r="AJ29" s="47">
        <v>18769108</v>
      </c>
      <c r="AK29">
        <v>292720</v>
      </c>
      <c r="AL29">
        <v>1711</v>
      </c>
      <c r="AM29" s="54">
        <v>0.3105</v>
      </c>
      <c r="AN29" s="52">
        <f t="shared" si="103"/>
        <v>5090625</v>
      </c>
      <c r="AO29" s="53">
        <f t="shared" si="70"/>
        <v>13678483</v>
      </c>
      <c r="AP29" s="47">
        <v>4502600</v>
      </c>
      <c r="AQ29">
        <v>32895</v>
      </c>
      <c r="AR29">
        <v>1778</v>
      </c>
      <c r="AS29" s="3">
        <v>0.1712</v>
      </c>
      <c r="AT29" s="52">
        <f t="shared" si="104"/>
        <v>786197</v>
      </c>
      <c r="AU29" s="53">
        <f t="shared" si="90"/>
        <v>3716403</v>
      </c>
      <c r="AV29" s="47">
        <v>12082322</v>
      </c>
      <c r="AW29">
        <v>46451</v>
      </c>
      <c r="AX29">
        <v>1760</v>
      </c>
      <c r="AY29" s="3">
        <v>0.07</v>
      </c>
      <c r="AZ29" s="52">
        <f t="shared" si="105"/>
        <v>2415534</v>
      </c>
      <c r="BA29" s="53">
        <f t="shared" si="92"/>
        <v>9666788</v>
      </c>
    </row>
    <row r="30" spans="1:53">
      <c r="A30" s="44">
        <v>43678</v>
      </c>
      <c r="B30" s="37" t="s">
        <v>40</v>
      </c>
      <c r="C30" s="45">
        <f t="shared" si="93"/>
        <v>18936908</v>
      </c>
      <c r="D30" s="46">
        <f t="shared" si="98"/>
        <v>443620</v>
      </c>
      <c r="E30" s="46">
        <f t="shared" si="99"/>
        <v>56086690</v>
      </c>
      <c r="F30" s="47">
        <v>4208759</v>
      </c>
      <c r="G30">
        <v>17521</v>
      </c>
      <c r="H30">
        <v>1606</v>
      </c>
      <c r="I30" s="3">
        <v>0.3861</v>
      </c>
      <c r="J30" s="52">
        <f t="shared" si="101"/>
        <v>3765139</v>
      </c>
      <c r="K30" s="53">
        <f t="shared" si="100"/>
        <v>443620</v>
      </c>
      <c r="L30" s="47">
        <v>9987</v>
      </c>
      <c r="P30" s="52">
        <v>9987</v>
      </c>
      <c r="Q30" s="53">
        <v>0</v>
      </c>
      <c r="AD30" s="61">
        <v>35894442</v>
      </c>
      <c r="AE30">
        <v>214062</v>
      </c>
      <c r="AF30">
        <v>1617</v>
      </c>
      <c r="AG30" s="3">
        <v>0.1015</v>
      </c>
      <c r="AH30" s="52">
        <f t="shared" si="102"/>
        <v>6340946</v>
      </c>
      <c r="AI30" s="53">
        <f t="shared" si="87"/>
        <v>29553496</v>
      </c>
      <c r="AJ30" s="47">
        <v>18769108</v>
      </c>
      <c r="AK30">
        <v>291628</v>
      </c>
      <c r="AL30">
        <v>1705</v>
      </c>
      <c r="AM30" s="3">
        <v>0.3067</v>
      </c>
      <c r="AN30" s="52">
        <f t="shared" si="103"/>
        <v>5382253</v>
      </c>
      <c r="AO30" s="53">
        <f t="shared" si="70"/>
        <v>13386855</v>
      </c>
      <c r="AP30" s="47">
        <v>4502600</v>
      </c>
      <c r="AQ30">
        <v>49603</v>
      </c>
      <c r="AR30">
        <v>1775</v>
      </c>
      <c r="AS30" s="3">
        <v>0.2791</v>
      </c>
      <c r="AT30" s="52">
        <f t="shared" si="104"/>
        <v>835800</v>
      </c>
      <c r="AU30" s="53">
        <f t="shared" si="90"/>
        <v>3666800</v>
      </c>
      <c r="AV30" s="47">
        <v>12082322</v>
      </c>
      <c r="AW30">
        <v>187249</v>
      </c>
      <c r="AX30">
        <v>1668</v>
      </c>
      <c r="AY30" s="3">
        <v>0.3018</v>
      </c>
      <c r="AZ30" s="52">
        <f t="shared" si="105"/>
        <v>2602783</v>
      </c>
      <c r="BA30" s="53">
        <f t="shared" si="92"/>
        <v>9479539</v>
      </c>
    </row>
    <row r="31" spans="1:53">
      <c r="A31" s="44">
        <v>43685</v>
      </c>
      <c r="B31" s="37" t="s">
        <v>41</v>
      </c>
      <c r="C31" s="45">
        <f t="shared" si="93"/>
        <v>19552218</v>
      </c>
      <c r="D31" s="46">
        <f t="shared" si="98"/>
        <v>443620</v>
      </c>
      <c r="E31" s="46">
        <f t="shared" si="99"/>
        <v>55471380</v>
      </c>
      <c r="F31" s="47">
        <v>4208759</v>
      </c>
      <c r="G31">
        <v>0</v>
      </c>
      <c r="H31">
        <v>0</v>
      </c>
      <c r="I31" s="3">
        <v>0</v>
      </c>
      <c r="J31" s="52">
        <f t="shared" si="101"/>
        <v>3765139</v>
      </c>
      <c r="K31" s="53">
        <f t="shared" si="100"/>
        <v>443620</v>
      </c>
      <c r="L31" s="47">
        <v>9987</v>
      </c>
      <c r="P31" s="52">
        <v>9987</v>
      </c>
      <c r="Q31" s="53">
        <v>0</v>
      </c>
      <c r="AD31" s="61">
        <v>35894442</v>
      </c>
      <c r="AE31">
        <v>184130</v>
      </c>
      <c r="AF31">
        <v>1633</v>
      </c>
      <c r="AG31" s="3">
        <v>0.0882</v>
      </c>
      <c r="AH31" s="52">
        <f t="shared" si="102"/>
        <v>6525076</v>
      </c>
      <c r="AI31" s="53">
        <f t="shared" si="87"/>
        <v>29369366</v>
      </c>
      <c r="AJ31" s="47">
        <v>18769108</v>
      </c>
      <c r="AK31">
        <v>244618</v>
      </c>
      <c r="AL31">
        <v>1705</v>
      </c>
      <c r="AM31" s="3">
        <v>0.2461</v>
      </c>
      <c r="AN31" s="52">
        <f t="shared" si="103"/>
        <v>5626871</v>
      </c>
      <c r="AO31" s="53">
        <f t="shared" si="70"/>
        <v>13142237</v>
      </c>
      <c r="AP31" s="47">
        <v>4502600</v>
      </c>
      <c r="AQ31">
        <v>40237</v>
      </c>
      <c r="AR31">
        <v>1793</v>
      </c>
      <c r="AS31" s="3">
        <v>0.1832</v>
      </c>
      <c r="AT31" s="52">
        <f t="shared" si="104"/>
        <v>876037</v>
      </c>
      <c r="AU31" s="53">
        <f t="shared" si="90"/>
        <v>3626563</v>
      </c>
      <c r="AV31" s="47">
        <v>12082322</v>
      </c>
      <c r="AW31">
        <v>146325</v>
      </c>
      <c r="AX31">
        <v>1679</v>
      </c>
      <c r="AY31" s="3">
        <v>0.2164</v>
      </c>
      <c r="AZ31" s="52">
        <f t="shared" si="105"/>
        <v>2749108</v>
      </c>
      <c r="BA31" s="53">
        <f t="shared" si="92"/>
        <v>9333214</v>
      </c>
    </row>
    <row r="32" spans="1:53">
      <c r="A32" s="44">
        <v>43692</v>
      </c>
      <c r="B32" s="37" t="s">
        <v>14</v>
      </c>
      <c r="C32" s="45">
        <f t="shared" si="93"/>
        <v>20070603</v>
      </c>
      <c r="D32" s="46">
        <f t="shared" si="98"/>
        <v>443620</v>
      </c>
      <c r="E32" s="46">
        <f t="shared" si="99"/>
        <v>54952995</v>
      </c>
      <c r="F32" s="47">
        <v>4208759</v>
      </c>
      <c r="G32">
        <v>0</v>
      </c>
      <c r="H32">
        <v>0</v>
      </c>
      <c r="I32" s="3">
        <v>0</v>
      </c>
      <c r="J32" s="52">
        <f t="shared" si="101"/>
        <v>3765139</v>
      </c>
      <c r="K32" s="53">
        <f t="shared" si="100"/>
        <v>443620</v>
      </c>
      <c r="L32" s="47">
        <v>9987</v>
      </c>
      <c r="P32" s="52">
        <v>9987</v>
      </c>
      <c r="Q32" s="53">
        <v>0</v>
      </c>
      <c r="AD32" s="61">
        <v>35894442</v>
      </c>
      <c r="AE32">
        <v>120171</v>
      </c>
      <c r="AF32">
        <v>1640</v>
      </c>
      <c r="AG32" s="3">
        <v>0.0576</v>
      </c>
      <c r="AH32" s="52">
        <f t="shared" si="102"/>
        <v>6645247</v>
      </c>
      <c r="AI32" s="53">
        <f t="shared" si="87"/>
        <v>29249195</v>
      </c>
      <c r="AJ32" s="47">
        <v>18769108</v>
      </c>
      <c r="AK32">
        <v>210448</v>
      </c>
      <c r="AL32">
        <v>1704</v>
      </c>
      <c r="AM32" s="3">
        <v>0.2114</v>
      </c>
      <c r="AN32" s="52">
        <f t="shared" si="103"/>
        <v>5837319</v>
      </c>
      <c r="AO32" s="53">
        <f t="shared" si="70"/>
        <v>12931789</v>
      </c>
      <c r="AP32" s="47">
        <v>4502600</v>
      </c>
      <c r="AQ32">
        <v>48629</v>
      </c>
      <c r="AR32">
        <v>1778</v>
      </c>
      <c r="AS32" s="3">
        <v>0.2219</v>
      </c>
      <c r="AT32" s="52">
        <f t="shared" si="104"/>
        <v>924666</v>
      </c>
      <c r="AU32" s="53">
        <f t="shared" si="90"/>
        <v>3577934</v>
      </c>
      <c r="AV32" s="47">
        <v>12082322</v>
      </c>
      <c r="AW32">
        <v>139137</v>
      </c>
      <c r="AX32">
        <v>1658</v>
      </c>
      <c r="AY32" s="3">
        <v>0.2109</v>
      </c>
      <c r="AZ32" s="52">
        <f t="shared" si="105"/>
        <v>2888245</v>
      </c>
      <c r="BA32" s="53">
        <f t="shared" si="92"/>
        <v>9194077</v>
      </c>
    </row>
    <row r="33" spans="1:53">
      <c r="A33" s="44">
        <v>43699</v>
      </c>
      <c r="B33" s="37" t="s">
        <v>15</v>
      </c>
      <c r="C33" s="45">
        <f t="shared" si="93"/>
        <v>20513229</v>
      </c>
      <c r="D33" s="46">
        <f t="shared" si="98"/>
        <v>443617</v>
      </c>
      <c r="E33" s="46">
        <f t="shared" si="99"/>
        <v>54510372</v>
      </c>
      <c r="F33" s="47">
        <v>4208759</v>
      </c>
      <c r="G33">
        <v>3</v>
      </c>
      <c r="H33">
        <v>1590</v>
      </c>
      <c r="I33" s="3">
        <v>0.01</v>
      </c>
      <c r="J33" s="52">
        <f t="shared" si="101"/>
        <v>3765142</v>
      </c>
      <c r="K33" s="53">
        <f t="shared" si="100"/>
        <v>443617</v>
      </c>
      <c r="L33" s="47">
        <v>9987</v>
      </c>
      <c r="P33" s="52">
        <v>9987</v>
      </c>
      <c r="Q33" s="53">
        <v>0</v>
      </c>
      <c r="AD33" s="61">
        <v>35894442</v>
      </c>
      <c r="AE33">
        <v>124165</v>
      </c>
      <c r="AF33">
        <v>1632</v>
      </c>
      <c r="AG33" s="3">
        <v>0.0618</v>
      </c>
      <c r="AH33" s="52">
        <f t="shared" si="102"/>
        <v>6769412</v>
      </c>
      <c r="AI33" s="53">
        <f t="shared" si="87"/>
        <v>29125030</v>
      </c>
      <c r="AJ33" s="47">
        <v>18769108</v>
      </c>
      <c r="AK33">
        <v>186731</v>
      </c>
      <c r="AL33">
        <v>1708</v>
      </c>
      <c r="AM33" s="3">
        <v>0.0926</v>
      </c>
      <c r="AN33" s="52">
        <f t="shared" si="103"/>
        <v>6024050</v>
      </c>
      <c r="AO33" s="53">
        <f t="shared" si="70"/>
        <v>12745058</v>
      </c>
      <c r="AP33" s="47">
        <v>4502600</v>
      </c>
      <c r="AQ33">
        <v>20279</v>
      </c>
      <c r="AR33">
        <v>1780</v>
      </c>
      <c r="AS33" s="3">
        <v>0.0926</v>
      </c>
      <c r="AT33" s="52">
        <f t="shared" si="104"/>
        <v>944945</v>
      </c>
      <c r="AU33" s="53">
        <f t="shared" si="90"/>
        <v>3557655</v>
      </c>
      <c r="AV33" s="47">
        <v>12082322</v>
      </c>
      <c r="AW33">
        <v>111448</v>
      </c>
      <c r="AX33">
        <v>1669</v>
      </c>
      <c r="AY33" s="3">
        <v>0.1532</v>
      </c>
      <c r="AZ33" s="52">
        <f t="shared" si="105"/>
        <v>2999693</v>
      </c>
      <c r="BA33" s="53">
        <f t="shared" si="92"/>
        <v>9082629</v>
      </c>
    </row>
    <row r="34" spans="1:53">
      <c r="A34" s="44">
        <v>43706</v>
      </c>
      <c r="B34" s="37" t="s">
        <v>16</v>
      </c>
      <c r="C34" s="45">
        <f t="shared" si="93"/>
        <v>20858219</v>
      </c>
      <c r="D34" s="46">
        <f t="shared" si="98"/>
        <v>443617</v>
      </c>
      <c r="E34" s="46">
        <f t="shared" si="99"/>
        <v>54165382</v>
      </c>
      <c r="F34" s="47">
        <v>4208759</v>
      </c>
      <c r="G34">
        <v>0</v>
      </c>
      <c r="H34">
        <v>0</v>
      </c>
      <c r="I34" s="3">
        <v>0</v>
      </c>
      <c r="J34" s="52">
        <f t="shared" si="101"/>
        <v>3765142</v>
      </c>
      <c r="K34" s="53">
        <f t="shared" si="100"/>
        <v>443617</v>
      </c>
      <c r="L34" s="47">
        <v>9987</v>
      </c>
      <c r="P34" s="52">
        <v>9987</v>
      </c>
      <c r="Q34" s="53">
        <v>0</v>
      </c>
      <c r="AD34" s="61">
        <v>35894442</v>
      </c>
      <c r="AE34">
        <v>118911</v>
      </c>
      <c r="AF34">
        <v>1643</v>
      </c>
      <c r="AG34" s="3">
        <v>0.0561</v>
      </c>
      <c r="AH34" s="52">
        <f t="shared" si="102"/>
        <v>6888323</v>
      </c>
      <c r="AI34" s="53">
        <f t="shared" si="87"/>
        <v>29006119</v>
      </c>
      <c r="AJ34" s="47">
        <v>18769108</v>
      </c>
      <c r="AK34">
        <v>111264</v>
      </c>
      <c r="AL34">
        <v>1701</v>
      </c>
      <c r="AM34" s="3">
        <v>0.1154</v>
      </c>
      <c r="AN34" s="52">
        <f t="shared" si="103"/>
        <v>6135314</v>
      </c>
      <c r="AO34" s="53">
        <f t="shared" si="70"/>
        <v>12633794</v>
      </c>
      <c r="AP34" s="47">
        <v>4502600</v>
      </c>
      <c r="AQ34">
        <v>8217</v>
      </c>
      <c r="AR34">
        <v>1780</v>
      </c>
      <c r="AS34" s="3">
        <v>0.0375</v>
      </c>
      <c r="AT34" s="52">
        <f t="shared" si="104"/>
        <v>953162</v>
      </c>
      <c r="AU34" s="53">
        <f t="shared" si="90"/>
        <v>3549438</v>
      </c>
      <c r="AV34" s="47">
        <v>12082322</v>
      </c>
      <c r="AW34">
        <v>106598</v>
      </c>
      <c r="AX34">
        <v>1668</v>
      </c>
      <c r="AY34" s="3">
        <v>0.1614</v>
      </c>
      <c r="AZ34" s="52">
        <f t="shared" si="105"/>
        <v>3106291</v>
      </c>
      <c r="BA34" s="53">
        <f t="shared" si="92"/>
        <v>8976031</v>
      </c>
    </row>
    <row r="35" spans="1:53">
      <c r="A35" s="44">
        <v>43713</v>
      </c>
      <c r="B35" s="37" t="s">
        <v>17</v>
      </c>
      <c r="C35" s="45">
        <f t="shared" si="93"/>
        <v>21093788</v>
      </c>
      <c r="D35" s="46">
        <f t="shared" si="98"/>
        <v>443617</v>
      </c>
      <c r="E35" s="46">
        <f t="shared" si="99"/>
        <v>53929813</v>
      </c>
      <c r="F35" s="47">
        <v>4208759</v>
      </c>
      <c r="G35">
        <v>0</v>
      </c>
      <c r="H35">
        <v>0</v>
      </c>
      <c r="I35" s="3">
        <v>0</v>
      </c>
      <c r="J35" s="52">
        <f t="shared" si="101"/>
        <v>3765142</v>
      </c>
      <c r="K35" s="53">
        <f t="shared" si="100"/>
        <v>443617</v>
      </c>
      <c r="L35" s="47">
        <v>9988</v>
      </c>
      <c r="P35" s="52">
        <v>9987</v>
      </c>
      <c r="Q35" s="53">
        <v>0</v>
      </c>
      <c r="AD35" s="61">
        <v>35894442</v>
      </c>
      <c r="AE35">
        <v>56457</v>
      </c>
      <c r="AF35">
        <v>1639</v>
      </c>
      <c r="AG35" s="3">
        <v>0.0403</v>
      </c>
      <c r="AH35" s="52">
        <f t="shared" si="102"/>
        <v>6944780</v>
      </c>
      <c r="AI35" s="53">
        <f t="shared" si="87"/>
        <v>28949662</v>
      </c>
      <c r="AJ35" s="47">
        <v>18769108</v>
      </c>
      <c r="AK35">
        <v>86116</v>
      </c>
      <c r="AL35">
        <v>1704</v>
      </c>
      <c r="AM35" s="3">
        <v>0.075</v>
      </c>
      <c r="AN35" s="52">
        <f t="shared" si="103"/>
        <v>6221430</v>
      </c>
      <c r="AO35" s="53">
        <f t="shared" si="70"/>
        <v>12547678</v>
      </c>
      <c r="AP35" s="47">
        <v>4502600</v>
      </c>
      <c r="AQ35">
        <v>23392</v>
      </c>
      <c r="AR35">
        <v>1780</v>
      </c>
      <c r="AS35" s="3">
        <v>0.1066</v>
      </c>
      <c r="AT35" s="52">
        <f t="shared" si="104"/>
        <v>976554</v>
      </c>
      <c r="AU35" s="53">
        <f t="shared" si="90"/>
        <v>3526046</v>
      </c>
      <c r="AV35" s="47">
        <v>12082322</v>
      </c>
      <c r="AW35">
        <v>69604</v>
      </c>
      <c r="AX35">
        <v>1626</v>
      </c>
      <c r="AY35" s="3">
        <v>0.0926</v>
      </c>
      <c r="AZ35" s="52">
        <f t="shared" si="105"/>
        <v>3175895</v>
      </c>
      <c r="BA35" s="53">
        <f t="shared" si="92"/>
        <v>8906427</v>
      </c>
    </row>
    <row r="36" spans="1:53">
      <c r="A36" s="44">
        <v>43720</v>
      </c>
      <c r="B36" s="37" t="s">
        <v>18</v>
      </c>
      <c r="C36" s="45">
        <f t="shared" si="93"/>
        <v>21357023</v>
      </c>
      <c r="D36" s="46">
        <f t="shared" si="98"/>
        <v>438150</v>
      </c>
      <c r="E36" s="46">
        <f t="shared" si="99"/>
        <v>53672046</v>
      </c>
      <c r="F36" s="47">
        <v>4208760</v>
      </c>
      <c r="G36">
        <v>5468</v>
      </c>
      <c r="H36">
        <v>1590</v>
      </c>
      <c r="I36" s="3">
        <v>0.1464</v>
      </c>
      <c r="J36" s="52">
        <f t="shared" si="101"/>
        <v>3770610</v>
      </c>
      <c r="K36" s="53">
        <f t="shared" si="100"/>
        <v>438150</v>
      </c>
      <c r="L36" s="47">
        <v>9988</v>
      </c>
      <c r="P36" s="52">
        <v>9987</v>
      </c>
      <c r="Q36" s="53">
        <v>0</v>
      </c>
      <c r="AD36" s="61">
        <v>35894442</v>
      </c>
      <c r="AE36">
        <v>62801</v>
      </c>
      <c r="AF36">
        <v>1618</v>
      </c>
      <c r="AG36" s="3">
        <v>0.046</v>
      </c>
      <c r="AH36" s="52">
        <f t="shared" si="102"/>
        <v>7007581</v>
      </c>
      <c r="AI36" s="53">
        <f t="shared" si="87"/>
        <v>28886861</v>
      </c>
      <c r="AJ36" s="47">
        <v>18769108</v>
      </c>
      <c r="AK36">
        <v>88761</v>
      </c>
      <c r="AL36">
        <v>1696</v>
      </c>
      <c r="AM36" s="3">
        <v>0.0757</v>
      </c>
      <c r="AN36" s="52">
        <f t="shared" si="103"/>
        <v>6310191</v>
      </c>
      <c r="AO36" s="53">
        <f t="shared" si="70"/>
        <v>12458917</v>
      </c>
      <c r="AP36" s="47">
        <v>4502600</v>
      </c>
      <c r="AQ36">
        <v>16000</v>
      </c>
      <c r="AR36">
        <v>1780</v>
      </c>
      <c r="AS36" s="3">
        <v>0.0739</v>
      </c>
      <c r="AT36" s="52">
        <f t="shared" si="104"/>
        <v>992554</v>
      </c>
      <c r="AU36" s="53">
        <f t="shared" si="90"/>
        <v>3510046</v>
      </c>
      <c r="AV36" s="47">
        <v>12082322</v>
      </c>
      <c r="AW36">
        <v>90205</v>
      </c>
      <c r="AX36">
        <v>1659</v>
      </c>
      <c r="AY36" s="3">
        <v>0.1374</v>
      </c>
      <c r="AZ36" s="52">
        <f t="shared" si="105"/>
        <v>3266100</v>
      </c>
      <c r="BA36" s="53">
        <f t="shared" si="92"/>
        <v>8816222</v>
      </c>
    </row>
    <row r="37" spans="1:53">
      <c r="A37" s="44">
        <v>43727</v>
      </c>
      <c r="B37" s="37" t="s">
        <v>19</v>
      </c>
      <c r="C37" s="45">
        <f t="shared" si="93"/>
        <v>21615896</v>
      </c>
      <c r="D37" s="46">
        <f t="shared" si="98"/>
        <v>437282</v>
      </c>
      <c r="E37" s="46">
        <f t="shared" si="99"/>
        <v>53414041</v>
      </c>
      <c r="F37" s="47">
        <v>4208760</v>
      </c>
      <c r="G37">
        <v>868</v>
      </c>
      <c r="H37">
        <v>1590</v>
      </c>
      <c r="I37" s="3">
        <v>0.0199</v>
      </c>
      <c r="J37" s="52">
        <f t="shared" si="101"/>
        <v>3771478</v>
      </c>
      <c r="K37" s="53">
        <f t="shared" si="100"/>
        <v>437282</v>
      </c>
      <c r="L37" s="47">
        <v>9988</v>
      </c>
      <c r="P37" s="52">
        <v>9987</v>
      </c>
      <c r="Q37" s="53">
        <v>0</v>
      </c>
      <c r="AD37" s="61">
        <v>35894442</v>
      </c>
      <c r="AE37">
        <v>87011</v>
      </c>
      <c r="AF37">
        <v>1618</v>
      </c>
      <c r="AG37" s="3">
        <v>0.0618</v>
      </c>
      <c r="AH37" s="52">
        <f t="shared" si="102"/>
        <v>7094592</v>
      </c>
      <c r="AI37" s="53">
        <f t="shared" si="87"/>
        <v>28799850</v>
      </c>
      <c r="AJ37" s="47">
        <v>18769108</v>
      </c>
      <c r="AK37">
        <v>115245</v>
      </c>
      <c r="AL37">
        <v>1705</v>
      </c>
      <c r="AM37" s="3">
        <v>0.1054</v>
      </c>
      <c r="AN37" s="52">
        <f t="shared" si="103"/>
        <v>6425436</v>
      </c>
      <c r="AO37" s="53">
        <f t="shared" si="70"/>
        <v>12343672</v>
      </c>
      <c r="AP37" s="47">
        <v>4502600</v>
      </c>
      <c r="AQ37">
        <v>19160</v>
      </c>
      <c r="AR37">
        <v>1780</v>
      </c>
      <c r="AS37" s="3">
        <v>0.0878</v>
      </c>
      <c r="AT37" s="52">
        <f t="shared" si="104"/>
        <v>1011714</v>
      </c>
      <c r="AU37" s="53">
        <f t="shared" si="90"/>
        <v>3490886</v>
      </c>
      <c r="AV37" s="47">
        <v>12082322</v>
      </c>
      <c r="AW37">
        <v>36589</v>
      </c>
      <c r="AX37">
        <v>1687</v>
      </c>
      <c r="AY37" s="3">
        <v>0.054</v>
      </c>
      <c r="AZ37" s="52">
        <f t="shared" si="105"/>
        <v>3302689</v>
      </c>
      <c r="BA37" s="53">
        <f t="shared" si="92"/>
        <v>8779633</v>
      </c>
    </row>
    <row r="38" spans="1:53">
      <c r="A38" s="44">
        <v>43734</v>
      </c>
      <c r="B38" s="37" t="s">
        <v>20</v>
      </c>
      <c r="C38" s="45">
        <f t="shared" si="93"/>
        <v>21721184</v>
      </c>
      <c r="D38" s="46">
        <f t="shared" si="98"/>
        <v>437282</v>
      </c>
      <c r="E38" s="46">
        <f t="shared" si="99"/>
        <v>53308753</v>
      </c>
      <c r="F38" s="47">
        <v>4208760</v>
      </c>
      <c r="G38">
        <v>0</v>
      </c>
      <c r="H38">
        <v>0</v>
      </c>
      <c r="I38" s="3">
        <v>0</v>
      </c>
      <c r="J38" s="52">
        <f t="shared" si="101"/>
        <v>3771478</v>
      </c>
      <c r="K38" s="53">
        <f t="shared" si="100"/>
        <v>437282</v>
      </c>
      <c r="L38" s="47">
        <v>9988</v>
      </c>
      <c r="P38" s="52">
        <v>9987</v>
      </c>
      <c r="Q38" s="53">
        <v>0</v>
      </c>
      <c r="AD38" s="61">
        <v>35894442</v>
      </c>
      <c r="AE38">
        <v>19869</v>
      </c>
      <c r="AF38">
        <v>1624</v>
      </c>
      <c r="AG38" s="3">
        <v>0.0133</v>
      </c>
      <c r="AH38" s="52">
        <f t="shared" si="102"/>
        <v>7114461</v>
      </c>
      <c r="AI38" s="53">
        <f t="shared" si="87"/>
        <v>28779981</v>
      </c>
      <c r="AJ38" s="47">
        <v>18769108</v>
      </c>
      <c r="AK38">
        <v>30134</v>
      </c>
      <c r="AL38">
        <v>1697</v>
      </c>
      <c r="AM38" s="3">
        <v>0.0272</v>
      </c>
      <c r="AN38" s="52">
        <f t="shared" si="103"/>
        <v>6455570</v>
      </c>
      <c r="AO38" s="53">
        <f t="shared" si="70"/>
        <v>12313538</v>
      </c>
      <c r="AP38" s="47">
        <v>4502600</v>
      </c>
      <c r="AQ38">
        <v>6188</v>
      </c>
      <c r="AR38">
        <v>1780</v>
      </c>
      <c r="AS38" s="3">
        <v>0.0279</v>
      </c>
      <c r="AT38" s="52">
        <f t="shared" si="104"/>
        <v>1017902</v>
      </c>
      <c r="AU38" s="53">
        <f t="shared" si="90"/>
        <v>3484698</v>
      </c>
      <c r="AV38" s="47">
        <v>12082322</v>
      </c>
      <c r="AW38">
        <v>49097</v>
      </c>
      <c r="AX38">
        <v>1735</v>
      </c>
      <c r="AY38" s="3">
        <v>0.0733</v>
      </c>
      <c r="AZ38" s="52">
        <f t="shared" si="105"/>
        <v>3351786</v>
      </c>
      <c r="BA38" s="53">
        <f t="shared" si="92"/>
        <v>8730536</v>
      </c>
    </row>
    <row r="39" spans="1:53">
      <c r="A39" s="44">
        <v>43748</v>
      </c>
      <c r="B39" s="37" t="s">
        <v>21</v>
      </c>
      <c r="C39" s="45">
        <f t="shared" si="93"/>
        <v>21799943</v>
      </c>
      <c r="D39" s="46">
        <f t="shared" si="98"/>
        <v>437282</v>
      </c>
      <c r="E39" s="46">
        <f t="shared" si="99"/>
        <v>53229994</v>
      </c>
      <c r="F39" s="47">
        <v>4208760</v>
      </c>
      <c r="G39">
        <v>0</v>
      </c>
      <c r="H39">
        <v>0</v>
      </c>
      <c r="I39" s="3">
        <v>0</v>
      </c>
      <c r="J39" s="52">
        <f t="shared" si="101"/>
        <v>3771478</v>
      </c>
      <c r="K39" s="53">
        <f t="shared" si="100"/>
        <v>437282</v>
      </c>
      <c r="L39" s="47">
        <v>9988</v>
      </c>
      <c r="P39" s="52">
        <v>9987</v>
      </c>
      <c r="Q39" s="53">
        <v>0</v>
      </c>
      <c r="AD39" s="61">
        <v>35894442</v>
      </c>
      <c r="AE39">
        <v>0</v>
      </c>
      <c r="AF39">
        <v>0</v>
      </c>
      <c r="AG39" s="3">
        <v>0</v>
      </c>
      <c r="AH39" s="52">
        <f t="shared" si="102"/>
        <v>7114461</v>
      </c>
      <c r="AI39" s="53">
        <f t="shared" si="87"/>
        <v>28779981</v>
      </c>
      <c r="AJ39" s="47">
        <v>18769108</v>
      </c>
      <c r="AK39">
        <v>15216</v>
      </c>
      <c r="AL39">
        <v>1713</v>
      </c>
      <c r="AM39" s="3">
        <v>0.0138</v>
      </c>
      <c r="AN39" s="52">
        <f t="shared" si="103"/>
        <v>6470786</v>
      </c>
      <c r="AO39" s="53">
        <f t="shared" si="70"/>
        <v>12298322</v>
      </c>
      <c r="AP39" s="47">
        <v>4502600</v>
      </c>
      <c r="AQ39">
        <v>21970</v>
      </c>
      <c r="AR39">
        <v>1780</v>
      </c>
      <c r="AS39" s="3">
        <v>0.0959</v>
      </c>
      <c r="AT39" s="52">
        <f t="shared" si="104"/>
        <v>1039872</v>
      </c>
      <c r="AU39" s="53">
        <f t="shared" si="90"/>
        <v>3462728</v>
      </c>
      <c r="AV39" s="47">
        <v>12082322</v>
      </c>
      <c r="AW39">
        <v>41573</v>
      </c>
      <c r="AX39">
        <v>1734</v>
      </c>
      <c r="AY39" s="3">
        <v>0.0616</v>
      </c>
      <c r="AZ39" s="52">
        <f t="shared" si="105"/>
        <v>3393359</v>
      </c>
      <c r="BA39" s="53">
        <f t="shared" si="92"/>
        <v>8688963</v>
      </c>
    </row>
    <row r="40" spans="1:53">
      <c r="A40" s="44">
        <v>43755</v>
      </c>
      <c r="B40" s="37" t="s">
        <v>22</v>
      </c>
      <c r="C40" s="45">
        <f>J40+P40+V40+AB40+AH40+AN40+AT40+AZ40</f>
        <v>21910297</v>
      </c>
      <c r="D40" s="46">
        <f>+K40+Q40+W40+AC40</f>
        <v>433282</v>
      </c>
      <c r="E40" s="46">
        <f>AI40+AO40+AU40+BA40</f>
        <v>53123640</v>
      </c>
      <c r="F40" s="47">
        <v>4208760</v>
      </c>
      <c r="G40">
        <v>4000</v>
      </c>
      <c r="H40">
        <v>1580</v>
      </c>
      <c r="I40" s="3">
        <v>1</v>
      </c>
      <c r="J40" s="52">
        <f>J39+G40</f>
        <v>3775478</v>
      </c>
      <c r="K40" s="53">
        <f>F40-J40</f>
        <v>433282</v>
      </c>
      <c r="L40" s="47">
        <v>9988</v>
      </c>
      <c r="P40" s="52">
        <v>9987</v>
      </c>
      <c r="Q40" s="53">
        <v>0</v>
      </c>
      <c r="AD40" s="61">
        <v>35894442</v>
      </c>
      <c r="AE40">
        <v>24505</v>
      </c>
      <c r="AF40">
        <v>1604</v>
      </c>
      <c r="AG40" s="3">
        <v>0.0188</v>
      </c>
      <c r="AH40" s="52">
        <f>AH39+AE40</f>
        <v>7138966</v>
      </c>
      <c r="AI40" s="53">
        <f>AD40-AH40</f>
        <v>28755476</v>
      </c>
      <c r="AJ40" s="47">
        <v>18769108</v>
      </c>
      <c r="AK40">
        <v>42680</v>
      </c>
      <c r="AL40">
        <v>1715</v>
      </c>
      <c r="AM40" s="3">
        <v>0.0387</v>
      </c>
      <c r="AN40" s="52">
        <f>AN39+AK40</f>
        <v>6513466</v>
      </c>
      <c r="AO40" s="53">
        <f>AJ40-AN40</f>
        <v>12255642</v>
      </c>
      <c r="AP40" s="47">
        <v>4502600</v>
      </c>
      <c r="AQ40">
        <v>25864</v>
      </c>
      <c r="AR40">
        <v>1783</v>
      </c>
      <c r="AS40" s="3">
        <v>0.1161</v>
      </c>
      <c r="AT40" s="52">
        <f>AT39+AQ40</f>
        <v>1065736</v>
      </c>
      <c r="AU40" s="53">
        <f>AP40-AT40</f>
        <v>3436864</v>
      </c>
      <c r="AV40" s="47">
        <v>12082322</v>
      </c>
      <c r="AW40">
        <v>13305</v>
      </c>
      <c r="AX40">
        <v>1747</v>
      </c>
      <c r="AY40" s="3">
        <v>0.0199</v>
      </c>
      <c r="AZ40" s="52">
        <f>AZ39+AW40</f>
        <v>3406664</v>
      </c>
      <c r="BA40" s="53">
        <f>AV40-AZ40</f>
        <v>8675658</v>
      </c>
    </row>
  </sheetData>
  <mergeCells count="13">
    <mergeCell ref="F1:AC1"/>
    <mergeCell ref="AD1:BA1"/>
    <mergeCell ref="F2:K2"/>
    <mergeCell ref="L2:Q2"/>
    <mergeCell ref="R2:W2"/>
    <mergeCell ref="X2:AC2"/>
    <mergeCell ref="AD2:AI2"/>
    <mergeCell ref="AJ2:AO2"/>
    <mergeCell ref="AP2:AU2"/>
    <mergeCell ref="AV2:BA2"/>
    <mergeCell ref="A1:A3"/>
    <mergeCell ref="B1:B3"/>
    <mergeCell ref="D1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I14" sqref="I14"/>
    </sheetView>
  </sheetViews>
  <sheetFormatPr defaultColWidth="9" defaultRowHeight="13.5" outlineLevelCol="3"/>
  <cols>
    <col min="1" max="1" width="10.5" style="24" customWidth="1"/>
    <col min="4" max="4" width="9" style="25"/>
  </cols>
  <sheetData>
    <row r="1" spans="2:4">
      <c r="B1" t="s">
        <v>42</v>
      </c>
      <c r="C1" t="s">
        <v>43</v>
      </c>
      <c r="D1" s="25" t="s">
        <v>44</v>
      </c>
    </row>
    <row r="2" spans="1:4">
      <c r="A2" s="24">
        <v>43265</v>
      </c>
      <c r="B2">
        <v>19.2324</v>
      </c>
      <c r="C2">
        <v>3042.55</v>
      </c>
      <c r="D2" s="25">
        <v>0.64</v>
      </c>
    </row>
    <row r="3" spans="1:4">
      <c r="A3" s="24">
        <v>43271</v>
      </c>
      <c r="B3">
        <v>7.7782</v>
      </c>
      <c r="C3">
        <v>2995</v>
      </c>
      <c r="D3" s="25">
        <v>0.254</v>
      </c>
    </row>
    <row r="4" spans="1:4">
      <c r="A4" s="24">
        <v>43278</v>
      </c>
      <c r="B4">
        <v>10.6859</v>
      </c>
      <c r="C4">
        <v>3007.66</v>
      </c>
      <c r="D4" s="25">
        <v>0.21</v>
      </c>
    </row>
    <row r="5" spans="1:4">
      <c r="A5" s="24">
        <v>43285</v>
      </c>
      <c r="B5">
        <v>28.3559</v>
      </c>
      <c r="C5">
        <v>3028</v>
      </c>
      <c r="D5" s="25">
        <v>0.57</v>
      </c>
    </row>
    <row r="6" spans="1:4">
      <c r="A6" s="24">
        <v>43292</v>
      </c>
      <c r="B6">
        <v>17.1778</v>
      </c>
      <c r="C6">
        <v>2995</v>
      </c>
      <c r="D6" s="25">
        <v>0.35</v>
      </c>
    </row>
    <row r="7" spans="1:4">
      <c r="A7" s="24">
        <v>43299</v>
      </c>
      <c r="B7">
        <v>14.0068</v>
      </c>
      <c r="C7">
        <v>2993</v>
      </c>
      <c r="D7" s="25">
        <v>0.28</v>
      </c>
    </row>
    <row r="8" spans="1:4">
      <c r="A8" s="24">
        <v>43306</v>
      </c>
      <c r="B8">
        <v>5.9079</v>
      </c>
      <c r="C8">
        <v>2997</v>
      </c>
      <c r="D8" s="25">
        <v>0.12</v>
      </c>
    </row>
    <row r="9" spans="1:4">
      <c r="A9" s="24">
        <v>43313</v>
      </c>
      <c r="B9">
        <v>2.3292</v>
      </c>
      <c r="C9">
        <v>2997</v>
      </c>
      <c r="D9" s="25">
        <v>0.05</v>
      </c>
    </row>
    <row r="10" spans="1:4">
      <c r="A10" s="24">
        <v>43320</v>
      </c>
      <c r="B10">
        <v>3.7428</v>
      </c>
      <c r="C10">
        <v>2983</v>
      </c>
      <c r="D10" s="25">
        <v>0.13</v>
      </c>
    </row>
    <row r="11" spans="1:4">
      <c r="A11" s="24">
        <v>43327</v>
      </c>
      <c r="B11">
        <v>12.727</v>
      </c>
      <c r="C11">
        <v>3012</v>
      </c>
      <c r="D11" s="25">
        <v>0.42</v>
      </c>
    </row>
    <row r="12" spans="1:4">
      <c r="A12" s="24">
        <v>43334</v>
      </c>
      <c r="B12">
        <v>7.4666</v>
      </c>
      <c r="C12">
        <v>3020</v>
      </c>
      <c r="D12" s="25">
        <v>0.26</v>
      </c>
    </row>
    <row r="13" spans="1:4">
      <c r="A13" s="24">
        <v>43341</v>
      </c>
      <c r="B13">
        <v>4.0266</v>
      </c>
      <c r="C13">
        <v>3002</v>
      </c>
      <c r="D13" s="25">
        <v>0.13</v>
      </c>
    </row>
    <row r="14" spans="1:4">
      <c r="A14" s="24">
        <v>43348</v>
      </c>
      <c r="B14">
        <v>4.7778</v>
      </c>
      <c r="C14">
        <v>3003</v>
      </c>
      <c r="D14" s="25">
        <v>0.2421</v>
      </c>
    </row>
    <row r="15" spans="1:4">
      <c r="A15" s="24">
        <v>43355</v>
      </c>
      <c r="B15">
        <v>5.974</v>
      </c>
      <c r="C15">
        <v>3080</v>
      </c>
      <c r="D15" s="25">
        <v>0.6015</v>
      </c>
    </row>
    <row r="16" spans="1:4">
      <c r="A16" s="24">
        <v>43360</v>
      </c>
      <c r="B16">
        <v>9.2988</v>
      </c>
      <c r="C16">
        <v>3060</v>
      </c>
      <c r="D16" s="25">
        <v>1</v>
      </c>
    </row>
  </sheetData>
  <sortState ref="A2:D16">
    <sortCondition ref="A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0:N22"/>
  <sheetViews>
    <sheetView topLeftCell="B1" workbookViewId="0">
      <selection activeCell="F26" sqref="F26"/>
    </sheetView>
  </sheetViews>
  <sheetFormatPr defaultColWidth="9" defaultRowHeight="13.5"/>
  <cols>
    <col min="6" max="6" width="13.375" customWidth="1"/>
    <col min="7" max="7" width="9" customWidth="1"/>
    <col min="8" max="8" width="15" customWidth="1"/>
    <col min="9" max="9" width="14.125" customWidth="1"/>
    <col min="10" max="10" width="11.5" customWidth="1"/>
    <col min="11" max="11" width="10.5" customWidth="1"/>
    <col min="12" max="12" width="13" customWidth="1"/>
    <col min="13" max="13" width="13.25" customWidth="1"/>
    <col min="14" max="14" width="9.25" customWidth="1"/>
  </cols>
  <sheetData>
    <row r="10" ht="14.25"/>
    <row r="11" ht="18.75" spans="6:13">
      <c r="F11" s="6">
        <f>INDEX(detail!A4:A99999,COUNTA(detail!$B$4:$B$99999))</f>
        <v>43755</v>
      </c>
      <c r="G11" s="7" t="str">
        <f>INDEX(detail!B4:B99999,COUNTA(detail!$B$4:$B$99999))</f>
        <v>第21周</v>
      </c>
      <c r="H11" s="7" t="s">
        <v>45</v>
      </c>
      <c r="I11" s="7" t="s">
        <v>9</v>
      </c>
      <c r="J11" s="7" t="s">
        <v>10</v>
      </c>
      <c r="K11" s="7" t="s">
        <v>11</v>
      </c>
      <c r="L11" s="7" t="s">
        <v>7</v>
      </c>
      <c r="M11" s="17" t="s">
        <v>13</v>
      </c>
    </row>
    <row r="12" ht="14.25" hidden="1" spans="5:14">
      <c r="E12">
        <f>I12+I17</f>
        <v>28505</v>
      </c>
      <c r="F12" s="8">
        <v>2014</v>
      </c>
      <c r="G12" s="9" t="s">
        <v>3</v>
      </c>
      <c r="H12" s="10">
        <f>INDEX(detail!F4:F100000,COUNTA(detail!$B4:$B99999))/10000</f>
        <v>420.876</v>
      </c>
      <c r="I12" s="9">
        <f>INDEX(detail!G4:G99999,COUNTA(detail!$B4:$B99999))</f>
        <v>4000</v>
      </c>
      <c r="J12" s="9">
        <f>INDEX(detail!H4:H99999,COUNTA(detail!$B4:$B99999))</f>
        <v>1580</v>
      </c>
      <c r="K12" s="18">
        <f>INDEX(detail!I4:I99999,COUNTA(detail!$B4:$B99999))</f>
        <v>1</v>
      </c>
      <c r="L12" s="10">
        <f>INDEX(detail!J4:J99999,COUNTA(detail!$B4:$B99999))/10000</f>
        <v>377.5478</v>
      </c>
      <c r="M12" s="19">
        <f>INDEX(detail!K4:K99999,COUNTA(detail!$B4:$B99999))/10000</f>
        <v>43.3282</v>
      </c>
      <c r="N12" s="20">
        <f>L12+L17</f>
        <v>1091.4444</v>
      </c>
    </row>
    <row r="13" ht="14.25" hidden="1" spans="5:14">
      <c r="E13">
        <f>I13+I18</f>
        <v>42680</v>
      </c>
      <c r="F13" s="8"/>
      <c r="G13" s="9" t="s">
        <v>4</v>
      </c>
      <c r="H13" s="10">
        <f>INDEX(detail!L4:L99999,COUNTA(detail!$B$4:$B$99999))/10000</f>
        <v>0.9988</v>
      </c>
      <c r="I13" s="9">
        <f>INDEX(detail!M4:M99999,COUNTA(detail!$B$4:$B$99999))</f>
        <v>0</v>
      </c>
      <c r="J13" s="9">
        <f>INDEX(detail!N4:N99999,COUNTA(detail!$B$4:$B$99999))</f>
        <v>0</v>
      </c>
      <c r="K13" s="18">
        <f>INDEX(detail!O4:O99999,COUNTA(detail!$B$4:$B$99999))</f>
        <v>0</v>
      </c>
      <c r="L13" s="10">
        <f>INDEX(detail!P4:P99999,COUNTA(detail!$B$4:$B$99999))/10000</f>
        <v>0.9987</v>
      </c>
      <c r="M13" s="19">
        <f>INDEX(detail!Q4:Q99999,COUNTA(detail!$B$4:$B$99999))/10000</f>
        <v>0</v>
      </c>
      <c r="N13" s="20">
        <f>L13+L18</f>
        <v>652.3453</v>
      </c>
    </row>
    <row r="14" ht="14.25" hidden="1" spans="5:14">
      <c r="E14">
        <f>I14+I19</f>
        <v>25864</v>
      </c>
      <c r="F14" s="8"/>
      <c r="G14" s="9" t="s">
        <v>5</v>
      </c>
      <c r="H14" s="10">
        <f>INDEX(detail!R4:R99999,COUNTA(detail!$B$4:$B$99999))/10000</f>
        <v>0</v>
      </c>
      <c r="I14" s="9">
        <f>INDEX(detail!S4:S99999,COUNTA(detail!$B$4:$B$99999))</f>
        <v>0</v>
      </c>
      <c r="J14" s="9">
        <f>INDEX(detail!T4:T99999,COUNTA(detail!$B$4:$B$99999))</f>
        <v>0</v>
      </c>
      <c r="K14" s="18">
        <f>INDEX(detail!U4:U99999,COUNTA(detail!$B$4:$B$99999))</f>
        <v>0</v>
      </c>
      <c r="L14" s="10">
        <f>INDEX(detail!V4:V99999,COUNTA(detail!$B$4:$B$99999))/10000</f>
        <v>0</v>
      </c>
      <c r="M14" s="19">
        <f>INDEX(detail!W4:W99999,COUNTA(detail!$B$4:$B$99999))/10000</f>
        <v>0</v>
      </c>
      <c r="N14" s="20">
        <f t="shared" ref="N14:N15" si="0">L14+L19</f>
        <v>106.5736</v>
      </c>
    </row>
    <row r="15" ht="14.25" hidden="1" spans="5:14">
      <c r="E15">
        <f>I15+I20</f>
        <v>13305</v>
      </c>
      <c r="F15" s="8"/>
      <c r="G15" s="9" t="s">
        <v>46</v>
      </c>
      <c r="H15" s="10">
        <f>INDEX(detail!X4:X99999,COUNTA(detail!$B$4:$B$99999))/10000</f>
        <v>0</v>
      </c>
      <c r="I15" s="9">
        <f>INDEX(detail!Y4:Y99999,COUNTA(detail!$B$4:$B$99999))</f>
        <v>0</v>
      </c>
      <c r="J15" s="9">
        <f>INDEX(detail!Z4:Z99999,COUNTA(detail!$B$4:$B$99999))</f>
        <v>0</v>
      </c>
      <c r="K15" s="18">
        <f>INDEX(detail!AA4:AA99999,COUNTA(detail!$B$4:$B$99999))</f>
        <v>0</v>
      </c>
      <c r="L15" s="10">
        <f>INDEX(detail!AB4:AB99999,COUNTA(detail!$B$4:$B$99999))/10000</f>
        <v>0</v>
      </c>
      <c r="M15" s="19">
        <f>INDEX(detail!AC4:AC99999,COUNTA(detail!$B$4:$B$99999))/10000</f>
        <v>0</v>
      </c>
      <c r="N15" s="20">
        <f t="shared" si="0"/>
        <v>340.6664</v>
      </c>
    </row>
    <row r="16" ht="14.25" spans="6:13">
      <c r="F16" s="11" t="s">
        <v>47</v>
      </c>
      <c r="G16" s="12"/>
      <c r="H16" s="13">
        <f>SUM(H12:H15)</f>
        <v>421.8748</v>
      </c>
      <c r="I16" s="12">
        <f>SUM(I12:I15)</f>
        <v>4000</v>
      </c>
      <c r="J16" s="12"/>
      <c r="K16" s="21"/>
      <c r="L16" s="13">
        <f>SUM(L12:L15)</f>
        <v>378.5465</v>
      </c>
      <c r="M16" s="22">
        <f>SUM(M12:M15)</f>
        <v>43.3282</v>
      </c>
    </row>
    <row r="17" ht="14.25" spans="6:13">
      <c r="F17" s="8">
        <v>2015</v>
      </c>
      <c r="G17" s="9" t="s">
        <v>3</v>
      </c>
      <c r="H17" s="10">
        <f>INDEX(detail!AD4:AD99999,COUNTA(detail!$B$4:$B$99999))/10000</f>
        <v>3589.4442</v>
      </c>
      <c r="I17" s="9">
        <f>INDEX(detail!AE4:AE99999,COUNTA(detail!$B$4:$B$99999))</f>
        <v>24505</v>
      </c>
      <c r="J17" s="9">
        <f>INDEX(detail!AF4:AF99999,COUNTA(detail!$B$4:$B$99999))</f>
        <v>1604</v>
      </c>
      <c r="K17" s="18">
        <f>INDEX(detail!AG4:AG99999,COUNTA(detail!$B$4:$B$99999))</f>
        <v>0.0188</v>
      </c>
      <c r="L17" s="10">
        <f>INDEX(detail!AH4:AH99999,COUNTA(detail!$B$4:$B$99999))/10000</f>
        <v>713.8966</v>
      </c>
      <c r="M17" s="19">
        <f>INDEX(detail!AI4:AI99999,COUNTA(detail!$B$4:$B$99999))/10000</f>
        <v>2875.5476</v>
      </c>
    </row>
    <row r="18" ht="14.25" spans="6:13">
      <c r="F18" s="8"/>
      <c r="G18" s="9" t="s">
        <v>4</v>
      </c>
      <c r="H18" s="10">
        <f>INDEX(detail!AJ4:AJ99999,COUNTA(detail!$B$4:$B$99999))/10000</f>
        <v>1876.9108</v>
      </c>
      <c r="I18" s="9">
        <f>INDEX(detail!AK4:AK99999,COUNTA(detail!$B$4:$B$99999))</f>
        <v>42680</v>
      </c>
      <c r="J18" s="9">
        <f>INDEX(detail!AL4:AL99999,COUNTA(detail!$B$4:$B$99999))</f>
        <v>1715</v>
      </c>
      <c r="K18" s="18">
        <f>INDEX(detail!AM4:AM99999,COUNTA(detail!$B$4:$B$99999))</f>
        <v>0.0387</v>
      </c>
      <c r="L18" s="10">
        <f>INDEX(detail!AN4:AN99999,COUNTA(detail!$B$4:$B$99999))/10000</f>
        <v>651.3466</v>
      </c>
      <c r="M18" s="19">
        <f>INDEX(detail!AO4:AO99999,COUNTA(detail!$B$4:$B$99999))/10000</f>
        <v>1225.5642</v>
      </c>
    </row>
    <row r="19" ht="14.25" spans="6:13">
      <c r="F19" s="8"/>
      <c r="G19" s="9" t="s">
        <v>5</v>
      </c>
      <c r="H19" s="10">
        <f>INDEX(detail!AP4:AP99999,COUNTA(detail!$B$4:$B$99999))/10000</f>
        <v>450.26</v>
      </c>
      <c r="I19" s="9">
        <f>INDEX(detail!AQ4:AQ99999,COUNTA(detail!$B$4:$B$99999))</f>
        <v>25864</v>
      </c>
      <c r="J19" s="9">
        <f>INDEX(detail!AR4:AR99999,COUNTA(detail!$B$4:$B$99999))</f>
        <v>1783</v>
      </c>
      <c r="K19" s="18">
        <f>INDEX(detail!AS4:AS99999,COUNTA(detail!$B$4:$B$99999))</f>
        <v>0.1161</v>
      </c>
      <c r="L19" s="10">
        <f>INDEX(detail!AT4:AT99999,COUNTA(detail!$B$4:$B$99999))/10000</f>
        <v>106.5736</v>
      </c>
      <c r="M19" s="19">
        <f>INDEX(detail!AU4:AU99999,COUNTA(detail!$B$4:$B$99999))/10000</f>
        <v>343.6864</v>
      </c>
    </row>
    <row r="20" ht="14.25" spans="6:13">
      <c r="F20" s="8"/>
      <c r="G20" s="9" t="s">
        <v>46</v>
      </c>
      <c r="H20" s="10">
        <f>INDEX(detail!AV4:AV99999,COUNTA(detail!$B$4:$B$99999))/10000</f>
        <v>1208.2322</v>
      </c>
      <c r="I20" s="9">
        <f>INDEX(detail!AW4:AW99999,COUNTA(detail!$B$4:$B$99999))</f>
        <v>13305</v>
      </c>
      <c r="J20" s="9">
        <f>INDEX(detail!AX4:AX99999,COUNTA(detail!$B$4:$B$99999))</f>
        <v>1747</v>
      </c>
      <c r="K20" s="18">
        <f>INDEX(detail!AY4:AY99999,COUNTA(detail!$B$4:$B$99999))</f>
        <v>0.0199</v>
      </c>
      <c r="L20" s="10">
        <f>INDEX(detail!AZ4:AZ99999,COUNTA(detail!$B$4:$B$99999))/10000</f>
        <v>340.6664</v>
      </c>
      <c r="M20" s="19">
        <f>INDEX(detail!BA4:BA99999,COUNTA(detail!$B$4:$B$99999))/10000</f>
        <v>867.5658</v>
      </c>
    </row>
    <row r="21" ht="14.25" spans="6:13">
      <c r="F21" s="11" t="s">
        <v>47</v>
      </c>
      <c r="G21" s="12"/>
      <c r="H21" s="13">
        <f>SUM(H17:H20)</f>
        <v>7124.8472</v>
      </c>
      <c r="I21" s="12">
        <f t="shared" ref="I21:M21" si="1">SUM(I17:I20)</f>
        <v>106354</v>
      </c>
      <c r="J21" s="12"/>
      <c r="K21" s="12"/>
      <c r="L21" s="13">
        <f t="shared" si="1"/>
        <v>1812.4832</v>
      </c>
      <c r="M21" s="22">
        <f t="shared" si="1"/>
        <v>5312.364</v>
      </c>
    </row>
    <row r="22" ht="19.5" spans="6:13">
      <c r="F22" s="14" t="s">
        <v>48</v>
      </c>
      <c r="G22" s="15"/>
      <c r="H22" s="16">
        <f>H16+H21</f>
        <v>7546.722</v>
      </c>
      <c r="I22" s="15">
        <f t="shared" ref="I22:M22" si="2">I16+I21</f>
        <v>110354</v>
      </c>
      <c r="J22" s="15"/>
      <c r="K22" s="15"/>
      <c r="L22" s="16">
        <f>L16+L21</f>
        <v>2191.0297</v>
      </c>
      <c r="M22" s="23">
        <f t="shared" si="2"/>
        <v>5355.6922</v>
      </c>
    </row>
  </sheetData>
  <mergeCells count="5">
    <mergeCell ref="F16:G16"/>
    <mergeCell ref="F21:G21"/>
    <mergeCell ref="F22:G22"/>
    <mergeCell ref="F12:F13"/>
    <mergeCell ref="F17:F20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H25" sqref="H25"/>
    </sheetView>
  </sheetViews>
  <sheetFormatPr defaultColWidth="9" defaultRowHeight="13.5"/>
  <cols>
    <col min="10" max="10" width="9.75" customWidth="1"/>
    <col min="11" max="12" width="15.375" customWidth="1"/>
    <col min="13" max="14" width="17.625" customWidth="1"/>
  </cols>
  <sheetData>
    <row r="1" spans="1:5">
      <c r="A1" t="s">
        <v>49</v>
      </c>
      <c r="B1" t="s">
        <v>50</v>
      </c>
      <c r="C1" t="s">
        <v>51</v>
      </c>
      <c r="D1" t="s">
        <v>11</v>
      </c>
      <c r="E1" t="s">
        <v>52</v>
      </c>
    </row>
    <row r="2" spans="1:5">
      <c r="A2">
        <v>2014</v>
      </c>
      <c r="B2" t="s">
        <v>53</v>
      </c>
      <c r="C2" s="1">
        <v>5000</v>
      </c>
      <c r="D2" s="2">
        <v>0.7795</v>
      </c>
      <c r="E2" s="1">
        <v>1495</v>
      </c>
    </row>
    <row r="3" spans="1:5">
      <c r="A3">
        <v>2015</v>
      </c>
      <c r="B3" t="s">
        <v>54</v>
      </c>
      <c r="C3" s="1">
        <v>6280</v>
      </c>
      <c r="D3" s="2">
        <v>0.6683</v>
      </c>
      <c r="E3" s="1">
        <v>1507</v>
      </c>
    </row>
    <row r="4" spans="1:5">
      <c r="A4">
        <v>2014</v>
      </c>
      <c r="B4" t="s">
        <v>55</v>
      </c>
      <c r="C4" s="1">
        <v>17565</v>
      </c>
      <c r="D4" s="3">
        <v>0.4597</v>
      </c>
      <c r="E4" s="1">
        <v>1480</v>
      </c>
    </row>
    <row r="5" spans="1:5">
      <c r="A5">
        <v>2015</v>
      </c>
      <c r="B5" t="s">
        <v>56</v>
      </c>
      <c r="C5" s="1">
        <v>143967</v>
      </c>
      <c r="D5" s="2">
        <v>0.7795</v>
      </c>
      <c r="E5" s="1">
        <v>1495</v>
      </c>
    </row>
    <row r="6" spans="1:5">
      <c r="A6">
        <v>2014</v>
      </c>
      <c r="B6" t="s">
        <v>53</v>
      </c>
      <c r="C6" s="1">
        <v>119793</v>
      </c>
      <c r="D6" s="2">
        <v>0.6683</v>
      </c>
      <c r="E6" s="1">
        <v>1507</v>
      </c>
    </row>
    <row r="7" spans="1:5">
      <c r="A7">
        <v>2015</v>
      </c>
      <c r="B7" t="s">
        <v>54</v>
      </c>
      <c r="C7" s="1">
        <v>27000</v>
      </c>
      <c r="D7" s="3">
        <v>0.4597</v>
      </c>
      <c r="E7" s="1">
        <v>1480</v>
      </c>
    </row>
    <row r="8" spans="1:12">
      <c r="A8">
        <v>2014</v>
      </c>
      <c r="B8" t="s">
        <v>55</v>
      </c>
      <c r="C8">
        <v>638007</v>
      </c>
      <c r="D8" s="2">
        <v>0.7795</v>
      </c>
      <c r="E8" s="1">
        <v>1495</v>
      </c>
      <c r="J8" t="s">
        <v>57</v>
      </c>
      <c r="K8" t="s">
        <v>58</v>
      </c>
      <c r="L8" t="s">
        <v>59</v>
      </c>
    </row>
    <row r="9" spans="1:12">
      <c r="A9">
        <v>2015</v>
      </c>
      <c r="B9" t="s">
        <v>56</v>
      </c>
      <c r="C9">
        <v>739630</v>
      </c>
      <c r="D9" s="2">
        <v>0.6683</v>
      </c>
      <c r="E9" s="1">
        <v>1507</v>
      </c>
      <c r="J9" s="4" t="s">
        <v>53</v>
      </c>
      <c r="K9" s="5">
        <v>2330484</v>
      </c>
      <c r="L9" s="5">
        <v>5.2628</v>
      </c>
    </row>
    <row r="10" spans="1:12">
      <c r="A10">
        <v>2014</v>
      </c>
      <c r="B10" t="s">
        <v>53</v>
      </c>
      <c r="C10">
        <v>660242</v>
      </c>
      <c r="D10" s="3">
        <v>0.4597</v>
      </c>
      <c r="E10" s="1">
        <v>1480</v>
      </c>
      <c r="J10" s="4" t="s">
        <v>54</v>
      </c>
      <c r="K10" s="5">
        <v>1719477</v>
      </c>
      <c r="L10" s="5">
        <v>4.943</v>
      </c>
    </row>
    <row r="11" spans="1:12">
      <c r="A11">
        <v>2015</v>
      </c>
      <c r="B11" t="s">
        <v>54</v>
      </c>
      <c r="C11" s="1">
        <v>5000</v>
      </c>
      <c r="D11" s="2">
        <v>0.7795</v>
      </c>
      <c r="E11" s="1">
        <v>1495</v>
      </c>
      <c r="J11" s="4" t="s">
        <v>55</v>
      </c>
      <c r="K11" s="5">
        <v>1617854</v>
      </c>
      <c r="L11" s="5">
        <v>5.0542</v>
      </c>
    </row>
    <row r="12" spans="1:12">
      <c r="A12">
        <v>2014</v>
      </c>
      <c r="B12" t="s">
        <v>55</v>
      </c>
      <c r="C12" s="1">
        <v>6280</v>
      </c>
      <c r="D12" s="2">
        <v>0.6683</v>
      </c>
      <c r="E12" s="1">
        <v>1507</v>
      </c>
      <c r="J12" s="4" t="s">
        <v>56</v>
      </c>
      <c r="K12" s="5">
        <v>1697242</v>
      </c>
      <c r="L12" s="5">
        <v>5.2628</v>
      </c>
    </row>
    <row r="13" spans="1:12">
      <c r="A13">
        <v>2015</v>
      </c>
      <c r="B13" t="s">
        <v>56</v>
      </c>
      <c r="C13" s="1">
        <v>17565</v>
      </c>
      <c r="D13" s="3">
        <v>0.4597</v>
      </c>
      <c r="E13" s="1">
        <v>1480</v>
      </c>
      <c r="J13" s="4" t="s">
        <v>60</v>
      </c>
      <c r="K13" s="5">
        <v>7365057</v>
      </c>
      <c r="L13" s="5">
        <v>20.5228</v>
      </c>
    </row>
    <row r="14" spans="1:5">
      <c r="A14">
        <v>2014</v>
      </c>
      <c r="B14" t="s">
        <v>53</v>
      </c>
      <c r="C14" s="1">
        <v>143967</v>
      </c>
      <c r="D14" s="2">
        <v>0.7795</v>
      </c>
      <c r="E14" s="1">
        <v>1495</v>
      </c>
    </row>
    <row r="15" spans="1:5">
      <c r="A15">
        <v>2015</v>
      </c>
      <c r="B15" t="s">
        <v>54</v>
      </c>
      <c r="C15" s="1">
        <v>119793</v>
      </c>
      <c r="D15" s="2">
        <v>0.6683</v>
      </c>
      <c r="E15" s="1">
        <v>1507</v>
      </c>
    </row>
    <row r="16" spans="1:5">
      <c r="A16">
        <v>2014</v>
      </c>
      <c r="B16" t="s">
        <v>55</v>
      </c>
      <c r="C16" s="1">
        <v>27000</v>
      </c>
      <c r="D16" s="3">
        <v>0.4597</v>
      </c>
      <c r="E16" s="1">
        <v>1480</v>
      </c>
    </row>
    <row r="17" spans="1:5">
      <c r="A17">
        <v>2015</v>
      </c>
      <c r="B17" t="s">
        <v>56</v>
      </c>
      <c r="C17">
        <v>638007</v>
      </c>
      <c r="D17" s="2">
        <v>0.7795</v>
      </c>
      <c r="E17" s="1">
        <v>1495</v>
      </c>
    </row>
    <row r="18" spans="1:5">
      <c r="A18">
        <v>2014</v>
      </c>
      <c r="B18" t="s">
        <v>53</v>
      </c>
      <c r="C18">
        <v>739630</v>
      </c>
      <c r="D18" s="2">
        <v>0.6683</v>
      </c>
      <c r="E18" s="1">
        <v>1507</v>
      </c>
    </row>
    <row r="19" spans="1:5">
      <c r="A19">
        <v>2015</v>
      </c>
      <c r="B19" t="s">
        <v>54</v>
      </c>
      <c r="C19">
        <v>660242</v>
      </c>
      <c r="D19" s="3">
        <v>0.4597</v>
      </c>
      <c r="E19" s="1">
        <v>1480</v>
      </c>
    </row>
    <row r="20" spans="1:5">
      <c r="A20">
        <v>2014</v>
      </c>
      <c r="B20" t="s">
        <v>55</v>
      </c>
      <c r="C20" s="1">
        <v>5000</v>
      </c>
      <c r="D20" s="2">
        <v>0.7795</v>
      </c>
      <c r="E20" s="1">
        <v>1495</v>
      </c>
    </row>
    <row r="21" spans="1:5">
      <c r="A21">
        <v>2015</v>
      </c>
      <c r="B21" t="s">
        <v>56</v>
      </c>
      <c r="C21" s="1">
        <v>6280</v>
      </c>
      <c r="D21" s="2">
        <v>0.6683</v>
      </c>
      <c r="E21" s="1">
        <v>1507</v>
      </c>
    </row>
    <row r="22" spans="1:5">
      <c r="A22">
        <v>2014</v>
      </c>
      <c r="B22" t="s">
        <v>53</v>
      </c>
      <c r="C22" s="1">
        <v>17565</v>
      </c>
      <c r="D22" s="3">
        <v>0.4597</v>
      </c>
      <c r="E22" s="1">
        <v>1480</v>
      </c>
    </row>
    <row r="23" spans="1:5">
      <c r="A23">
        <v>2015</v>
      </c>
      <c r="B23" t="s">
        <v>54</v>
      </c>
      <c r="C23" s="1">
        <v>143967</v>
      </c>
      <c r="D23" s="2">
        <v>0.7795</v>
      </c>
      <c r="E23" s="1">
        <v>1495</v>
      </c>
    </row>
    <row r="24" spans="1:5">
      <c r="A24">
        <v>2014</v>
      </c>
      <c r="B24" t="s">
        <v>55</v>
      </c>
      <c r="C24" s="1">
        <v>119793</v>
      </c>
      <c r="D24" s="2">
        <v>0.6683</v>
      </c>
      <c r="E24" s="1">
        <v>1507</v>
      </c>
    </row>
    <row r="25" spans="1:5">
      <c r="A25">
        <v>2015</v>
      </c>
      <c r="B25" t="s">
        <v>56</v>
      </c>
      <c r="C25" s="1">
        <v>27000</v>
      </c>
      <c r="D25" s="3">
        <v>0.4597</v>
      </c>
      <c r="E25" s="1">
        <v>1480</v>
      </c>
    </row>
    <row r="26" spans="1:5">
      <c r="A26">
        <v>2014</v>
      </c>
      <c r="B26" t="s">
        <v>53</v>
      </c>
      <c r="C26">
        <v>638007</v>
      </c>
      <c r="D26" s="2">
        <v>0.7795</v>
      </c>
      <c r="E26" s="1">
        <v>1495</v>
      </c>
    </row>
    <row r="27" spans="1:5">
      <c r="A27">
        <v>2015</v>
      </c>
      <c r="B27" t="s">
        <v>54</v>
      </c>
      <c r="C27">
        <v>739630</v>
      </c>
      <c r="D27" s="2">
        <v>0.6683</v>
      </c>
      <c r="E27" s="1">
        <v>1507</v>
      </c>
    </row>
    <row r="28" spans="1:5">
      <c r="A28">
        <v>2014</v>
      </c>
      <c r="B28" t="s">
        <v>55</v>
      </c>
      <c r="C28">
        <v>660242</v>
      </c>
      <c r="D28" s="3">
        <v>0.4597</v>
      </c>
      <c r="E28" s="1">
        <v>1480</v>
      </c>
    </row>
    <row r="29" spans="1:5">
      <c r="A29">
        <v>2015</v>
      </c>
      <c r="B29" t="s">
        <v>56</v>
      </c>
      <c r="C29" s="1">
        <v>5000</v>
      </c>
      <c r="D29" s="2">
        <v>0.7795</v>
      </c>
      <c r="E29" s="1">
        <v>1495</v>
      </c>
    </row>
    <row r="30" spans="1:5">
      <c r="A30">
        <v>2014</v>
      </c>
      <c r="B30" t="s">
        <v>53</v>
      </c>
      <c r="C30" s="1">
        <v>6280</v>
      </c>
      <c r="D30" s="2">
        <v>0.6683</v>
      </c>
      <c r="E30" s="1">
        <v>1507</v>
      </c>
    </row>
    <row r="31" spans="1:5">
      <c r="A31">
        <v>2015</v>
      </c>
      <c r="B31" t="s">
        <v>54</v>
      </c>
      <c r="C31" s="1">
        <v>17565</v>
      </c>
      <c r="D31" s="3">
        <v>0.4597</v>
      </c>
      <c r="E31" s="1">
        <v>1480</v>
      </c>
    </row>
    <row r="32" spans="1:5">
      <c r="A32">
        <v>2014</v>
      </c>
      <c r="B32" t="s">
        <v>55</v>
      </c>
      <c r="C32" s="1">
        <v>143967</v>
      </c>
      <c r="D32" s="2">
        <v>0.7795</v>
      </c>
      <c r="E32" s="1">
        <v>1495</v>
      </c>
    </row>
    <row r="33" spans="1:5">
      <c r="A33">
        <v>2015</v>
      </c>
      <c r="B33" t="s">
        <v>56</v>
      </c>
      <c r="C33" s="1">
        <v>119793</v>
      </c>
      <c r="D33" s="2">
        <v>0.6683</v>
      </c>
      <c r="E33" s="1">
        <v>1507</v>
      </c>
    </row>
    <row r="34" spans="3:5">
      <c r="C34" s="1"/>
      <c r="D34" s="3"/>
      <c r="E34" s="1"/>
    </row>
    <row r="35" spans="4:5">
      <c r="D35" s="2"/>
      <c r="E35" s="1"/>
    </row>
    <row r="36" spans="4:5">
      <c r="D36" s="2"/>
      <c r="E36" s="1"/>
    </row>
    <row r="37" spans="4:5">
      <c r="D37" s="3"/>
      <c r="E37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2006-09-16T00:00:00Z</dcterms:created>
  <dcterms:modified xsi:type="dcterms:W3CDTF">2019-10-17T05:52:36Z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