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ursh/Desktop/EQUITY ANALYSIS/"/>
    </mc:Choice>
  </mc:AlternateContent>
  <bookViews>
    <workbookView xWindow="0" yWindow="460" windowWidth="25600" windowHeight="15540" tabRatio="500" activeTab="3"/>
  </bookViews>
  <sheets>
    <sheet name="COVER PAGE" sheetId="10" r:id="rId1"/>
    <sheet name="DISCOUNTED CASH FLOW MODEL" sheetId="7" r:id="rId2"/>
    <sheet name="FINANCIAL RATIOS" sheetId="4" r:id="rId3"/>
    <sheet name="PRICE RATIO ANALYSIS" sheetId="6" r:id="rId4"/>
    <sheet name="INCOME STATEMENT" sheetId="1" r:id="rId5"/>
    <sheet name="BALANCE SHEET" sheetId="2" r:id="rId6"/>
    <sheet name="STATEMENT OF CASH FLOWS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7" l="1"/>
  <c r="G17" i="7"/>
  <c r="H17" i="7"/>
  <c r="I17" i="7"/>
  <c r="L18" i="7"/>
  <c r="L19" i="7"/>
  <c r="L20" i="7"/>
  <c r="L21" i="7"/>
  <c r="L23" i="7"/>
  <c r="B14" i="7"/>
  <c r="D14" i="7"/>
  <c r="E14" i="7"/>
  <c r="C14" i="7"/>
  <c r="C12" i="7"/>
  <c r="D12" i="7"/>
  <c r="E12" i="7"/>
  <c r="B12" i="7"/>
  <c r="C10" i="7"/>
  <c r="D10" i="7"/>
  <c r="E10" i="7"/>
  <c r="B10" i="7"/>
  <c r="C9" i="7"/>
  <c r="D9" i="7"/>
  <c r="E9" i="7"/>
  <c r="B9" i="7"/>
  <c r="C7" i="7"/>
  <c r="D7" i="7"/>
  <c r="E7" i="7"/>
  <c r="B7" i="7"/>
  <c r="B5" i="7"/>
  <c r="D15" i="6"/>
  <c r="B15" i="6"/>
  <c r="C15" i="6"/>
  <c r="C4" i="6"/>
  <c r="C5" i="6"/>
  <c r="D4" i="6"/>
  <c r="D5" i="6"/>
  <c r="E4" i="6"/>
  <c r="E5" i="6"/>
  <c r="C7" i="6"/>
  <c r="D7" i="6"/>
  <c r="E7" i="6"/>
  <c r="C10" i="6"/>
  <c r="D10" i="6"/>
  <c r="E10" i="6"/>
  <c r="B10" i="6"/>
  <c r="C11" i="6"/>
  <c r="D11" i="6"/>
  <c r="E11" i="6"/>
  <c r="B11" i="6"/>
  <c r="G11" i="6"/>
  <c r="C14" i="6"/>
  <c r="D14" i="6"/>
  <c r="E14" i="6"/>
  <c r="B14" i="6"/>
  <c r="C17" i="6"/>
  <c r="D17" i="6"/>
  <c r="E17" i="6"/>
  <c r="B17" i="6"/>
  <c r="C18" i="6"/>
  <c r="D18" i="6"/>
  <c r="E18" i="6"/>
  <c r="B18" i="6"/>
  <c r="C19" i="6"/>
  <c r="D19" i="6"/>
  <c r="E19" i="6"/>
  <c r="B19" i="6"/>
  <c r="C20" i="6"/>
  <c r="D20" i="6"/>
  <c r="E20" i="6"/>
  <c r="B20" i="6"/>
  <c r="E6" i="4"/>
  <c r="B8" i="4"/>
  <c r="B6" i="4"/>
  <c r="B8" i="7"/>
  <c r="C5" i="7"/>
  <c r="C8" i="7"/>
  <c r="D5" i="7"/>
  <c r="D8" i="7"/>
  <c r="E5" i="7"/>
  <c r="E8" i="7"/>
  <c r="F8" i="7"/>
  <c r="D6" i="7"/>
  <c r="E6" i="7"/>
  <c r="F6" i="7"/>
  <c r="F5" i="7"/>
  <c r="F7" i="7"/>
  <c r="L6" i="7"/>
  <c r="F9" i="7"/>
  <c r="B11" i="7"/>
  <c r="C11" i="7"/>
  <c r="D11" i="7"/>
  <c r="E11" i="7"/>
  <c r="F11" i="7"/>
  <c r="F10" i="7"/>
  <c r="B13" i="7"/>
  <c r="C13" i="7"/>
  <c r="D13" i="7"/>
  <c r="E13" i="7"/>
  <c r="F13" i="7"/>
  <c r="F12" i="7"/>
  <c r="B15" i="7"/>
  <c r="C15" i="7"/>
  <c r="D15" i="7"/>
  <c r="E15" i="7"/>
  <c r="F15" i="7"/>
  <c r="F14" i="7"/>
  <c r="F16" i="7"/>
  <c r="G8" i="7"/>
  <c r="G7" i="7"/>
  <c r="G9" i="7"/>
  <c r="G11" i="7"/>
  <c r="G10" i="7"/>
  <c r="G13" i="7"/>
  <c r="G12" i="7"/>
  <c r="G15" i="7"/>
  <c r="G14" i="7"/>
  <c r="G16" i="7"/>
  <c r="H8" i="7"/>
  <c r="H7" i="7"/>
  <c r="H9" i="7"/>
  <c r="H11" i="7"/>
  <c r="H10" i="7"/>
  <c r="H13" i="7"/>
  <c r="H12" i="7"/>
  <c r="H15" i="7"/>
  <c r="H14" i="7"/>
  <c r="H16" i="7"/>
  <c r="I8" i="7"/>
  <c r="I7" i="7"/>
  <c r="I9" i="7"/>
  <c r="I11" i="7"/>
  <c r="I10" i="7"/>
  <c r="I13" i="7"/>
  <c r="I12" i="7"/>
  <c r="I15" i="7"/>
  <c r="I14" i="7"/>
  <c r="I16" i="7"/>
  <c r="J8" i="7"/>
  <c r="G6" i="7"/>
  <c r="G5" i="7"/>
  <c r="H6" i="7"/>
  <c r="H5" i="7"/>
  <c r="I6" i="7"/>
  <c r="I5" i="7"/>
  <c r="J6" i="7"/>
  <c r="J5" i="7"/>
  <c r="J7" i="7"/>
  <c r="J9" i="7"/>
  <c r="J11" i="7"/>
  <c r="J10" i="7"/>
  <c r="J13" i="7"/>
  <c r="J12" i="7"/>
  <c r="J15" i="7"/>
  <c r="J14" i="7"/>
  <c r="J16" i="7"/>
  <c r="B16" i="7"/>
  <c r="C16" i="7"/>
  <c r="C17" i="7"/>
  <c r="D16" i="7"/>
  <c r="D17" i="7"/>
  <c r="E16" i="7"/>
  <c r="E17" i="7"/>
  <c r="J17" i="7"/>
  <c r="B17" i="7"/>
  <c r="L12" i="7"/>
  <c r="L14" i="7"/>
  <c r="L15" i="7"/>
  <c r="L16" i="7"/>
  <c r="C6" i="7"/>
  <c r="B4" i="6"/>
  <c r="B5" i="6"/>
  <c r="G5" i="6"/>
  <c r="H5" i="6"/>
  <c r="B7" i="6"/>
  <c r="B8" i="6"/>
  <c r="C8" i="6"/>
  <c r="D8" i="6"/>
  <c r="E8" i="6"/>
  <c r="G8" i="6"/>
  <c r="H11" i="6"/>
  <c r="G18" i="6"/>
  <c r="H18" i="6"/>
  <c r="D15" i="4"/>
  <c r="C15" i="4"/>
  <c r="B15" i="4"/>
  <c r="E15" i="4"/>
  <c r="D14" i="4"/>
  <c r="C14" i="4"/>
  <c r="B14" i="4"/>
  <c r="E14" i="4"/>
  <c r="D13" i="4"/>
  <c r="C13" i="4"/>
  <c r="B13" i="4"/>
  <c r="E13" i="4"/>
  <c r="D11" i="4"/>
  <c r="C11" i="4"/>
  <c r="B11" i="4"/>
  <c r="E11" i="4"/>
  <c r="D10" i="4"/>
  <c r="C10" i="4"/>
  <c r="B10" i="4"/>
  <c r="E10" i="4"/>
  <c r="D8" i="4"/>
  <c r="C8" i="4"/>
  <c r="E8" i="4"/>
  <c r="D7" i="4"/>
  <c r="C7" i="4"/>
  <c r="B7" i="4"/>
  <c r="E7" i="4"/>
  <c r="D6" i="4"/>
  <c r="C6" i="4"/>
  <c r="D4" i="4"/>
  <c r="C4" i="4"/>
  <c r="B4" i="4"/>
  <c r="E4" i="4"/>
  <c r="B3" i="4"/>
  <c r="D3" i="4"/>
  <c r="C3" i="4"/>
  <c r="E3" i="4"/>
</calcChain>
</file>

<file path=xl/sharedStrings.xml><?xml version="1.0" encoding="utf-8"?>
<sst xmlns="http://schemas.openxmlformats.org/spreadsheetml/2006/main" count="268" uniqueCount="153">
  <si>
    <t>Period Ending:</t>
  </si>
  <si>
    <t>Total Revenue</t>
  </si>
  <si>
    <t>Cost of Revenue</t>
  </si>
  <si>
    <t>Gross Profit</t>
  </si>
  <si>
    <t>Operating Expenses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</si>
  <si>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</si>
  <si>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</si>
  <si>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</si>
  <si>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</si>
  <si>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</si>
  <si>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</si>
  <si>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</si>
  <si>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</si>
  <si>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</si>
  <si>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</si>
  <si>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</si>
  <si>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Equity Earnings/Loss Unconsolidated Subsidiary</t>
  </si>
  <si>
    <t>Net Income-Cont. Operations</t>
  </si>
  <si>
    <t>Net Income</t>
  </si>
  <si>
    <t>Net Income Applicable to Common Shareholders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</si>
  <si>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</si>
  <si>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</si>
  <si>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</si>
  <si>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</si>
  <si>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</si>
  <si>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</si>
  <si>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</si>
  <si>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</si>
  <si>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</si>
  <si>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</si>
  <si>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</si>
  <si>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</si>
  <si>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</si>
  <si>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</si>
  <si>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</si>
  <si>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</si>
  <si>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</si>
  <si>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</si>
  <si>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</si>
  <si>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</si>
  <si>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</si>
  <si>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</si>
  <si>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</si>
  <si>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</si>
  <si>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</si>
  <si>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</si>
  <si>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</si>
  <si>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</si>
  <si>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</si>
  <si>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</si>
  <si>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</si>
  <si>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</si>
  <si>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</si>
  <si>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UAA INCOME STATEMENT</t>
  </si>
  <si>
    <t>UAA BALANCE SHEET</t>
  </si>
  <si>
    <t>UAA STATEMENT OF CASH FLOWS</t>
  </si>
  <si>
    <t>Cash Flows-Operating Activities</t>
  </si>
  <si>
    <t>Depreciation</t>
  </si>
  <si>
    <t>Net Income Adjustments</t>
  </si>
  <si>
    <t>Changes in Operating Activities</t>
  </si>
  <si>
    <t>Accounts Receivable</t>
  </si>
  <si>
    <t>Changes in Inventories</t>
  </si>
  <si>
    <t>Other Operating Activities</t>
  </si>
  <si>
    <t>Liabilities</t>
  </si>
  <si>
    <t>Net Cash Flow-Operating</t>
  </si>
  <si>
    <t>Cash Flows-Investing Activities</t>
  </si>
  <si>
    <t>Capital Expenditures</t>
  </si>
  <si>
    <t>Investments</t>
  </si>
  <si>
    <t>Other Investing Activities</t>
  </si>
  <si>
    <t>Net Cash Flows-Investing</t>
  </si>
  <si>
    <t>Cash Flows-Financing Activities</t>
  </si>
  <si>
    <t>Sale and Purchase of Stock</t>
  </si>
  <si>
    <t>Net Borrowings</t>
  </si>
  <si>
    <t>Other Financing Activities</t>
  </si>
  <si>
    <t>Net Cash Flows-Financing</t>
  </si>
  <si>
    <t>Effect of Exchange Rate</t>
  </si>
  <si>
    <t>Net Cash Flow</t>
  </si>
  <si>
    <t>Liquidity</t>
  </si>
  <si>
    <t>Current Ratio</t>
  </si>
  <si>
    <t>Quick Ratio</t>
  </si>
  <si>
    <t>Asset Management</t>
  </si>
  <si>
    <t>Inventory Turnover Ratio</t>
  </si>
  <si>
    <t>Days Sales In Recieveables</t>
  </si>
  <si>
    <t>Total Assets Turnover</t>
  </si>
  <si>
    <t>Debt Management</t>
  </si>
  <si>
    <t>Debt Ratio</t>
  </si>
  <si>
    <t>Times Interest Earned</t>
  </si>
  <si>
    <t>Profitability</t>
  </si>
  <si>
    <t>Profit Margin</t>
  </si>
  <si>
    <t>explanation</t>
  </si>
  <si>
    <t>Net Return On Assets ROA</t>
  </si>
  <si>
    <t>Return On Common Equity ROE</t>
  </si>
  <si>
    <t>Closing Prices</t>
  </si>
  <si>
    <t>Dep and Amort</t>
  </si>
  <si>
    <t>Shares Outstanding</t>
  </si>
  <si>
    <t>Sales</t>
  </si>
  <si>
    <t>Cash Flow</t>
  </si>
  <si>
    <t>Average</t>
  </si>
  <si>
    <t>TRADING RANGE</t>
  </si>
  <si>
    <t>Sales Per Share</t>
  </si>
  <si>
    <t>Price/sps</t>
  </si>
  <si>
    <t>Cash Flow Per Share</t>
  </si>
  <si>
    <t>Price/cfps</t>
  </si>
  <si>
    <t>Eps</t>
  </si>
  <si>
    <t>Price/eps</t>
  </si>
  <si>
    <t>Cost of Goods Sold</t>
  </si>
  <si>
    <t>Avg x Most Recent</t>
  </si>
  <si>
    <t>low</t>
  </si>
  <si>
    <t>high</t>
  </si>
  <si>
    <t>Free Cash Flow</t>
  </si>
  <si>
    <t>Revenue Growth Rate</t>
  </si>
  <si>
    <t>(-) Tax</t>
  </si>
  <si>
    <t>(+) Depreciation</t>
  </si>
  <si>
    <t>(-) Capital Expenditures</t>
  </si>
  <si>
    <t>(-) Change in Net Working Capital</t>
  </si>
  <si>
    <t xml:space="preserve">Operating Margin </t>
  </si>
  <si>
    <t>DCF ASSUMPTIONS</t>
  </si>
  <si>
    <t>Effective Tax Rate</t>
  </si>
  <si>
    <t>% of Revenue</t>
  </si>
  <si>
    <t xml:space="preserve">Operating Income (EBIT) </t>
  </si>
  <si>
    <t>WACC%</t>
  </si>
  <si>
    <t>Terminal EBITDA Multiple:</t>
  </si>
  <si>
    <t>Terminal Growth Rate:</t>
  </si>
  <si>
    <t>Terminal Value:</t>
  </si>
  <si>
    <t>PV of Terminal Value:</t>
  </si>
  <si>
    <t>Sum of PV of Cash Flows:</t>
  </si>
  <si>
    <t>Enterprise Value</t>
  </si>
  <si>
    <t>Historical</t>
  </si>
  <si>
    <t>x</t>
  </si>
  <si>
    <t>PV of FCF ('19-'22)</t>
  </si>
  <si>
    <t xml:space="preserve">Per Share Price </t>
  </si>
  <si>
    <t>PV of Free Cash Flow (discounted)</t>
  </si>
  <si>
    <t>Terminal Value '23 (est)</t>
  </si>
  <si>
    <t xml:space="preserve">PV Terminal Valve '23 </t>
  </si>
  <si>
    <t>(est) Value of Operations</t>
  </si>
  <si>
    <t>Forecasts</t>
  </si>
  <si>
    <t>compiles revenue and operating income numbers to forecast growth for five years</t>
  </si>
  <si>
    <t>Discounted Cash Flow Model</t>
  </si>
  <si>
    <t>Financial Ratios</t>
  </si>
  <si>
    <t>measuring metrics like current ratio, inventory ratio, and debt ratio</t>
  </si>
  <si>
    <t>Price Ratio Analysis</t>
  </si>
  <si>
    <t>uses sales, cash flow, and earnings per share numbers to find a trading range</t>
  </si>
  <si>
    <t>Spreadsheet contains</t>
  </si>
  <si>
    <t>Period #</t>
  </si>
  <si>
    <t>STATEMENT OF CASH FLOWS</t>
  </si>
  <si>
    <t>BALANCE SHEET</t>
  </si>
  <si>
    <t>INCOME STATEMENT</t>
  </si>
  <si>
    <t>PRICE RATIO ANALYSIS</t>
  </si>
  <si>
    <t>DISCOUNTED CASH FLOW MODEL</t>
  </si>
  <si>
    <t>-</t>
  </si>
  <si>
    <t>Short Term Investments</t>
  </si>
  <si>
    <t>JETBLUE VALUATION AND FORECASTS</t>
  </si>
  <si>
    <t>spreadsheet completed on 7/6/19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</si>
</sst>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.00"/>
    <numFmt numFmtId="166" formatCode="0.0%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424242"/>
      <name val="Arial"/>
      <family val="2"/>
    </font>
    <font>
      <sz val="12"/>
      <color rgb="FF42424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  <font>
      <b/>
      <sz val="12"/>
      <color rgb="FF0070C0"/>
      <name val="Arial"/>
      <family val="2"/>
    </font>
    <font>
      <b/>
      <u/>
      <sz val="12"/>
      <color rgb="FF424242"/>
      <name val="Arial"/>
      <family val="2"/>
    </font>
    <font>
      <u/>
      <sz val="12"/>
      <name val="Arial"/>
      <family val="2"/>
    </font>
    <font>
      <b/>
      <sz val="12"/>
      <color rgb="FF000000"/>
      <name val="Arial"/>
      <family val="2"/>
    </font>
    <font>
      <sz val="24"/>
      <color theme="1"/>
      <name val="Arial"/>
      <family val="2"/>
    </font>
    <font>
      <u/>
      <sz val="1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rgb="FF424242"/>
      <name val="Arial"/>
      <family val="2"/>
    </font>
    <font>
      <sz val="13"/>
      <color rgb="FF000000"/>
      <name val="Helvetica Neue"/>
      <family val="2"/>
    </font>
    <font>
      <sz val="13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9" fillId="0" borderId="0"/>
  </cellStyleXfs>
  <cellXfs count="155">
    <xf numFmtId="0" fontId="0" fillId="0" borderId="0" xfId="0"/>
    <xf numFmtId="6" fontId="5" fillId="0" borderId="0" xfId="0" applyNumberFormat="1" applyFont="1" applyAlignment="1"/>
    <xf numFmtId="0" fontId="0" fillId="0" borderId="0" xfId="0" applyFont="1"/>
    <xf numFmtId="0" fontId="7" fillId="0" borderId="0" xfId="0" applyFont="1" applyAlignment="1"/>
    <xf numFmtId="0" fontId="6" fillId="0" borderId="0" xfId="0" applyFon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4" fontId="6" fillId="0" borderId="0" xfId="0" applyNumberFormat="1" applyFont="1" applyAlignment="1">
      <alignment horizontal="center" vertical="center"/>
    </xf>
    <xf numFmtId="6" fontId="4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9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9" fontId="7" fillId="0" borderId="0" xfId="2" applyNumberFormat="1" applyFont="1" applyAlignment="1">
      <alignment horizontal="center" vertical="center"/>
    </xf>
    <xf numFmtId="0" fontId="13" fillId="0" borderId="0" xfId="0" applyFont="1" applyAlignment="1">
      <alignment horizontal="left"/>
    </xf>
    <xf numFmtId="9" fontId="7" fillId="0" borderId="0" xfId="2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2" fontId="7" fillId="0" borderId="0" xfId="2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0" fontId="7" fillId="0" borderId="0" xfId="2" applyNumberFormat="1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14" fontId="4" fillId="0" borderId="6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4" fontId="7" fillId="0" borderId="1" xfId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center"/>
    </xf>
    <xf numFmtId="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 wrapText="1"/>
    </xf>
    <xf numFmtId="43" fontId="7" fillId="0" borderId="1" xfId="3" applyFont="1" applyFill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3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6" fillId="0" borderId="0" xfId="0" applyFont="1"/>
    <xf numFmtId="4" fontId="16" fillId="0" borderId="0" xfId="0" applyNumberFormat="1" applyFont="1"/>
    <xf numFmtId="0" fontId="17" fillId="0" borderId="0" xfId="0" applyFont="1"/>
    <xf numFmtId="4" fontId="0" fillId="0" borderId="0" xfId="0" applyNumberForma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0" fontId="16" fillId="0" borderId="0" xfId="0" applyFont="1" applyFill="1"/>
    <xf numFmtId="4" fontId="16" fillId="0" borderId="0" xfId="0" applyNumberFormat="1" applyFont="1" applyFill="1"/>
    <xf numFmtId="0" fontId="17" fillId="0" borderId="0" xfId="0" applyFont="1" applyFill="1"/>
    <xf numFmtId="0" fontId="0" fillId="0" borderId="0" xfId="0" applyNumberFormat="1" applyFill="1" applyAlignment="1">
      <alignment vertical="center"/>
    </xf>
    <xf numFmtId="164" fontId="5" fillId="0" borderId="0" xfId="1" applyNumberFormat="1" applyFont="1" applyFill="1" applyAlignment="1">
      <alignment vertical="center"/>
    </xf>
    <xf numFmtId="9" fontId="5" fillId="0" borderId="0" xfId="2" applyFont="1" applyAlignment="1">
      <alignment horizontal="center" vertical="center"/>
    </xf>
    <xf numFmtId="0" fontId="7" fillId="0" borderId="0" xfId="0" applyFont="1" applyFill="1" applyAlignment="1">
      <alignment horizontal="left" vertical="center" indent="3"/>
    </xf>
    <xf numFmtId="9" fontId="7" fillId="0" borderId="0" xfId="2" applyFont="1" applyAlignment="1">
      <alignment vertical="center"/>
    </xf>
    <xf numFmtId="14" fontId="4" fillId="0" borderId="0" xfId="0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vertical="center"/>
    </xf>
    <xf numFmtId="9" fontId="5" fillId="0" borderId="0" xfId="2" applyFont="1" applyFill="1" applyAlignment="1">
      <alignment horizontal="center" vertical="center"/>
    </xf>
    <xf numFmtId="9" fontId="7" fillId="0" borderId="0" xfId="2" applyFont="1" applyFill="1" applyAlignment="1">
      <alignment vertical="center"/>
    </xf>
    <xf numFmtId="0" fontId="7" fillId="0" borderId="0" xfId="0" applyFont="1" applyAlignment="1">
      <alignment horizontal="left" vertical="center" indent="3"/>
    </xf>
    <xf numFmtId="9" fontId="7" fillId="0" borderId="10" xfId="2" applyFont="1" applyBorder="1" applyAlignment="1">
      <alignment horizontal="center" vertical="center"/>
    </xf>
    <xf numFmtId="164" fontId="7" fillId="0" borderId="0" xfId="0" applyNumberFormat="1" applyFont="1" applyFill="1" applyAlignment="1">
      <alignment vertical="center"/>
    </xf>
    <xf numFmtId="10" fontId="7" fillId="0" borderId="10" xfId="2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166" fontId="7" fillId="0" borderId="10" xfId="2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4" fontId="7" fillId="0" borderId="10" xfId="1" applyFont="1" applyBorder="1" applyAlignment="1">
      <alignment horizontal="center" vertical="center"/>
    </xf>
    <xf numFmtId="44" fontId="7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164" fontId="7" fillId="0" borderId="5" xfId="0" applyNumberFormat="1" applyFont="1" applyBorder="1" applyAlignment="1">
      <alignment horizontal="center" vertical="center"/>
    </xf>
    <xf numFmtId="164" fontId="10" fillId="0" borderId="0" xfId="0" applyNumberFormat="1" applyFont="1" applyFill="1" applyAlignment="1">
      <alignment vertical="center"/>
    </xf>
    <xf numFmtId="44" fontId="7" fillId="0" borderId="0" xfId="1" applyFont="1" applyFill="1" applyAlignment="1">
      <alignment vertical="center"/>
    </xf>
    <xf numFmtId="9" fontId="7" fillId="0" borderId="0" xfId="0" applyNumberFormat="1" applyFont="1" applyFill="1" applyAlignment="1">
      <alignment vertical="center"/>
    </xf>
    <xf numFmtId="0" fontId="18" fillId="0" borderId="12" xfId="12" applyFont="1" applyFill="1" applyBorder="1" applyAlignment="1">
      <alignment vertical="center"/>
    </xf>
    <xf numFmtId="44" fontId="6" fillId="0" borderId="13" xfId="0" applyNumberFormat="1" applyFont="1" applyBorder="1" applyAlignment="1">
      <alignment vertical="center"/>
    </xf>
    <xf numFmtId="164" fontId="7" fillId="0" borderId="0" xfId="1" applyNumberFormat="1" applyFont="1" applyAlignment="1">
      <alignment horizontal="left" vertical="center"/>
    </xf>
    <xf numFmtId="164" fontId="21" fillId="0" borderId="0" xfId="1" applyNumberFormat="1" applyFont="1" applyFill="1" applyAlignment="1">
      <alignment horizontal="left" vertical="center"/>
    </xf>
    <xf numFmtId="164" fontId="7" fillId="0" borderId="0" xfId="1" applyNumberFormat="1" applyFont="1" applyFill="1" applyAlignment="1">
      <alignment horizontal="left" vertical="center"/>
    </xf>
    <xf numFmtId="164" fontId="21" fillId="0" borderId="0" xfId="0" applyNumberFormat="1" applyFont="1" applyFill="1" applyAlignment="1">
      <alignment horizontal="left" vertical="center"/>
    </xf>
    <xf numFmtId="44" fontId="7" fillId="0" borderId="0" xfId="1" applyNumberFormat="1" applyFont="1" applyFill="1" applyAlignment="1">
      <alignment horizontal="left" vertical="center"/>
    </xf>
    <xf numFmtId="44" fontId="21" fillId="0" borderId="0" xfId="0" applyNumberFormat="1" applyFont="1" applyFill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22" fillId="0" borderId="0" xfId="1" applyNumberFormat="1" applyFont="1" applyFill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10" fontId="21" fillId="0" borderId="0" xfId="2" applyNumberFormat="1" applyFont="1" applyFill="1" applyAlignment="1">
      <alignment horizontal="center" vertical="center"/>
    </xf>
    <xf numFmtId="10" fontId="7" fillId="0" borderId="0" xfId="2" applyNumberFormat="1" applyFont="1" applyFill="1" applyAlignment="1">
      <alignment horizontal="center" vertical="center"/>
    </xf>
    <xf numFmtId="10" fontId="21" fillId="0" borderId="0" xfId="0" applyNumberFormat="1" applyFont="1" applyFill="1" applyAlignment="1">
      <alignment horizontal="center" vertical="center"/>
    </xf>
    <xf numFmtId="0" fontId="20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5"/>
    </xf>
    <xf numFmtId="0" fontId="7" fillId="0" borderId="0" xfId="0" applyFont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24" fillId="0" borderId="9" xfId="12" applyFont="1" applyBorder="1" applyAlignment="1">
      <alignment vertical="center"/>
    </xf>
    <xf numFmtId="0" fontId="24" fillId="0" borderId="11" xfId="12" applyFont="1" applyBorder="1" applyAlignment="1">
      <alignment vertical="center"/>
    </xf>
    <xf numFmtId="44" fontId="7" fillId="0" borderId="0" xfId="1" applyFont="1" applyAlignment="1">
      <alignment vertical="center"/>
    </xf>
    <xf numFmtId="0" fontId="18" fillId="0" borderId="0" xfId="12" applyFont="1" applyFill="1" applyBorder="1" applyAlignment="1">
      <alignment vertical="center"/>
    </xf>
    <xf numFmtId="44" fontId="6" fillId="0" borderId="0" xfId="0" applyNumberFormat="1" applyFont="1" applyBorder="1" applyAlignment="1">
      <alignment vertical="center"/>
    </xf>
    <xf numFmtId="0" fontId="25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0" fontId="6" fillId="0" borderId="0" xfId="2" applyNumberFormat="1" applyFont="1" applyAlignment="1">
      <alignment horizontal="left" vertical="center"/>
    </xf>
    <xf numFmtId="0" fontId="25" fillId="0" borderId="7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64" fontId="10" fillId="0" borderId="10" xfId="0" applyNumberFormat="1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0" fillId="0" borderId="0" xfId="0" applyFont="1" applyFill="1"/>
    <xf numFmtId="14" fontId="6" fillId="0" borderId="0" xfId="3" applyNumberFormat="1" applyFont="1" applyAlignment="1">
      <alignment horizontal="left" vertical="center"/>
    </xf>
    <xf numFmtId="0" fontId="6" fillId="0" borderId="0" xfId="1" applyNumberFormat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9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left" vertical="center"/>
    </xf>
    <xf numFmtId="164" fontId="5" fillId="3" borderId="0" xfId="1" applyNumberFormat="1" applyFont="1" applyFill="1" applyAlignment="1">
      <alignment vertical="center"/>
    </xf>
    <xf numFmtId="44" fontId="10" fillId="3" borderId="1" xfId="1" applyFont="1" applyFill="1" applyBorder="1" applyAlignment="1">
      <alignment horizontal="right"/>
    </xf>
    <xf numFmtId="164" fontId="4" fillId="3" borderId="0" xfId="1" applyNumberFormat="1" applyFont="1" applyFill="1" applyAlignment="1">
      <alignment vertical="center"/>
    </xf>
    <xf numFmtId="164" fontId="7" fillId="3" borderId="0" xfId="1" applyNumberFormat="1" applyFont="1" applyFill="1" applyAlignment="1">
      <alignment vertical="center"/>
    </xf>
    <xf numFmtId="3" fontId="30" fillId="0" borderId="0" xfId="0" applyNumberFormat="1" applyFont="1"/>
    <xf numFmtId="0" fontId="30" fillId="0" borderId="0" xfId="0" applyFont="1"/>
    <xf numFmtId="0" fontId="31" fillId="0" borderId="0" xfId="0" applyFont="1"/>
    <xf numFmtId="3" fontId="31" fillId="0" borderId="0" xfId="0" applyNumberFormat="1" applyFont="1"/>
    <xf numFmtId="164" fontId="25" fillId="0" borderId="13" xfId="0" applyNumberFormat="1" applyFont="1" applyBorder="1" applyAlignment="1">
      <alignment horizontal="left" vertical="center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16" fillId="0" borderId="0" xfId="0" applyFont="1"/>
    <xf numFmtId="4" fontId="16" fillId="0" borderId="0" xfId="0" applyNumberFormat="1" applyFont="1"/>
  </cellXfs>
  <cellStyles count="13">
    <cellStyle name="Comma" xfId="3" builtinId="3"/>
    <cellStyle name="Currency" xfId="1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2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H16"/>
  <sheetViews>
    <sheetView workbookViewId="0">
      <selection activeCell="C16" sqref="C16"/>
    </sheetView>
  </sheetViews>
  <sheetFormatPr baseColWidth="10" defaultRowHeight="16" x14ac:dyDescent="0.2"/>
  <cols>
    <col min="1" max="1" width="31.83203125" style="62" customWidth="1"/>
    <col min="2" max="2" width="19.1640625" style="62" customWidth="1"/>
    <col min="3" max="3" width="24.33203125" style="62" customWidth="1"/>
    <col min="4" max="4" width="29.6640625" style="62" customWidth="1"/>
    <col min="5" max="16384" width="10.83203125" style="123"/>
  </cols>
  <sheetData>
    <row r="1" spans="1:8" ht="34" customHeight="1" x14ac:dyDescent="0.2">
      <c r="A1" s="140" t="s">
        <v>151</v>
      </c>
      <c r="B1" s="140"/>
      <c r="C1" s="140"/>
      <c r="D1" s="140"/>
    </row>
    <row r="2" spans="1:8" ht="34" customHeight="1" x14ac:dyDescent="0.2">
      <c r="A2" s="140" t="s">
        <v>152</v>
      </c>
      <c r="B2" s="140"/>
      <c r="C2" s="140"/>
      <c r="D2" s="140"/>
    </row>
    <row r="3" spans="1:8" ht="34" customHeight="1" x14ac:dyDescent="0.2">
      <c r="A3" s="124" t="s">
        <v>142</v>
      </c>
      <c r="B3" s="141" t="s">
        <v>89</v>
      </c>
      <c r="C3" s="141"/>
      <c r="D3" s="141"/>
    </row>
    <row r="4" spans="1:8" ht="34" customHeight="1" x14ac:dyDescent="0.2">
      <c r="A4" s="62" t="s">
        <v>137</v>
      </c>
      <c r="B4" s="62" t="s">
        <v>136</v>
      </c>
    </row>
    <row r="5" spans="1:8" ht="34" customHeight="1" x14ac:dyDescent="0.2">
      <c r="A5" s="62" t="s">
        <v>138</v>
      </c>
      <c r="B5" s="62" t="s">
        <v>139</v>
      </c>
    </row>
    <row r="6" spans="1:8" ht="34" customHeight="1" x14ac:dyDescent="0.2">
      <c r="A6" s="62" t="s">
        <v>140</v>
      </c>
      <c r="B6" s="62" t="s">
        <v>141</v>
      </c>
    </row>
    <row r="9" spans="1:8" x14ac:dyDescent="0.2">
      <c r="H9" s="125"/>
    </row>
    <row r="12" spans="1:8" x14ac:dyDescent="0.2">
      <c r="F12" s="125"/>
    </row>
    <row r="16" spans="1:8" x14ac:dyDescent="0.2">
      <c r="D16" s="125"/>
    </row>
  </sheetData>
  <mergeCells count="3">
    <mergeCell ref="A1:D1"/>
    <mergeCell ref="A2:D2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N159"/>
  <sheetViews>
    <sheetView workbookViewId="0">
      <selection activeCell="I24" sqref="I24"/>
    </sheetView>
  </sheetViews>
  <sheetFormatPr baseColWidth="10" defaultRowHeight="16" x14ac:dyDescent="0.2"/>
  <cols>
    <col min="1" max="1" width="34" style="7" customWidth="1"/>
    <col min="2" max="4" width="14.33203125" style="7" customWidth="1"/>
    <col min="5" max="5" width="15.1640625" style="7" customWidth="1"/>
    <col min="6" max="7" width="14.33203125" style="62" customWidth="1"/>
    <col min="8" max="9" width="16.1640625" style="62" customWidth="1"/>
    <col min="10" max="10" width="14.33203125" style="62" customWidth="1"/>
    <col min="11" max="11" width="24.33203125" style="62" customWidth="1"/>
    <col min="12" max="12" width="16.33203125" style="7" bestFit="1" customWidth="1"/>
    <col min="13" max="13" width="10.83203125" style="7"/>
    <col min="14" max="14" width="18.5" style="7" bestFit="1" customWidth="1"/>
    <col min="15" max="16384" width="10.83203125" style="7"/>
  </cols>
  <sheetData>
    <row r="1" spans="1:14" ht="20" customHeight="1" x14ac:dyDescent="0.2">
      <c r="A1" s="143" t="s">
        <v>148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4" ht="20" customHeight="1" x14ac:dyDescent="0.2">
      <c r="A2" s="107" t="s">
        <v>128</v>
      </c>
      <c r="B2" s="142" t="s">
        <v>127</v>
      </c>
      <c r="C2" s="142"/>
      <c r="D2" s="142"/>
      <c r="E2" s="142"/>
      <c r="F2" s="142" t="s">
        <v>135</v>
      </c>
      <c r="G2" s="142"/>
      <c r="H2" s="142"/>
      <c r="I2" s="142"/>
      <c r="J2" s="142"/>
    </row>
    <row r="3" spans="1:14" ht="13" customHeight="1" thickBot="1" x14ac:dyDescent="0.25">
      <c r="A3" s="128" t="s">
        <v>143</v>
      </c>
      <c r="B3" s="129">
        <v>1</v>
      </c>
      <c r="C3" s="129">
        <v>2</v>
      </c>
      <c r="D3" s="129">
        <v>3</v>
      </c>
      <c r="E3" s="129">
        <v>4</v>
      </c>
      <c r="F3" s="129">
        <v>5</v>
      </c>
      <c r="G3" s="129">
        <v>6</v>
      </c>
      <c r="H3" s="129">
        <v>7</v>
      </c>
      <c r="I3" s="129">
        <v>8</v>
      </c>
      <c r="J3" s="129">
        <v>9</v>
      </c>
    </row>
    <row r="4" spans="1:14" ht="20" customHeight="1" x14ac:dyDescent="0.2">
      <c r="A4" s="4" t="s">
        <v>0</v>
      </c>
      <c r="B4" s="5">
        <v>42369</v>
      </c>
      <c r="C4" s="5">
        <v>42735</v>
      </c>
      <c r="D4" s="5">
        <v>43100</v>
      </c>
      <c r="E4" s="5">
        <v>43465</v>
      </c>
      <c r="F4" s="71">
        <v>43830</v>
      </c>
      <c r="G4" s="71">
        <v>44196</v>
      </c>
      <c r="H4" s="71">
        <v>44561</v>
      </c>
      <c r="I4" s="71">
        <v>44926</v>
      </c>
      <c r="J4" s="71">
        <v>45291</v>
      </c>
      <c r="K4" s="146" t="s">
        <v>116</v>
      </c>
      <c r="L4" s="147"/>
    </row>
    <row r="5" spans="1:14" ht="20" customHeight="1" thickBot="1" x14ac:dyDescent="0.25">
      <c r="A5" s="104" t="s">
        <v>1</v>
      </c>
      <c r="B5" s="91">
        <f>'INCOME STATEMENT'!E3</f>
        <v>6416000</v>
      </c>
      <c r="C5" s="91">
        <f>'INCOME STATEMENT'!D3</f>
        <v>6584000</v>
      </c>
      <c r="D5" s="91">
        <f>'INCOME STATEMENT'!C3</f>
        <v>7012000</v>
      </c>
      <c r="E5" s="91">
        <f>'INCOME STATEMENT'!B3</f>
        <v>7658000</v>
      </c>
      <c r="F5" s="92">
        <f>E5*(1+F6)</f>
        <v>8259665.5357002988</v>
      </c>
      <c r="G5" s="92">
        <f>F5*(1+G6)</f>
        <v>8964606.1385884788</v>
      </c>
      <c r="H5" s="92">
        <f>G5*(1+H6)</f>
        <v>9699319.6309654471</v>
      </c>
      <c r="I5" s="92">
        <f>H5*(1+I6)</f>
        <v>10510689.521612858</v>
      </c>
      <c r="J5" s="92">
        <f>I5*(1+J6)</f>
        <v>11381023.957932623</v>
      </c>
      <c r="K5" s="148"/>
      <c r="L5" s="149"/>
    </row>
    <row r="6" spans="1:14" ht="20" customHeight="1" x14ac:dyDescent="0.2">
      <c r="A6" s="75" t="s">
        <v>110</v>
      </c>
      <c r="B6" s="99"/>
      <c r="C6" s="29">
        <f>(C5-B5)/B5</f>
        <v>2.6184538653366583E-2</v>
      </c>
      <c r="D6" s="29">
        <f>(D5-C5)/C5</f>
        <v>6.5006075334143376E-2</v>
      </c>
      <c r="E6" s="29">
        <f>(E5-D5)/D5</f>
        <v>9.2127780946948096E-2</v>
      </c>
      <c r="F6" s="100">
        <f>AVERAGE(D6:E6)</f>
        <v>7.8566928140545736E-2</v>
      </c>
      <c r="G6" s="100">
        <f t="shared" ref="G6:H6" si="0">AVERAGE(E6:F6)</f>
        <v>8.5347354543746923E-2</v>
      </c>
      <c r="H6" s="100">
        <f t="shared" si="0"/>
        <v>8.1957141342146322E-2</v>
      </c>
      <c r="I6" s="100">
        <f>AVERAGE(G6:H6)</f>
        <v>8.3652247942946623E-2</v>
      </c>
      <c r="J6" s="100">
        <f>AVERAGE(H6:I6)</f>
        <v>8.2804694642546472E-2</v>
      </c>
      <c r="K6" s="108" t="s">
        <v>117</v>
      </c>
      <c r="L6" s="76">
        <f>B9/B7</f>
        <v>0.35146443514644349</v>
      </c>
    </row>
    <row r="7" spans="1:14" s="62" customFormat="1" ht="20" customHeight="1" x14ac:dyDescent="0.2">
      <c r="A7" s="105" t="s">
        <v>119</v>
      </c>
      <c r="B7" s="93">
        <f>B42</f>
        <v>1195000</v>
      </c>
      <c r="C7" s="93">
        <f t="shared" ref="C7:E7" si="1">C42</f>
        <v>1260000</v>
      </c>
      <c r="D7" s="93">
        <f t="shared" si="1"/>
        <v>993000</v>
      </c>
      <c r="E7" s="93">
        <f t="shared" si="1"/>
        <v>723000</v>
      </c>
      <c r="F7" s="94">
        <f>F8*F5</f>
        <v>1267139.2252423693</v>
      </c>
      <c r="G7" s="94">
        <f>G8*G5</f>
        <v>1375286.2059554185</v>
      </c>
      <c r="H7" s="94">
        <f t="shared" ref="H7:J7" si="2">H8*H5</f>
        <v>1488000.7319228109</v>
      </c>
      <c r="I7" s="94">
        <f t="shared" si="2"/>
        <v>1612475.3380889038</v>
      </c>
      <c r="J7" s="94">
        <f t="shared" si="2"/>
        <v>1745995.8660779924</v>
      </c>
      <c r="K7" s="108" t="s">
        <v>120</v>
      </c>
      <c r="L7" s="78">
        <v>8.5500000000000007E-2</v>
      </c>
    </row>
    <row r="8" spans="1:14" s="62" customFormat="1" ht="20" customHeight="1" x14ac:dyDescent="0.2">
      <c r="A8" s="103" t="s">
        <v>115</v>
      </c>
      <c r="B8" s="101">
        <f>B7/B5</f>
        <v>0.18625311720698254</v>
      </c>
      <c r="C8" s="101">
        <f t="shared" ref="C8:E8" si="3">C7/C5</f>
        <v>0.19137302551640339</v>
      </c>
      <c r="D8" s="101">
        <f t="shared" si="3"/>
        <v>0.14161437535653165</v>
      </c>
      <c r="E8" s="101">
        <f t="shared" si="3"/>
        <v>9.4411073387307393E-2</v>
      </c>
      <c r="F8" s="100">
        <f>AVERAGE(B8:E8)</f>
        <v>0.15341289786680623</v>
      </c>
      <c r="G8" s="100">
        <f>F8</f>
        <v>0.15341289786680623</v>
      </c>
      <c r="H8" s="100">
        <f t="shared" ref="H8:J8" si="4">G8</f>
        <v>0.15341289786680623</v>
      </c>
      <c r="I8" s="100">
        <f t="shared" si="4"/>
        <v>0.15341289786680623</v>
      </c>
      <c r="J8" s="100">
        <f t="shared" si="4"/>
        <v>0.15341289786680623</v>
      </c>
      <c r="K8" s="109"/>
      <c r="L8" s="79"/>
    </row>
    <row r="9" spans="1:14" s="62" customFormat="1" ht="20" customHeight="1" x14ac:dyDescent="0.2">
      <c r="A9" s="69" t="s">
        <v>111</v>
      </c>
      <c r="B9" s="95">
        <f>B45</f>
        <v>420000</v>
      </c>
      <c r="C9" s="95">
        <f t="shared" ref="C9:E9" si="5">C45</f>
        <v>437000</v>
      </c>
      <c r="D9" s="95">
        <f t="shared" si="5"/>
        <v>-211000</v>
      </c>
      <c r="E9" s="95">
        <f t="shared" si="5"/>
        <v>31000</v>
      </c>
      <c r="F9" s="96">
        <f>-$L$6*F7</f>
        <v>-445354.37205171137</v>
      </c>
      <c r="G9" s="96">
        <f>-$L$6*G7</f>
        <v>-483364.18954081653</v>
      </c>
      <c r="H9" s="96">
        <f>-$L$6*H7</f>
        <v>-522979.33674274519</v>
      </c>
      <c r="I9" s="96">
        <f>-$L$6*I7</f>
        <v>-566727.7338889871</v>
      </c>
      <c r="J9" s="96">
        <f>-$L$6*J7</f>
        <v>-613655.45083912695</v>
      </c>
      <c r="K9" s="110" t="s">
        <v>121</v>
      </c>
      <c r="L9" s="80">
        <v>6.1800000000000001E-2</v>
      </c>
    </row>
    <row r="10" spans="1:14" ht="20" customHeight="1" x14ac:dyDescent="0.2">
      <c r="A10" s="75" t="s">
        <v>112</v>
      </c>
      <c r="B10" s="91">
        <f>B92</f>
        <v>311000</v>
      </c>
      <c r="C10" s="91">
        <f t="shared" ref="C10:E10" si="6">C92</f>
        <v>361000</v>
      </c>
      <c r="D10" s="91">
        <f t="shared" si="6"/>
        <v>405000</v>
      </c>
      <c r="E10" s="91">
        <f t="shared" si="6"/>
        <v>445000</v>
      </c>
      <c r="F10" s="96">
        <f>F5*F11</f>
        <v>452567.21801958967</v>
      </c>
      <c r="G10" s="96">
        <f t="shared" ref="G10:J10" si="7">G5*G11</f>
        <v>491192.63283078477</v>
      </c>
      <c r="H10" s="96">
        <f t="shared" si="7"/>
        <v>531449.3768659184</v>
      </c>
      <c r="I10" s="96">
        <f t="shared" si="7"/>
        <v>575906.31190863065</v>
      </c>
      <c r="J10" s="96">
        <f t="shared" si="7"/>
        <v>623594.05820893985</v>
      </c>
      <c r="K10" s="110"/>
      <c r="L10" s="81"/>
    </row>
    <row r="11" spans="1:14" ht="20" customHeight="1" x14ac:dyDescent="0.2">
      <c r="A11" s="106" t="s">
        <v>118</v>
      </c>
      <c r="B11" s="29">
        <f>B10/B5</f>
        <v>4.8472568578553615E-2</v>
      </c>
      <c r="C11" s="29">
        <f t="shared" ref="C11:E11" si="8">C10/C5</f>
        <v>5.482989064398542E-2</v>
      </c>
      <c r="D11" s="29">
        <f t="shared" si="8"/>
        <v>5.7758128921848263E-2</v>
      </c>
      <c r="E11" s="29">
        <f t="shared" si="8"/>
        <v>5.8109166884303995E-2</v>
      </c>
      <c r="F11" s="102">
        <f>AVERAGE(B11:E11)</f>
        <v>5.4792438757172823E-2</v>
      </c>
      <c r="G11" s="102">
        <f>F11</f>
        <v>5.4792438757172823E-2</v>
      </c>
      <c r="H11" s="102">
        <f t="shared" ref="H11:J11" si="9">G11</f>
        <v>5.4792438757172823E-2</v>
      </c>
      <c r="I11" s="102">
        <f t="shared" si="9"/>
        <v>5.4792438757172823E-2</v>
      </c>
      <c r="J11" s="102">
        <f t="shared" si="9"/>
        <v>5.4792438757172823E-2</v>
      </c>
      <c r="K11" s="110" t="s">
        <v>122</v>
      </c>
      <c r="L11" s="76">
        <v>0.02</v>
      </c>
    </row>
    <row r="12" spans="1:14" ht="20" customHeight="1" x14ac:dyDescent="0.2">
      <c r="A12" s="75" t="s">
        <v>113</v>
      </c>
      <c r="B12" s="91">
        <f>B101</f>
        <v>-941000</v>
      </c>
      <c r="C12" s="91">
        <f t="shared" ref="C12:E12" si="10">C101</f>
        <v>-1011000</v>
      </c>
      <c r="D12" s="91">
        <f t="shared" si="10"/>
        <v>-1202000</v>
      </c>
      <c r="E12" s="91">
        <f t="shared" si="10"/>
        <v>-1114000</v>
      </c>
      <c r="F12" s="96">
        <f>F5*F13</f>
        <v>-1274276.1554243183</v>
      </c>
      <c r="G12" s="96">
        <f t="shared" ref="G12:J12" si="11">G5*G13</f>
        <v>-1383032.2542479602</v>
      </c>
      <c r="H12" s="96">
        <f t="shared" si="11"/>
        <v>-1496381.6241901075</v>
      </c>
      <c r="I12" s="96">
        <f>I5*I13</f>
        <v>-1621557.3108341275</v>
      </c>
      <c r="J12" s="96">
        <f t="shared" si="11"/>
        <v>-1755829.8688031363</v>
      </c>
      <c r="K12" s="110" t="s">
        <v>123</v>
      </c>
      <c r="L12" s="82">
        <f>L9*J7</f>
        <v>107902.54452361993</v>
      </c>
    </row>
    <row r="13" spans="1:14" ht="20" customHeight="1" x14ac:dyDescent="0.2">
      <c r="A13" s="106" t="s">
        <v>118</v>
      </c>
      <c r="B13" s="29">
        <f>B12/B5</f>
        <v>-0.14666458852867831</v>
      </c>
      <c r="C13" s="29">
        <f t="shared" ref="C13:E13" si="12">C12/C5</f>
        <v>-0.15355407047387606</v>
      </c>
      <c r="D13" s="29">
        <f t="shared" si="12"/>
        <v>-0.17142042213348546</v>
      </c>
      <c r="E13" s="29">
        <f t="shared" si="12"/>
        <v>-0.1454687908069992</v>
      </c>
      <c r="F13" s="102">
        <f>AVERAGE(B13:E13)</f>
        <v>-0.15427696798575977</v>
      </c>
      <c r="G13" s="102">
        <f>F13</f>
        <v>-0.15427696798575977</v>
      </c>
      <c r="H13" s="102">
        <f t="shared" ref="H13:J13" si="13">G13</f>
        <v>-0.15427696798575977</v>
      </c>
      <c r="I13" s="102">
        <f t="shared" si="13"/>
        <v>-0.15427696798575977</v>
      </c>
      <c r="J13" s="102">
        <f t="shared" si="13"/>
        <v>-0.15427696798575977</v>
      </c>
      <c r="K13" s="110"/>
      <c r="L13" s="81"/>
      <c r="N13" s="83"/>
    </row>
    <row r="14" spans="1:14" ht="20" customHeight="1" x14ac:dyDescent="0.2">
      <c r="A14" s="75" t="s">
        <v>114</v>
      </c>
      <c r="B14" s="91">
        <f>C14</f>
        <v>91000</v>
      </c>
      <c r="C14" s="91">
        <f>(C60-B60)-(C73-B73)</f>
        <v>91000</v>
      </c>
      <c r="D14" s="91">
        <f t="shared" ref="D14:E14" si="14">(D60-C60)-(D73-C73)</f>
        <v>-129000</v>
      </c>
      <c r="E14" s="91">
        <f t="shared" si="14"/>
        <v>-4000</v>
      </c>
      <c r="F14" s="94">
        <f>F5*F15</f>
        <v>18760.413112638369</v>
      </c>
      <c r="G14" s="96">
        <f>G5*G15</f>
        <v>20361.564741949875</v>
      </c>
      <c r="H14" s="96">
        <f t="shared" ref="H14:J14" si="15">H5*H15</f>
        <v>22030.340381453123</v>
      </c>
      <c r="I14" s="96">
        <f t="shared" si="15"/>
        <v>23873.22787730995</v>
      </c>
      <c r="J14" s="96">
        <f t="shared" si="15"/>
        <v>25850.043221822525</v>
      </c>
      <c r="K14" s="110" t="s">
        <v>124</v>
      </c>
      <c r="L14" s="82">
        <f>L12/(1+L7)</f>
        <v>99403.541707618555</v>
      </c>
    </row>
    <row r="15" spans="1:14" ht="20" customHeight="1" thickBot="1" x14ac:dyDescent="0.25">
      <c r="A15" s="106" t="s">
        <v>118</v>
      </c>
      <c r="B15" s="29">
        <f>B14/B5</f>
        <v>1.4183291770573566E-2</v>
      </c>
      <c r="C15" s="29">
        <f>C14/C5</f>
        <v>1.382138517618469E-2</v>
      </c>
      <c r="D15" s="29">
        <f>D14/D5</f>
        <v>-1.8397033656588704E-2</v>
      </c>
      <c r="E15" s="29">
        <f>E14/E5</f>
        <v>-5.223295899712719E-4</v>
      </c>
      <c r="F15" s="102">
        <f>AVERAGE(B15:E15)</f>
        <v>2.2713284250495697E-3</v>
      </c>
      <c r="G15" s="102">
        <f>F15</f>
        <v>2.2713284250495697E-3</v>
      </c>
      <c r="H15" s="102">
        <f t="shared" ref="H15:J15" si="16">G15</f>
        <v>2.2713284250495697E-3</v>
      </c>
      <c r="I15" s="102">
        <f t="shared" si="16"/>
        <v>2.2713284250495697E-3</v>
      </c>
      <c r="J15" s="102">
        <f t="shared" si="16"/>
        <v>2.2713284250495697E-3</v>
      </c>
      <c r="K15" s="111" t="s">
        <v>125</v>
      </c>
      <c r="L15" s="85">
        <f>SUM(F16:J16)</f>
        <v>20215889.672349222</v>
      </c>
    </row>
    <row r="16" spans="1:14" ht="20" customHeight="1" thickBot="1" x14ac:dyDescent="0.25">
      <c r="A16" s="17" t="s">
        <v>109</v>
      </c>
      <c r="B16" s="97">
        <f>B7-B9+B10-B12-B14</f>
        <v>1936000</v>
      </c>
      <c r="C16" s="97">
        <f>C7-C9+C10-C12-C14</f>
        <v>2104000</v>
      </c>
      <c r="D16" s="97">
        <f>D7-D9+D10-D12-D14</f>
        <v>2940000</v>
      </c>
      <c r="E16" s="97">
        <f>E7-E9+E10-E12-E14</f>
        <v>2255000</v>
      </c>
      <c r="F16" s="98">
        <f t="shared" ref="F16:J16" si="17">F7-F9+F10-F12-F14</f>
        <v>3420576.5576253501</v>
      </c>
      <c r="G16" s="98">
        <f>G7-G9+G10-G12-G14</f>
        <v>3712513.71783303</v>
      </c>
      <c r="H16" s="98">
        <f t="shared" si="17"/>
        <v>4016780.7293401286</v>
      </c>
      <c r="I16" s="98">
        <f t="shared" si="17"/>
        <v>4352793.4668433396</v>
      </c>
      <c r="J16" s="98">
        <f t="shared" si="17"/>
        <v>4713225.2007073723</v>
      </c>
      <c r="K16" s="89" t="s">
        <v>126</v>
      </c>
      <c r="L16" s="90">
        <f>SUM(L14:L15)</f>
        <v>20315293.214056842</v>
      </c>
    </row>
    <row r="17" spans="1:12" ht="20" customHeight="1" thickBot="1" x14ac:dyDescent="0.25">
      <c r="A17" s="115" t="s">
        <v>131</v>
      </c>
      <c r="B17" s="130">
        <f>B16/((1+$L$7)^B3)</f>
        <v>1783509.9032703824</v>
      </c>
      <c r="C17" s="130">
        <f>C16/((1+$L$7)^C3)</f>
        <v>1785607.8227275035</v>
      </c>
      <c r="D17" s="130">
        <f t="shared" ref="D17:J17" si="18">D16/((1+$L$7)^D3)</f>
        <v>2298570.5973920226</v>
      </c>
      <c r="E17" s="130">
        <f t="shared" si="18"/>
        <v>1624154.1084609467</v>
      </c>
      <c r="F17" s="98">
        <f t="shared" si="18"/>
        <v>2269604.4592537247</v>
      </c>
      <c r="G17" s="98">
        <f t="shared" si="18"/>
        <v>2269285.3023599461</v>
      </c>
      <c r="H17" s="98">
        <f t="shared" si="18"/>
        <v>2261878.8011341458</v>
      </c>
      <c r="I17" s="98">
        <f t="shared" si="18"/>
        <v>2258028.6019562553</v>
      </c>
      <c r="J17" s="98">
        <f t="shared" si="18"/>
        <v>2252421.8985125553</v>
      </c>
      <c r="K17" s="113"/>
      <c r="L17" s="114"/>
    </row>
    <row r="18" spans="1:12" ht="20" customHeight="1" x14ac:dyDescent="0.2">
      <c r="K18" s="118" t="s">
        <v>129</v>
      </c>
      <c r="L18" s="119">
        <f>SUM(F17:I17)</f>
        <v>9058797.1647040714</v>
      </c>
    </row>
    <row r="19" spans="1:12" ht="20" customHeight="1" x14ac:dyDescent="0.2">
      <c r="C19" s="117"/>
      <c r="D19" s="117"/>
      <c r="E19" s="117"/>
      <c r="F19" s="117"/>
      <c r="G19" s="117"/>
      <c r="H19" s="117"/>
      <c r="I19" s="117"/>
      <c r="J19" s="117"/>
      <c r="K19" s="120" t="s">
        <v>132</v>
      </c>
      <c r="L19" s="121">
        <f>J16/(L7-L11)</f>
        <v>71957636.652020946</v>
      </c>
    </row>
    <row r="20" spans="1:12" ht="20" customHeight="1" x14ac:dyDescent="0.2">
      <c r="C20" s="97"/>
      <c r="D20" s="97"/>
      <c r="E20" s="97"/>
      <c r="F20" s="98"/>
      <c r="G20" s="98"/>
      <c r="H20" s="98"/>
      <c r="I20" s="98"/>
      <c r="J20" s="98"/>
      <c r="K20" s="120" t="s">
        <v>133</v>
      </c>
      <c r="L20" s="121">
        <f>L19/(1+L7)^6</f>
        <v>43984324.276733227</v>
      </c>
    </row>
    <row r="21" spans="1:12" ht="20" customHeight="1" x14ac:dyDescent="0.2">
      <c r="C21" s="97"/>
      <c r="D21" s="97"/>
      <c r="E21" s="97"/>
      <c r="F21" s="98"/>
      <c r="G21" s="98"/>
      <c r="H21" s="98"/>
      <c r="I21" s="98"/>
      <c r="J21" s="98"/>
      <c r="K21" s="120" t="s">
        <v>134</v>
      </c>
      <c r="L21" s="121">
        <f>L18+L20</f>
        <v>53043121.441437297</v>
      </c>
    </row>
    <row r="22" spans="1:12" ht="20" customHeight="1" thickBot="1" x14ac:dyDescent="0.25">
      <c r="C22" s="97"/>
      <c r="D22" s="97"/>
      <c r="E22" s="97"/>
      <c r="F22" s="98"/>
      <c r="G22" s="98"/>
      <c r="H22" s="98"/>
      <c r="I22" s="98"/>
      <c r="J22" s="98"/>
      <c r="K22" s="120" t="s">
        <v>94</v>
      </c>
      <c r="L22" s="121">
        <v>312850000</v>
      </c>
    </row>
    <row r="23" spans="1:12" ht="20" customHeight="1" thickBot="1" x14ac:dyDescent="0.25">
      <c r="C23" s="97"/>
      <c r="D23" s="97"/>
      <c r="E23" s="97"/>
      <c r="F23" s="98"/>
      <c r="G23" s="98"/>
      <c r="H23" s="98"/>
      <c r="I23" s="98"/>
      <c r="J23" s="98"/>
      <c r="K23" s="122" t="s">
        <v>130</v>
      </c>
      <c r="L23" s="139">
        <f>L21/(L22/1000)</f>
        <v>169.54809474648329</v>
      </c>
    </row>
    <row r="24" spans="1:12" ht="20" customHeight="1" x14ac:dyDescent="0.2">
      <c r="C24" s="97"/>
      <c r="D24" s="97"/>
      <c r="E24" s="97"/>
      <c r="F24" s="98"/>
      <c r="G24" s="98"/>
      <c r="H24" s="98"/>
      <c r="I24" s="98"/>
      <c r="J24" s="98"/>
      <c r="K24" s="113"/>
      <c r="L24" s="114"/>
    </row>
    <row r="25" spans="1:12" ht="20" customHeight="1" x14ac:dyDescent="0.2">
      <c r="C25" s="97"/>
      <c r="D25" s="126"/>
      <c r="E25" s="127"/>
      <c r="F25" s="98"/>
      <c r="G25" s="98"/>
      <c r="H25" s="98"/>
      <c r="I25" s="98"/>
      <c r="J25" s="98"/>
      <c r="K25" s="113"/>
      <c r="L25" s="114"/>
    </row>
    <row r="26" spans="1:12" ht="20" customHeight="1" x14ac:dyDescent="0.2">
      <c r="C26" s="97"/>
      <c r="D26" s="97"/>
      <c r="E26" s="97"/>
      <c r="F26" s="98"/>
      <c r="G26" s="98"/>
      <c r="H26" s="98"/>
      <c r="I26" s="98"/>
      <c r="J26" s="98"/>
      <c r="K26" s="113"/>
      <c r="L26" s="114"/>
    </row>
    <row r="27" spans="1:12" ht="20" customHeight="1" x14ac:dyDescent="0.2">
      <c r="C27" s="97"/>
      <c r="D27" s="97"/>
      <c r="E27" s="97"/>
      <c r="F27" s="98"/>
      <c r="G27" s="98"/>
      <c r="H27" s="98"/>
      <c r="I27" s="98"/>
      <c r="J27" s="98"/>
      <c r="K27" s="113"/>
      <c r="L27" s="114"/>
    </row>
    <row r="28" spans="1:12" ht="20" customHeight="1" x14ac:dyDescent="0.2">
      <c r="A28" s="115"/>
      <c r="B28" s="116"/>
      <c r="C28" s="97"/>
      <c r="D28" s="97"/>
      <c r="E28" s="97"/>
      <c r="F28" s="98"/>
      <c r="G28" s="98"/>
      <c r="H28" s="98"/>
      <c r="I28" s="98"/>
      <c r="J28" s="98"/>
      <c r="K28" s="113"/>
      <c r="L28" s="114"/>
    </row>
    <row r="29" spans="1:12" ht="20" customHeight="1" x14ac:dyDescent="0.2">
      <c r="A29" s="115"/>
      <c r="B29" s="116"/>
      <c r="C29" s="97"/>
      <c r="D29" s="97"/>
      <c r="E29" s="97"/>
      <c r="F29" s="98"/>
      <c r="G29" s="98"/>
      <c r="H29" s="98"/>
      <c r="I29" s="98"/>
      <c r="J29" s="98"/>
      <c r="K29" s="113"/>
      <c r="L29" s="114"/>
    </row>
    <row r="30" spans="1:12" ht="20" customHeight="1" x14ac:dyDescent="0.2">
      <c r="A30" s="145" t="s">
        <v>53</v>
      </c>
      <c r="B30" s="145"/>
      <c r="C30" s="145"/>
      <c r="D30" s="145"/>
      <c r="E30" s="145"/>
      <c r="F30" s="98"/>
      <c r="G30" s="98"/>
      <c r="H30" s="98"/>
      <c r="I30" s="98"/>
      <c r="J30" s="98"/>
      <c r="K30" s="113"/>
      <c r="L30" s="114"/>
    </row>
    <row r="31" spans="1:12" ht="20" customHeight="1" x14ac:dyDescent="0.2">
      <c r="A31" s="4" t="s">
        <v>0</v>
      </c>
      <c r="B31" s="5">
        <v>42369</v>
      </c>
      <c r="C31" s="5">
        <v>42735</v>
      </c>
      <c r="D31" s="5">
        <v>43100</v>
      </c>
      <c r="E31" s="5">
        <v>43465</v>
      </c>
      <c r="F31" s="98"/>
      <c r="G31" s="98"/>
      <c r="H31" s="98"/>
      <c r="I31" s="98"/>
      <c r="J31" s="98"/>
      <c r="K31" s="113"/>
      <c r="L31" s="114"/>
    </row>
    <row r="32" spans="1:12" ht="20" customHeight="1" x14ac:dyDescent="0.2">
      <c r="A32" s="7" t="s">
        <v>1</v>
      </c>
      <c r="B32" s="131"/>
      <c r="C32" s="131"/>
      <c r="D32" s="131"/>
      <c r="E32" s="131"/>
      <c r="F32" s="98"/>
      <c r="G32" s="98"/>
      <c r="H32" s="98"/>
      <c r="I32" s="98"/>
      <c r="J32" s="98"/>
      <c r="K32" s="113"/>
      <c r="L32" s="114"/>
    </row>
    <row r="33" spans="1:12" ht="20" customHeight="1" x14ac:dyDescent="0.2">
      <c r="A33" s="7" t="s">
        <v>2</v>
      </c>
      <c r="B33" s="131"/>
      <c r="C33" s="131"/>
      <c r="D33" s="131"/>
      <c r="E33" s="131"/>
      <c r="F33" s="98"/>
      <c r="G33" s="98"/>
      <c r="H33" s="98"/>
      <c r="I33" s="98"/>
      <c r="J33" s="98"/>
      <c r="K33" s="113"/>
      <c r="L33" s="114"/>
    </row>
    <row r="34" spans="1:12" x14ac:dyDescent="0.2">
      <c r="A34" s="7" t="s">
        <v>3</v>
      </c>
      <c r="B34" s="131"/>
      <c r="C34" s="131"/>
      <c r="D34" s="131"/>
      <c r="E34" s="131"/>
      <c r="G34" s="98"/>
      <c r="J34" s="7"/>
      <c r="K34" s="7"/>
      <c r="L34" s="112"/>
    </row>
    <row r="35" spans="1:12" x14ac:dyDescent="0.2">
      <c r="A35" s="144" t="s">
        <v>4</v>
      </c>
      <c r="B35" s="144"/>
      <c r="C35" s="144"/>
      <c r="D35" s="144"/>
      <c r="E35" s="144"/>
      <c r="G35" s="98"/>
      <c r="H35" s="87"/>
      <c r="I35" s="87"/>
      <c r="J35" s="7"/>
      <c r="K35" s="7"/>
    </row>
    <row r="36" spans="1:12" x14ac:dyDescent="0.2">
      <c r="A36" s="7" t="s">
        <v>5</v>
      </c>
      <c r="B36" s="131"/>
      <c r="C36" s="131"/>
      <c r="D36" s="131"/>
      <c r="E36" s="131"/>
      <c r="G36" s="98"/>
      <c r="J36" s="7"/>
      <c r="K36" s="7"/>
    </row>
    <row r="37" spans="1:12" x14ac:dyDescent="0.2">
      <c r="A37" s="7" t="s">
        <v>6</v>
      </c>
      <c r="B37" s="131"/>
      <c r="C37" s="131"/>
      <c r="D37" s="131"/>
      <c r="E37" s="131"/>
      <c r="J37" s="7"/>
      <c r="K37" s="7"/>
    </row>
    <row r="38" spans="1:12" x14ac:dyDescent="0.2">
      <c r="A38" s="7" t="s">
        <v>7</v>
      </c>
      <c r="B38" s="131"/>
      <c r="C38" s="131"/>
      <c r="D38" s="131"/>
      <c r="E38" s="131"/>
      <c r="J38" s="7"/>
      <c r="K38" s="7"/>
    </row>
    <row r="39" spans="1:12" x14ac:dyDescent="0.2">
      <c r="A39" s="7" t="s">
        <v>8</v>
      </c>
      <c r="B39" s="131"/>
      <c r="C39" s="131"/>
      <c r="D39" s="131"/>
      <c r="E39" s="131"/>
      <c r="J39" s="7"/>
      <c r="K39" s="7"/>
    </row>
    <row r="40" spans="1:12" x14ac:dyDescent="0.2">
      <c r="A40" s="4" t="s">
        <v>9</v>
      </c>
      <c r="B40" s="131"/>
      <c r="C40" s="131"/>
      <c r="D40" s="131"/>
      <c r="E40" s="131"/>
      <c r="J40" s="7"/>
      <c r="K40" s="7"/>
    </row>
    <row r="41" spans="1:12" x14ac:dyDescent="0.2">
      <c r="A41" s="7" t="s">
        <v>10</v>
      </c>
      <c r="B41" s="131"/>
      <c r="C41" s="131"/>
      <c r="D41" s="131"/>
      <c r="E41" s="131"/>
      <c r="J41" s="7"/>
      <c r="K41" s="7"/>
    </row>
    <row r="42" spans="1:12" ht="17" x14ac:dyDescent="0.2">
      <c r="A42" s="62" t="s">
        <v>11</v>
      </c>
      <c r="B42" s="135">
        <v>1195000</v>
      </c>
      <c r="C42" s="135">
        <v>1260000</v>
      </c>
      <c r="D42" s="135">
        <v>993000</v>
      </c>
      <c r="E42" s="135">
        <v>723000</v>
      </c>
      <c r="J42" s="7"/>
      <c r="K42" s="7"/>
    </row>
    <row r="43" spans="1:12" x14ac:dyDescent="0.2">
      <c r="A43" s="7" t="s">
        <v>12</v>
      </c>
      <c r="B43" s="131"/>
      <c r="C43" s="131"/>
      <c r="D43" s="131"/>
      <c r="E43" s="131"/>
      <c r="J43" s="7"/>
      <c r="K43" s="7"/>
    </row>
    <row r="44" spans="1:12" x14ac:dyDescent="0.2">
      <c r="A44" s="7" t="s">
        <v>13</v>
      </c>
      <c r="B44" s="131"/>
      <c r="C44" s="131"/>
      <c r="D44" s="131"/>
      <c r="E44" s="131"/>
      <c r="J44" s="7"/>
      <c r="K44" s="7"/>
    </row>
    <row r="45" spans="1:12" ht="17" x14ac:dyDescent="0.2">
      <c r="A45" s="7" t="s">
        <v>14</v>
      </c>
      <c r="B45" s="135">
        <v>420000</v>
      </c>
      <c r="C45" s="135">
        <v>437000</v>
      </c>
      <c r="D45" s="135">
        <v>-211000</v>
      </c>
      <c r="E45" s="135">
        <v>31000</v>
      </c>
      <c r="J45" s="7"/>
      <c r="K45" s="7"/>
    </row>
    <row r="46" spans="1:12" x14ac:dyDescent="0.2">
      <c r="A46" s="7" t="s">
        <v>15</v>
      </c>
      <c r="B46" s="131"/>
      <c r="C46" s="131"/>
      <c r="D46" s="131"/>
      <c r="E46" s="131"/>
      <c r="J46" s="7"/>
      <c r="K46" s="7"/>
    </row>
    <row r="47" spans="1:12" x14ac:dyDescent="0.2">
      <c r="A47" s="7" t="s">
        <v>16</v>
      </c>
      <c r="B47" s="131"/>
      <c r="C47" s="131"/>
      <c r="D47" s="131"/>
      <c r="E47" s="131"/>
      <c r="J47" s="7"/>
      <c r="K47" s="7"/>
    </row>
    <row r="48" spans="1:12" x14ac:dyDescent="0.2">
      <c r="A48" s="7" t="s">
        <v>17</v>
      </c>
      <c r="B48" s="131"/>
      <c r="C48" s="131"/>
      <c r="D48" s="131"/>
      <c r="E48" s="131"/>
      <c r="J48" s="7"/>
      <c r="K48" s="7"/>
    </row>
    <row r="49" spans="1:11" x14ac:dyDescent="0.2">
      <c r="A49" s="4" t="s">
        <v>18</v>
      </c>
      <c r="B49" s="131"/>
      <c r="C49" s="131"/>
      <c r="D49" s="131"/>
      <c r="E49" s="131"/>
    </row>
    <row r="50" spans="1:11" x14ac:dyDescent="0.2">
      <c r="A50" s="4" t="s">
        <v>19</v>
      </c>
      <c r="B50" s="131"/>
      <c r="C50" s="131"/>
      <c r="D50" s="131"/>
      <c r="E50" s="131"/>
    </row>
    <row r="51" spans="1:11" x14ac:dyDescent="0.2">
      <c r="B51" s="131"/>
      <c r="C51" s="131"/>
      <c r="D51" s="131"/>
      <c r="E51" s="131"/>
    </row>
    <row r="52" spans="1:11" x14ac:dyDescent="0.2">
      <c r="A52" s="145" t="s">
        <v>54</v>
      </c>
      <c r="B52" s="145"/>
      <c r="C52" s="145"/>
      <c r="D52" s="145"/>
      <c r="E52" s="145"/>
    </row>
    <row r="53" spans="1:11" x14ac:dyDescent="0.2">
      <c r="A53" s="4" t="s">
        <v>0</v>
      </c>
      <c r="B53" s="5">
        <v>42369</v>
      </c>
      <c r="C53" s="5">
        <v>42735</v>
      </c>
      <c r="D53" s="5">
        <v>43100</v>
      </c>
      <c r="E53" s="5">
        <v>43465</v>
      </c>
    </row>
    <row r="54" spans="1:11" x14ac:dyDescent="0.2">
      <c r="A54" s="144" t="s">
        <v>20</v>
      </c>
      <c r="B54" s="144"/>
      <c r="C54" s="144"/>
      <c r="D54" s="144"/>
      <c r="E54" s="144"/>
    </row>
    <row r="55" spans="1:11" x14ac:dyDescent="0.2">
      <c r="A55" s="7" t="s">
        <v>21</v>
      </c>
      <c r="B55" s="131"/>
      <c r="C55" s="131"/>
      <c r="D55" s="131"/>
      <c r="E55" s="131"/>
    </row>
    <row r="56" spans="1:11" x14ac:dyDescent="0.2">
      <c r="A56" s="7" t="s">
        <v>22</v>
      </c>
      <c r="B56" s="131"/>
      <c r="C56" s="131"/>
      <c r="D56" s="131"/>
      <c r="E56" s="131"/>
    </row>
    <row r="57" spans="1:11" x14ac:dyDescent="0.2">
      <c r="A57" s="7" t="s">
        <v>23</v>
      </c>
      <c r="B57" s="131"/>
      <c r="C57" s="131"/>
      <c r="D57" s="131"/>
      <c r="E57" s="131"/>
    </row>
    <row r="58" spans="1:11" x14ac:dyDescent="0.2">
      <c r="A58" s="7" t="s">
        <v>24</v>
      </c>
      <c r="B58" s="131"/>
      <c r="C58" s="131"/>
      <c r="D58" s="131"/>
      <c r="E58" s="131"/>
    </row>
    <row r="59" spans="1:11" x14ac:dyDescent="0.2">
      <c r="A59" s="7" t="s">
        <v>25</v>
      </c>
      <c r="B59" s="131"/>
      <c r="C59" s="131"/>
      <c r="D59" s="131"/>
      <c r="E59" s="131"/>
      <c r="I59" s="86"/>
      <c r="J59" s="86"/>
      <c r="K59" s="86"/>
    </row>
    <row r="60" spans="1:11" ht="17" x14ac:dyDescent="0.2">
      <c r="A60" s="59" t="s">
        <v>26</v>
      </c>
      <c r="B60" s="138">
        <v>1373000</v>
      </c>
      <c r="C60" s="138">
        <v>1403000</v>
      </c>
      <c r="D60" s="138">
        <v>1206000</v>
      </c>
      <c r="E60" s="138">
        <v>1474000</v>
      </c>
      <c r="J60" s="71"/>
      <c r="K60" s="71"/>
    </row>
    <row r="61" spans="1:11" x14ac:dyDescent="0.2">
      <c r="A61" s="144" t="s">
        <v>27</v>
      </c>
      <c r="B61" s="144"/>
      <c r="C61" s="144"/>
      <c r="D61" s="144"/>
      <c r="E61" s="144"/>
      <c r="F61" s="67"/>
      <c r="H61" s="67"/>
      <c r="I61" s="67"/>
      <c r="J61" s="67"/>
      <c r="K61" s="67"/>
    </row>
    <row r="62" spans="1:11" x14ac:dyDescent="0.2">
      <c r="A62" s="7" t="s">
        <v>28</v>
      </c>
      <c r="B62" s="131"/>
      <c r="C62" s="131"/>
      <c r="D62" s="131"/>
      <c r="E62" s="131"/>
    </row>
    <row r="63" spans="1:11" x14ac:dyDescent="0.2">
      <c r="A63" s="7" t="s">
        <v>29</v>
      </c>
      <c r="B63" s="131"/>
      <c r="C63" s="131"/>
      <c r="D63" s="131"/>
      <c r="E63" s="131"/>
      <c r="F63" s="77"/>
      <c r="G63" s="71"/>
      <c r="H63" s="77"/>
      <c r="I63" s="77"/>
      <c r="J63" s="77"/>
      <c r="K63" s="77"/>
    </row>
    <row r="64" spans="1:11" x14ac:dyDescent="0.2">
      <c r="A64" s="7" t="s">
        <v>30</v>
      </c>
      <c r="B64" s="131"/>
      <c r="C64" s="131"/>
      <c r="D64" s="131"/>
      <c r="E64" s="131"/>
      <c r="G64" s="67"/>
    </row>
    <row r="65" spans="1:11" x14ac:dyDescent="0.2">
      <c r="A65" s="7" t="s">
        <v>31</v>
      </c>
      <c r="B65" s="131"/>
      <c r="C65" s="131"/>
      <c r="D65" s="131"/>
      <c r="E65" s="131"/>
    </row>
    <row r="66" spans="1:11" x14ac:dyDescent="0.2">
      <c r="A66" s="7" t="s">
        <v>32</v>
      </c>
      <c r="B66" s="131"/>
      <c r="C66" s="131"/>
      <c r="D66" s="131"/>
      <c r="E66" s="131"/>
      <c r="F66" s="87"/>
      <c r="G66" s="77"/>
      <c r="H66" s="87"/>
      <c r="I66" s="87"/>
      <c r="J66" s="87"/>
      <c r="K66" s="87"/>
    </row>
    <row r="67" spans="1:11" x14ac:dyDescent="0.2">
      <c r="A67" s="4" t="s">
        <v>33</v>
      </c>
      <c r="B67" s="131"/>
      <c r="C67" s="131"/>
      <c r="D67" s="131"/>
      <c r="E67" s="131"/>
    </row>
    <row r="68" spans="1:11" x14ac:dyDescent="0.2">
      <c r="A68" s="7" t="s">
        <v>34</v>
      </c>
      <c r="B68" s="131"/>
      <c r="C68" s="131"/>
      <c r="D68" s="131"/>
      <c r="E68" s="131"/>
    </row>
    <row r="69" spans="1:11" x14ac:dyDescent="0.2">
      <c r="A69" s="144" t="s">
        <v>35</v>
      </c>
      <c r="B69" s="144"/>
      <c r="C69" s="144"/>
      <c r="D69" s="144"/>
      <c r="E69" s="144"/>
      <c r="F69" s="87"/>
      <c r="G69" s="87"/>
      <c r="H69" s="87"/>
      <c r="I69" s="87"/>
      <c r="J69" s="87"/>
      <c r="K69" s="87"/>
    </row>
    <row r="70" spans="1:11" x14ac:dyDescent="0.2">
      <c r="A70" s="7" t="s">
        <v>36</v>
      </c>
      <c r="B70" s="131"/>
      <c r="C70" s="131"/>
      <c r="D70" s="131"/>
      <c r="E70" s="131"/>
    </row>
    <row r="71" spans="1:11" s="62" customFormat="1" x14ac:dyDescent="0.2">
      <c r="A71" s="7" t="s">
        <v>37</v>
      </c>
      <c r="B71" s="131"/>
      <c r="C71" s="131"/>
      <c r="D71" s="131"/>
      <c r="E71" s="131"/>
      <c r="F71" s="77"/>
      <c r="H71" s="77"/>
      <c r="I71" s="77"/>
      <c r="J71" s="77"/>
      <c r="K71" s="77"/>
    </row>
    <row r="72" spans="1:11" x14ac:dyDescent="0.2">
      <c r="A72" s="7" t="s">
        <v>38</v>
      </c>
      <c r="B72" s="131"/>
      <c r="C72" s="131"/>
      <c r="D72" s="131"/>
      <c r="E72" s="131"/>
      <c r="F72" s="77"/>
      <c r="G72" s="87"/>
      <c r="H72" s="77"/>
      <c r="I72" s="77"/>
      <c r="J72" s="77"/>
      <c r="K72" s="77"/>
    </row>
    <row r="73" spans="1:11" ht="17" x14ac:dyDescent="0.2">
      <c r="A73" s="62" t="s">
        <v>39</v>
      </c>
      <c r="B73" s="138">
        <v>2275000</v>
      </c>
      <c r="C73" s="138">
        <v>2214000</v>
      </c>
      <c r="D73" s="138">
        <v>2146000</v>
      </c>
      <c r="E73" s="138">
        <v>2418000</v>
      </c>
      <c r="J73" s="77"/>
      <c r="K73" s="77"/>
    </row>
    <row r="74" spans="1:11" x14ac:dyDescent="0.2">
      <c r="A74" s="7" t="s">
        <v>40</v>
      </c>
      <c r="B74" s="131"/>
      <c r="C74" s="131"/>
      <c r="D74" s="131"/>
      <c r="E74" s="131"/>
      <c r="G74" s="77"/>
    </row>
    <row r="75" spans="1:11" x14ac:dyDescent="0.2">
      <c r="A75" s="4" t="s">
        <v>41</v>
      </c>
      <c r="B75" s="131"/>
      <c r="C75" s="131"/>
      <c r="D75" s="131"/>
      <c r="E75" s="131"/>
      <c r="G75" s="77"/>
    </row>
    <row r="76" spans="1:11" x14ac:dyDescent="0.2">
      <c r="A76" s="7" t="s">
        <v>42</v>
      </c>
      <c r="B76" s="131"/>
      <c r="C76" s="131"/>
      <c r="D76" s="131"/>
      <c r="E76" s="131"/>
      <c r="G76" s="77"/>
    </row>
    <row r="77" spans="1:11" x14ac:dyDescent="0.2">
      <c r="A77" s="7" t="s">
        <v>43</v>
      </c>
      <c r="B77" s="131"/>
      <c r="C77" s="131"/>
      <c r="D77" s="131"/>
      <c r="E77" s="131"/>
    </row>
    <row r="78" spans="1:11" x14ac:dyDescent="0.2">
      <c r="A78" s="7" t="s">
        <v>15</v>
      </c>
      <c r="B78" s="131"/>
      <c r="C78" s="131"/>
      <c r="D78" s="131"/>
      <c r="E78" s="131"/>
    </row>
    <row r="79" spans="1:11" x14ac:dyDescent="0.2">
      <c r="A79" s="7" t="s">
        <v>44</v>
      </c>
      <c r="B79" s="131"/>
      <c r="C79" s="131"/>
      <c r="D79" s="131"/>
      <c r="E79" s="131"/>
    </row>
    <row r="80" spans="1:11" x14ac:dyDescent="0.2">
      <c r="A80" s="144" t="s">
        <v>45</v>
      </c>
      <c r="B80" s="144"/>
      <c r="C80" s="144"/>
      <c r="D80" s="144"/>
      <c r="E80" s="144"/>
    </row>
    <row r="81" spans="1:11" x14ac:dyDescent="0.2">
      <c r="A81" s="7" t="s">
        <v>46</v>
      </c>
      <c r="B81" s="131"/>
      <c r="C81" s="131"/>
      <c r="D81" s="131"/>
      <c r="E81" s="131"/>
      <c r="F81" s="7"/>
      <c r="H81" s="7"/>
      <c r="I81" s="7"/>
      <c r="J81" s="7"/>
      <c r="K81" s="7"/>
    </row>
    <row r="82" spans="1:11" x14ac:dyDescent="0.2">
      <c r="A82" s="7" t="s">
        <v>47</v>
      </c>
      <c r="B82" s="131"/>
      <c r="C82" s="131"/>
      <c r="D82" s="131"/>
      <c r="E82" s="131"/>
      <c r="F82" s="7"/>
      <c r="H82" s="7"/>
      <c r="I82" s="7"/>
      <c r="J82" s="7"/>
      <c r="K82" s="7"/>
    </row>
    <row r="83" spans="1:11" x14ac:dyDescent="0.2">
      <c r="A83" s="7" t="s">
        <v>48</v>
      </c>
      <c r="B83" s="131"/>
      <c r="C83" s="131"/>
      <c r="D83" s="131"/>
      <c r="E83" s="131"/>
      <c r="F83" s="7"/>
      <c r="H83" s="7"/>
      <c r="I83" s="7"/>
      <c r="J83" s="7"/>
      <c r="K83" s="7"/>
    </row>
    <row r="84" spans="1:11" x14ac:dyDescent="0.2">
      <c r="A84" s="7" t="s">
        <v>49</v>
      </c>
      <c r="B84" s="131"/>
      <c r="C84" s="131"/>
      <c r="D84" s="131"/>
      <c r="E84" s="131"/>
      <c r="F84" s="7"/>
      <c r="G84" s="7"/>
      <c r="H84" s="7"/>
      <c r="I84" s="7"/>
      <c r="J84" s="7"/>
      <c r="K84" s="7"/>
    </row>
    <row r="85" spans="1:11" x14ac:dyDescent="0.2">
      <c r="A85" s="7" t="s">
        <v>50</v>
      </c>
      <c r="B85" s="131"/>
      <c r="C85" s="131"/>
      <c r="D85" s="131"/>
      <c r="E85" s="131"/>
      <c r="F85" s="7"/>
      <c r="G85" s="7"/>
      <c r="H85" s="7"/>
      <c r="I85" s="7"/>
      <c r="J85" s="7"/>
      <c r="K85" s="7"/>
    </row>
    <row r="86" spans="1:11" x14ac:dyDescent="0.2">
      <c r="A86" s="7" t="s">
        <v>51</v>
      </c>
      <c r="B86" s="131"/>
      <c r="C86" s="131"/>
      <c r="D86" s="131"/>
      <c r="E86" s="131"/>
      <c r="F86" s="7"/>
      <c r="G86" s="7"/>
      <c r="H86" s="7"/>
      <c r="I86" s="7"/>
      <c r="J86" s="7"/>
      <c r="K86" s="7"/>
    </row>
    <row r="87" spans="1:11" x14ac:dyDescent="0.2">
      <c r="A87" s="4" t="s">
        <v>52</v>
      </c>
      <c r="B87" s="131"/>
      <c r="C87" s="131"/>
      <c r="D87" s="131"/>
      <c r="E87" s="131"/>
      <c r="F87" s="7"/>
      <c r="G87" s="7"/>
      <c r="H87" s="7"/>
      <c r="I87" s="7"/>
      <c r="J87" s="7"/>
      <c r="K87" s="7"/>
    </row>
    <row r="88" spans="1:11" x14ac:dyDescent="0.2">
      <c r="A88" s="145" t="s">
        <v>55</v>
      </c>
      <c r="B88" s="145"/>
      <c r="C88" s="145"/>
      <c r="D88" s="145"/>
      <c r="E88" s="145"/>
      <c r="F88" s="7"/>
      <c r="G88" s="7"/>
      <c r="H88" s="7"/>
      <c r="I88" s="7"/>
      <c r="J88" s="7"/>
      <c r="K88" s="7"/>
    </row>
    <row r="89" spans="1:11" x14ac:dyDescent="0.2">
      <c r="A89" s="4" t="s">
        <v>0</v>
      </c>
      <c r="B89" s="5">
        <v>42369</v>
      </c>
      <c r="C89" s="5">
        <v>42735</v>
      </c>
      <c r="D89" s="5">
        <v>43100</v>
      </c>
      <c r="E89" s="5">
        <v>43465</v>
      </c>
      <c r="F89" s="7"/>
      <c r="G89" s="7"/>
      <c r="H89" s="7"/>
      <c r="I89" s="7"/>
      <c r="J89" s="7"/>
      <c r="K89" s="7"/>
    </row>
    <row r="90" spans="1:11" x14ac:dyDescent="0.2">
      <c r="A90" s="7" t="s">
        <v>18</v>
      </c>
      <c r="B90" s="131"/>
      <c r="C90" s="131"/>
      <c r="D90" s="131"/>
      <c r="E90" s="131"/>
      <c r="F90" s="7"/>
      <c r="G90" s="7"/>
      <c r="H90" s="7"/>
      <c r="I90" s="7"/>
      <c r="J90" s="7"/>
      <c r="K90" s="7"/>
    </row>
    <row r="91" spans="1:11" x14ac:dyDescent="0.2">
      <c r="A91" s="144" t="s">
        <v>56</v>
      </c>
      <c r="B91" s="144"/>
      <c r="C91" s="144"/>
      <c r="D91" s="144"/>
      <c r="E91" s="144"/>
      <c r="G91" s="7"/>
    </row>
    <row r="92" spans="1:11" ht="17" x14ac:dyDescent="0.2">
      <c r="A92" s="7" t="s">
        <v>57</v>
      </c>
      <c r="B92" s="135">
        <v>311000</v>
      </c>
      <c r="C92" s="135">
        <v>361000</v>
      </c>
      <c r="D92" s="135">
        <v>405000</v>
      </c>
      <c r="E92" s="135">
        <v>445000</v>
      </c>
      <c r="J92" s="7"/>
      <c r="K92" s="7"/>
    </row>
    <row r="93" spans="1:11" x14ac:dyDescent="0.2">
      <c r="A93" s="7" t="s">
        <v>58</v>
      </c>
      <c r="B93" s="131"/>
      <c r="C93" s="131"/>
      <c r="D93" s="131"/>
      <c r="E93" s="131"/>
      <c r="F93" s="7"/>
      <c r="G93" s="7"/>
      <c r="H93" s="7"/>
      <c r="I93" s="7"/>
      <c r="J93" s="7"/>
      <c r="K93" s="7"/>
    </row>
    <row r="94" spans="1:11" x14ac:dyDescent="0.2">
      <c r="A94" s="144" t="s">
        <v>59</v>
      </c>
      <c r="B94" s="144"/>
      <c r="C94" s="144"/>
      <c r="D94" s="144"/>
      <c r="E94" s="144"/>
      <c r="F94" s="7"/>
      <c r="H94" s="7"/>
      <c r="I94" s="7"/>
      <c r="J94" s="7"/>
      <c r="K94" s="7"/>
    </row>
    <row r="95" spans="1:11" x14ac:dyDescent="0.2">
      <c r="A95" s="7" t="s">
        <v>60</v>
      </c>
      <c r="B95" s="131"/>
      <c r="C95" s="131"/>
      <c r="D95" s="131"/>
      <c r="E95" s="131"/>
      <c r="F95" s="7"/>
      <c r="G95" s="7"/>
      <c r="H95" s="7"/>
      <c r="I95" s="7"/>
      <c r="J95" s="7"/>
      <c r="K95" s="7"/>
    </row>
    <row r="96" spans="1:11" x14ac:dyDescent="0.2">
      <c r="A96" s="7" t="s">
        <v>61</v>
      </c>
      <c r="B96" s="131"/>
      <c r="C96" s="131"/>
      <c r="D96" s="131"/>
      <c r="E96" s="131"/>
      <c r="G96" s="7"/>
    </row>
    <row r="97" spans="1:11" x14ac:dyDescent="0.2">
      <c r="A97" s="7" t="s">
        <v>62</v>
      </c>
      <c r="B97" s="131"/>
      <c r="C97" s="131"/>
      <c r="D97" s="131"/>
      <c r="E97" s="131"/>
      <c r="G97" s="7"/>
    </row>
    <row r="98" spans="1:11" x14ac:dyDescent="0.2">
      <c r="A98" s="7" t="s">
        <v>63</v>
      </c>
      <c r="B98" s="131"/>
      <c r="C98" s="131"/>
      <c r="D98" s="131"/>
      <c r="E98" s="131"/>
      <c r="G98" s="7"/>
    </row>
    <row r="99" spans="1:11" x14ac:dyDescent="0.2">
      <c r="A99" s="4" t="s">
        <v>64</v>
      </c>
      <c r="B99" s="131"/>
      <c r="C99" s="131"/>
      <c r="D99" s="131"/>
      <c r="E99" s="131"/>
    </row>
    <row r="100" spans="1:11" x14ac:dyDescent="0.2">
      <c r="A100" s="144" t="s">
        <v>65</v>
      </c>
      <c r="B100" s="144"/>
      <c r="C100" s="144"/>
      <c r="D100" s="144"/>
      <c r="E100" s="144"/>
    </row>
    <row r="101" spans="1:11" ht="17" x14ac:dyDescent="0.2">
      <c r="A101" s="7" t="s">
        <v>66</v>
      </c>
      <c r="B101" s="135">
        <v>-941000</v>
      </c>
      <c r="C101" s="135">
        <v>-1011000</v>
      </c>
      <c r="D101" s="135">
        <v>-1202000</v>
      </c>
      <c r="E101" s="135">
        <v>-1114000</v>
      </c>
    </row>
    <row r="102" spans="1:11" x14ac:dyDescent="0.2">
      <c r="A102" s="7" t="s">
        <v>67</v>
      </c>
      <c r="B102" s="131"/>
      <c r="C102" s="131"/>
      <c r="D102" s="131"/>
      <c r="E102" s="131"/>
      <c r="J102" s="77"/>
      <c r="K102" s="77"/>
    </row>
    <row r="103" spans="1:11" x14ac:dyDescent="0.2">
      <c r="A103" s="7" t="s">
        <v>68</v>
      </c>
      <c r="B103" s="131"/>
      <c r="C103" s="131"/>
      <c r="D103" s="131"/>
      <c r="E103" s="131"/>
    </row>
    <row r="104" spans="1:11" x14ac:dyDescent="0.2">
      <c r="A104" s="4" t="s">
        <v>69</v>
      </c>
      <c r="B104" s="131"/>
      <c r="C104" s="131"/>
      <c r="D104" s="131"/>
      <c r="E104" s="131"/>
    </row>
    <row r="105" spans="1:11" x14ac:dyDescent="0.2">
      <c r="A105" s="144" t="s">
        <v>70</v>
      </c>
      <c r="B105" s="144"/>
      <c r="C105" s="144"/>
      <c r="D105" s="144"/>
      <c r="E105" s="144"/>
    </row>
    <row r="106" spans="1:11" x14ac:dyDescent="0.2">
      <c r="A106" s="7" t="s">
        <v>71</v>
      </c>
      <c r="B106" s="131"/>
      <c r="C106" s="131"/>
      <c r="D106" s="131"/>
      <c r="E106" s="131"/>
    </row>
    <row r="107" spans="1:11" x14ac:dyDescent="0.2">
      <c r="A107" s="7" t="s">
        <v>72</v>
      </c>
      <c r="B107" s="131"/>
      <c r="C107" s="131"/>
      <c r="D107" s="131"/>
      <c r="E107" s="131"/>
    </row>
    <row r="108" spans="1:11" x14ac:dyDescent="0.2">
      <c r="A108" s="7" t="s">
        <v>73</v>
      </c>
      <c r="B108" s="131"/>
      <c r="C108" s="131"/>
      <c r="D108" s="131"/>
      <c r="E108" s="131"/>
    </row>
    <row r="109" spans="1:11" x14ac:dyDescent="0.2">
      <c r="A109" s="4" t="s">
        <v>74</v>
      </c>
      <c r="B109" s="131"/>
      <c r="C109" s="131"/>
      <c r="D109" s="131"/>
      <c r="E109" s="131"/>
    </row>
    <row r="110" spans="1:11" x14ac:dyDescent="0.2">
      <c r="A110" s="7" t="s">
        <v>75</v>
      </c>
      <c r="B110" s="131"/>
      <c r="C110" s="131"/>
      <c r="D110" s="131"/>
      <c r="E110" s="131"/>
    </row>
    <row r="111" spans="1:11" x14ac:dyDescent="0.2">
      <c r="A111" s="4" t="s">
        <v>76</v>
      </c>
      <c r="B111" s="9"/>
      <c r="C111" s="9"/>
      <c r="D111" s="9"/>
      <c r="E111" s="9"/>
    </row>
    <row r="112" spans="1:11" x14ac:dyDescent="0.2">
      <c r="K112" s="7"/>
    </row>
    <row r="113" spans="1:11" x14ac:dyDescent="0.2">
      <c r="K113" s="7"/>
    </row>
    <row r="114" spans="1:11" x14ac:dyDescent="0.2">
      <c r="K114" s="7"/>
    </row>
    <row r="115" spans="1:11" x14ac:dyDescent="0.2">
      <c r="K115" s="7"/>
    </row>
    <row r="118" spans="1:11" x14ac:dyDescent="0.2">
      <c r="A118" s="84"/>
      <c r="B118" s="68"/>
      <c r="C118" s="68"/>
      <c r="D118" s="68"/>
      <c r="E118" s="68"/>
      <c r="H118" s="71"/>
      <c r="I118" s="71"/>
      <c r="J118" s="71"/>
      <c r="K118" s="7"/>
    </row>
    <row r="119" spans="1:11" x14ac:dyDescent="0.2">
      <c r="C119" s="70"/>
      <c r="D119" s="70"/>
      <c r="E119" s="70"/>
    </row>
    <row r="120" spans="1:11" x14ac:dyDescent="0.2">
      <c r="C120" s="70"/>
      <c r="D120" s="70"/>
      <c r="E120" s="70"/>
    </row>
    <row r="121" spans="1:11" x14ac:dyDescent="0.2">
      <c r="C121" s="70"/>
      <c r="D121" s="70"/>
      <c r="E121" s="70"/>
      <c r="G121" s="71"/>
    </row>
    <row r="122" spans="1:11" x14ac:dyDescent="0.2">
      <c r="B122" s="70"/>
      <c r="C122" s="70"/>
      <c r="D122" s="70"/>
      <c r="E122" s="70"/>
      <c r="K122" s="7"/>
    </row>
    <row r="123" spans="1:11" x14ac:dyDescent="0.2">
      <c r="B123" s="70"/>
      <c r="C123" s="70"/>
      <c r="D123" s="70"/>
      <c r="E123" s="70"/>
      <c r="K123" s="7"/>
    </row>
    <row r="124" spans="1:11" x14ac:dyDescent="0.2">
      <c r="K124" s="7"/>
    </row>
    <row r="125" spans="1:11" x14ac:dyDescent="0.2">
      <c r="K125" s="7"/>
    </row>
    <row r="126" spans="1:11" x14ac:dyDescent="0.2">
      <c r="K126" s="7"/>
    </row>
    <row r="127" spans="1:11" x14ac:dyDescent="0.2">
      <c r="B127" s="70"/>
      <c r="C127" s="70"/>
      <c r="D127" s="70"/>
      <c r="E127" s="70"/>
      <c r="K127" s="7"/>
    </row>
    <row r="131" spans="7:11" x14ac:dyDescent="0.2">
      <c r="H131" s="7"/>
      <c r="I131" s="7"/>
      <c r="J131" s="7"/>
      <c r="K131" s="7"/>
    </row>
    <row r="135" spans="7:11" x14ac:dyDescent="0.2">
      <c r="H135" s="7"/>
      <c r="I135" s="7"/>
      <c r="J135" s="7"/>
      <c r="K135" s="7"/>
    </row>
    <row r="136" spans="7:11" x14ac:dyDescent="0.2">
      <c r="H136" s="7"/>
      <c r="I136" s="7"/>
      <c r="J136" s="7"/>
      <c r="K136" s="7"/>
    </row>
    <row r="137" spans="7:11" x14ac:dyDescent="0.2">
      <c r="H137" s="7"/>
      <c r="I137" s="7"/>
      <c r="J137" s="7"/>
      <c r="K137" s="7"/>
    </row>
    <row r="138" spans="7:11" x14ac:dyDescent="0.2">
      <c r="G138" s="67"/>
      <c r="H138" s="7"/>
      <c r="I138" s="7"/>
      <c r="J138" s="7"/>
      <c r="K138" s="7"/>
    </row>
    <row r="139" spans="7:11" x14ac:dyDescent="0.2">
      <c r="G139" s="67"/>
      <c r="H139" s="7"/>
      <c r="I139" s="7"/>
      <c r="J139" s="7"/>
      <c r="K139" s="7"/>
    </row>
    <row r="140" spans="7:11" x14ac:dyDescent="0.2">
      <c r="G140" s="67"/>
      <c r="H140" s="7"/>
      <c r="I140" s="7"/>
      <c r="J140" s="7"/>
      <c r="K140" s="7"/>
    </row>
    <row r="141" spans="7:11" x14ac:dyDescent="0.2">
      <c r="G141" s="72"/>
    </row>
    <row r="142" spans="7:11" x14ac:dyDescent="0.2">
      <c r="G142" s="67"/>
    </row>
    <row r="143" spans="7:11" x14ac:dyDescent="0.2">
      <c r="G143" s="72"/>
    </row>
    <row r="147" spans="6:11" x14ac:dyDescent="0.2">
      <c r="F147" s="73"/>
    </row>
    <row r="148" spans="6:11" x14ac:dyDescent="0.2">
      <c r="F148" s="74"/>
      <c r="H148" s="74"/>
      <c r="I148" s="74"/>
      <c r="J148" s="74"/>
      <c r="K148" s="74"/>
    </row>
    <row r="149" spans="6:11" x14ac:dyDescent="0.2">
      <c r="F149" s="74"/>
      <c r="H149" s="74"/>
      <c r="I149" s="74"/>
      <c r="J149" s="74"/>
      <c r="K149" s="74"/>
    </row>
    <row r="150" spans="6:11" x14ac:dyDescent="0.2">
      <c r="F150" s="88"/>
      <c r="H150" s="88"/>
      <c r="I150" s="88"/>
      <c r="J150" s="88"/>
      <c r="K150" s="88"/>
    </row>
    <row r="151" spans="6:11" x14ac:dyDescent="0.2">
      <c r="F151" s="74"/>
      <c r="G151" s="74"/>
      <c r="H151" s="74"/>
      <c r="I151" s="74"/>
      <c r="J151" s="74"/>
      <c r="K151" s="74"/>
    </row>
    <row r="152" spans="6:11" x14ac:dyDescent="0.2">
      <c r="F152" s="74"/>
      <c r="G152" s="74"/>
      <c r="H152" s="74"/>
      <c r="I152" s="74"/>
      <c r="J152" s="74"/>
      <c r="K152" s="74"/>
    </row>
    <row r="153" spans="6:11" x14ac:dyDescent="0.2">
      <c r="G153" s="88"/>
    </row>
    <row r="154" spans="6:11" x14ac:dyDescent="0.2">
      <c r="G154" s="74"/>
    </row>
    <row r="155" spans="6:11" x14ac:dyDescent="0.2">
      <c r="G155" s="74"/>
    </row>
    <row r="156" spans="6:11" x14ac:dyDescent="0.2">
      <c r="F156" s="74"/>
      <c r="H156" s="74"/>
      <c r="I156" s="74"/>
      <c r="J156" s="74"/>
      <c r="K156" s="74"/>
    </row>
    <row r="159" spans="6:11" x14ac:dyDescent="0.2">
      <c r="G159" s="74"/>
    </row>
  </sheetData>
  <sortState ref="A2:E4">
    <sortCondition descending="1" ref="B2"/>
  </sortState>
  <mergeCells count="16">
    <mergeCell ref="B2:E2"/>
    <mergeCell ref="F2:J2"/>
    <mergeCell ref="A1:L1"/>
    <mergeCell ref="A105:E105"/>
    <mergeCell ref="A100:E100"/>
    <mergeCell ref="A94:E94"/>
    <mergeCell ref="A91:E91"/>
    <mergeCell ref="A88:E88"/>
    <mergeCell ref="A35:E35"/>
    <mergeCell ref="A30:E30"/>
    <mergeCell ref="K4:L5"/>
    <mergeCell ref="A80:E80"/>
    <mergeCell ref="A69:E69"/>
    <mergeCell ref="A61:E61"/>
    <mergeCell ref="A54:E54"/>
    <mergeCell ref="A52:E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18"/>
  <sheetViews>
    <sheetView zoomScale="106" workbookViewId="0">
      <selection activeCell="E7" sqref="E7"/>
    </sheetView>
  </sheetViews>
  <sheetFormatPr baseColWidth="10" defaultRowHeight="16" x14ac:dyDescent="0.2"/>
  <cols>
    <col min="1" max="1" width="36.83203125" style="14" customWidth="1"/>
    <col min="2" max="4" width="13.83203125" customWidth="1"/>
    <col min="5" max="5" width="15.83203125" bestFit="1" customWidth="1"/>
    <col min="6" max="9" width="7.1640625" customWidth="1"/>
  </cols>
  <sheetData>
    <row r="1" spans="1:8" ht="20" customHeight="1" x14ac:dyDescent="0.2">
      <c r="A1" s="17" t="s">
        <v>0</v>
      </c>
      <c r="B1" s="12">
        <v>42369</v>
      </c>
      <c r="C1" s="12">
        <v>42735</v>
      </c>
      <c r="D1" s="12">
        <v>43100</v>
      </c>
      <c r="E1" s="12">
        <v>43465</v>
      </c>
      <c r="F1" s="18"/>
      <c r="G1" s="18"/>
      <c r="H1" s="19"/>
    </row>
    <row r="2" spans="1:8" s="10" customFormat="1" ht="21" customHeight="1" x14ac:dyDescent="0.2">
      <c r="A2" s="145" t="s">
        <v>77</v>
      </c>
      <c r="B2" s="145"/>
      <c r="C2" s="145"/>
      <c r="D2" s="145"/>
      <c r="E2" s="145"/>
      <c r="F2" s="20"/>
      <c r="G2" s="21"/>
      <c r="H2" s="22"/>
    </row>
    <row r="3" spans="1:8" ht="21" customHeight="1" x14ac:dyDescent="0.2">
      <c r="A3" s="17" t="s">
        <v>78</v>
      </c>
      <c r="B3" s="23">
        <f>'BALANCE SHEET'!E9/'BALANCE SHEET'!E22</f>
        <v>0.60351648351648357</v>
      </c>
      <c r="C3" s="23">
        <f>'BALANCE SHEET'!D9/'BALANCE SHEET'!D22</f>
        <v>0.63369467028003612</v>
      </c>
      <c r="D3" s="23">
        <f>'BALANCE SHEET'!C9/'BALANCE SHEET'!C22</f>
        <v>0.56197576887232059</v>
      </c>
      <c r="E3" s="23">
        <f>'BALANCE SHEET'!B9/'BALANCE SHEET'!B22</f>
        <v>0.6095947063688999</v>
      </c>
    </row>
    <row r="4" spans="1:8" ht="21" customHeight="1" x14ac:dyDescent="0.2">
      <c r="A4" s="17" t="s">
        <v>79</v>
      </c>
      <c r="B4" s="25">
        <f>('BALANCE SHEET'!E9-'BALANCE SHEET'!E7)/'BALANCE SHEET'!E22</f>
        <v>0.58417582417582414</v>
      </c>
      <c r="C4" s="25">
        <f>('BALANCE SHEET'!D9-'BALANCE SHEET'!D7)/'BALANCE SHEET'!D22</f>
        <v>0.61246612466124661</v>
      </c>
      <c r="D4" s="25">
        <f>('BALANCE SHEET'!C9-'BALANCE SHEET'!C7)/'BALANCE SHEET'!C22</f>
        <v>0.5363466915191053</v>
      </c>
      <c r="E4" s="25">
        <f>('BALANCE SHEET'!B9-'BALANCE SHEET'!B7)/'BALANCE SHEET'!B22</f>
        <v>0.57733664185277089</v>
      </c>
    </row>
    <row r="5" spans="1:8" s="10" customFormat="1" ht="21" customHeight="1" x14ac:dyDescent="0.2">
      <c r="A5" s="145" t="s">
        <v>80</v>
      </c>
      <c r="B5" s="145"/>
      <c r="C5" s="145"/>
      <c r="D5" s="145"/>
      <c r="E5" s="145"/>
      <c r="F5" s="24"/>
      <c r="G5" s="24"/>
      <c r="H5" s="22"/>
    </row>
    <row r="6" spans="1:8" ht="21" customHeight="1" x14ac:dyDescent="0.2">
      <c r="A6" s="26" t="s">
        <v>81</v>
      </c>
      <c r="B6" s="27">
        <f>'INCOME STATEMENT'!D4/'BALANCE SHEET'!E7</f>
        <v>86.409090909090907</v>
      </c>
      <c r="C6" s="27">
        <f>'INCOME STATEMENT'!C4/'BALANCE SHEET'!D7</f>
        <v>92.957446808510639</v>
      </c>
      <c r="D6" s="27">
        <f>'INCOME STATEMENT'!B4/'BALANCE SHEET'!C7</f>
        <v>92.563636363636363</v>
      </c>
      <c r="E6" s="27">
        <f>'INCOME STATEMENT'!B4/'BALANCE SHEET'!B7</f>
        <v>65.269230769230774</v>
      </c>
    </row>
    <row r="7" spans="1:8" ht="21" customHeight="1" x14ac:dyDescent="0.2">
      <c r="A7" s="17" t="s">
        <v>82</v>
      </c>
      <c r="B7" s="28">
        <f>'BALANCE SHEET'!E6/('INCOME STATEMENT'!E3/365)</f>
        <v>7.7369077306733169</v>
      </c>
      <c r="C7" s="28">
        <f>'BALANCE SHEET'!D6/('INCOME STATEMENT'!D3/365)</f>
        <v>9.5352369380315931</v>
      </c>
      <c r="D7" s="28">
        <f>'BALANCE SHEET'!C6/('INCOME STATEMENT'!C3/365)</f>
        <v>12.7531374786081</v>
      </c>
      <c r="E7" s="28">
        <f>'BALANCE SHEET'!B6/('INCOME STATEMENT'!B3/365)</f>
        <v>10.056803342909376</v>
      </c>
    </row>
    <row r="8" spans="1:8" s="10" customFormat="1" ht="21" customHeight="1" x14ac:dyDescent="0.2">
      <c r="A8" s="17" t="s">
        <v>83</v>
      </c>
      <c r="B8" s="28">
        <f>'INCOME STATEMENT'!E3/'BALANCE SHEET'!E17</f>
        <v>0.74224895881536324</v>
      </c>
      <c r="C8" s="28">
        <f>'INCOME STATEMENT'!D3/'BALANCE SHEET'!D17</f>
        <v>0.7062104472809182</v>
      </c>
      <c r="D8" s="28">
        <f>'INCOME STATEMENT'!C3/'BALANCE SHEET'!C17</f>
        <v>0.71690011246293839</v>
      </c>
      <c r="E8" s="28">
        <f>'INCOME STATEMENT'!B3/'BALANCE SHEET'!B17</f>
        <v>0.73450987914828314</v>
      </c>
    </row>
    <row r="9" spans="1:8" ht="21" customHeight="1" x14ac:dyDescent="0.2">
      <c r="A9" s="145" t="s">
        <v>84</v>
      </c>
      <c r="B9" s="145"/>
      <c r="C9" s="145"/>
      <c r="D9" s="145"/>
      <c r="E9" s="145"/>
      <c r="F9" s="24"/>
      <c r="G9" s="24"/>
      <c r="H9" s="22"/>
    </row>
    <row r="10" spans="1:8" ht="21" customHeight="1" x14ac:dyDescent="0.2">
      <c r="A10" s="26" t="s">
        <v>85</v>
      </c>
      <c r="B10" s="25">
        <f>'BALANCE SHEET'!E28/'BALANCE SHEET'!E17</f>
        <v>0.62864414622859788</v>
      </c>
      <c r="C10" s="25">
        <f>'BALANCE SHEET'!D28/'BALANCE SHEET'!D17</f>
        <v>0.56955915477850483</v>
      </c>
      <c r="D10" s="25">
        <f>'BALANCE SHEET'!C28/'BALANCE SHEET'!C17</f>
        <v>0.51620488702586642</v>
      </c>
      <c r="E10" s="25">
        <f>'BALANCE SHEET'!B28/'BALANCE SHEET'!B17</f>
        <v>0.55774026472280835</v>
      </c>
    </row>
    <row r="11" spans="1:8" ht="21" customHeight="1" x14ac:dyDescent="0.2">
      <c r="A11" s="17" t="s">
        <v>86</v>
      </c>
      <c r="B11" s="28">
        <f>'INCOME STATEMENT'!E13/'INCOME STATEMENT'!E14</f>
        <v>-9.9583333333333339</v>
      </c>
      <c r="C11" s="28">
        <f>'INCOME STATEMENT'!D13/'INCOME STATEMENT'!D14</f>
        <v>-12.233009708737864</v>
      </c>
      <c r="D11" s="28">
        <f>'INCOME STATEMENT'!C13/'INCOME STATEMENT'!C14</f>
        <v>-11.68235294117647</v>
      </c>
      <c r="E11" s="28">
        <f>'INCOME STATEMENT'!B13/'INCOME STATEMENT'!B14</f>
        <v>-8.8170731707317067</v>
      </c>
    </row>
    <row r="12" spans="1:8" s="10" customFormat="1" ht="21" customHeight="1" x14ac:dyDescent="0.2">
      <c r="A12" s="145" t="s">
        <v>87</v>
      </c>
      <c r="B12" s="145"/>
      <c r="C12" s="145"/>
      <c r="D12" s="145"/>
      <c r="E12" s="145"/>
      <c r="F12" s="24"/>
      <c r="G12" s="24"/>
      <c r="H12" s="22"/>
    </row>
    <row r="13" spans="1:8" ht="21" customHeight="1" x14ac:dyDescent="0.2">
      <c r="A13" s="26" t="s">
        <v>88</v>
      </c>
      <c r="B13" s="29">
        <f>'INCOME STATEMENT'!E21/'INCOME STATEMENT'!E3</f>
        <v>0.10551745635910224</v>
      </c>
      <c r="C13" s="29">
        <f>'INCOME STATEMENT'!D21/'INCOME STATEMENT'!D3</f>
        <v>0.11041919805589308</v>
      </c>
      <c r="D13" s="29">
        <f>'INCOME STATEMENT'!C21/'INCOME STATEMENT'!C3</f>
        <v>0.16043924700513407</v>
      </c>
      <c r="E13" s="29">
        <f>'INCOME STATEMENT'!B21/'INCOME STATEMENT'!B3</f>
        <v>2.454949072864978E-2</v>
      </c>
    </row>
    <row r="14" spans="1:8" ht="21" customHeight="1" x14ac:dyDescent="0.2">
      <c r="A14" s="17" t="s">
        <v>90</v>
      </c>
      <c r="B14" s="29">
        <f>'INCOME STATEMENT'!E21/'BALANCE SHEET'!E17</f>
        <v>7.8320222119389174E-2</v>
      </c>
      <c r="C14" s="29">
        <f>'INCOME STATEMENT'!D21/'BALANCE SHEET'!D17</f>
        <v>7.7979191247452534E-2</v>
      </c>
      <c r="D14" s="29">
        <f>'INCOME STATEMENT'!C21/'BALANCE SHEET'!C17</f>
        <v>0.11501891422144975</v>
      </c>
      <c r="E14" s="29">
        <f>'INCOME STATEMENT'!B21/'BALANCE SHEET'!B17</f>
        <v>1.8031843468252446E-2</v>
      </c>
    </row>
    <row r="15" spans="1:8" s="10" customFormat="1" ht="21" customHeight="1" x14ac:dyDescent="0.2">
      <c r="A15" s="26" t="s">
        <v>91</v>
      </c>
      <c r="B15" s="30">
        <f>'INCOME STATEMENT'!E21/'BALANCE SHEET'!E35</f>
        <v>0.21090342679127727</v>
      </c>
      <c r="C15" s="30">
        <f>'INCOME STATEMENT'!D21/'BALANCE SHEET'!D35</f>
        <v>0.18116122601544979</v>
      </c>
      <c r="D15" s="30">
        <f>'INCOME STATEMENT'!C21/'BALANCE SHEET'!C35</f>
        <v>0.23774302620456467</v>
      </c>
      <c r="E15" s="30">
        <f>'INCOME STATEMENT'!B21/'BALANCE SHEET'!B35</f>
        <v>4.0772066796790282E-2</v>
      </c>
    </row>
    <row r="16" spans="1:8" ht="21" customHeight="1" x14ac:dyDescent="0.2"/>
    <row r="17" ht="21" customHeight="1" x14ac:dyDescent="0.2"/>
    <row r="18" ht="21" customHeight="1" x14ac:dyDescent="0.2"/>
  </sheetData>
  <mergeCells count="4">
    <mergeCell ref="A9:E9"/>
    <mergeCell ref="A2:E2"/>
    <mergeCell ref="A5:E5"/>
    <mergeCell ref="A12:E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</sheetPr>
  <dimension ref="A1:H23"/>
  <sheetViews>
    <sheetView tabSelected="1" workbookViewId="0">
      <selection activeCell="I9" sqref="I9"/>
    </sheetView>
  </sheetViews>
  <sheetFormatPr baseColWidth="10" defaultRowHeight="19" customHeight="1" x14ac:dyDescent="0.2"/>
  <cols>
    <col min="1" max="1" width="27" style="15" customWidth="1"/>
    <col min="2" max="5" width="16.83203125" style="15" customWidth="1"/>
    <col min="6" max="6" width="1.6640625" style="36" customWidth="1"/>
    <col min="7" max="7" width="14.1640625" style="15" customWidth="1"/>
    <col min="8" max="8" width="19.33203125" style="15" customWidth="1"/>
    <col min="9" max="9" width="12" style="15" customWidth="1"/>
    <col min="10" max="10" width="14.1640625" style="15" customWidth="1"/>
    <col min="11" max="11" width="13.6640625" style="15" customWidth="1"/>
    <col min="12" max="16384" width="10.83203125" style="15"/>
  </cols>
  <sheetData>
    <row r="1" spans="1:8" ht="22" customHeight="1" x14ac:dyDescent="0.2">
      <c r="A1" s="152" t="s">
        <v>147</v>
      </c>
      <c r="B1" s="152"/>
      <c r="C1" s="152"/>
      <c r="D1" s="152"/>
      <c r="E1" s="152"/>
      <c r="F1" s="152"/>
      <c r="G1" s="152"/>
      <c r="H1" s="152"/>
    </row>
    <row r="2" spans="1:8" ht="19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37">
        <v>42369</v>
      </c>
      <c r="F2" s="38"/>
      <c r="G2" s="39" t="s">
        <v>97</v>
      </c>
      <c r="H2" s="39" t="s">
        <v>106</v>
      </c>
    </row>
    <row r="3" spans="1:8" ht="19" customHeight="1" x14ac:dyDescent="0.2">
      <c r="A3" s="40"/>
      <c r="B3" s="40"/>
      <c r="C3" s="40"/>
      <c r="D3" s="40"/>
      <c r="E3" s="40"/>
      <c r="F3" s="35"/>
      <c r="G3" s="40"/>
      <c r="H3" s="40"/>
    </row>
    <row r="4" spans="1:8" ht="19" customHeight="1" x14ac:dyDescent="0.2">
      <c r="A4" s="16" t="s">
        <v>99</v>
      </c>
      <c r="B4" s="41">
        <f>B17/B15</f>
        <v>56.725925925925928</v>
      </c>
      <c r="C4" s="41">
        <f>C17/C15</f>
        <v>21.24848484848485</v>
      </c>
      <c r="D4" s="41">
        <f t="shared" ref="D4:E4" si="0">D17/D15</f>
        <v>19.251461988304094</v>
      </c>
      <c r="E4" s="41">
        <f t="shared" si="0"/>
        <v>18.760233918128655</v>
      </c>
      <c r="F4" s="35"/>
      <c r="G4" s="40"/>
      <c r="H4" s="40"/>
    </row>
    <row r="5" spans="1:8" ht="19" customHeight="1" x14ac:dyDescent="0.2">
      <c r="A5" s="16" t="s">
        <v>100</v>
      </c>
      <c r="B5" s="42">
        <f>B13/B4</f>
        <v>0.28311569600417863</v>
      </c>
      <c r="C5" s="42">
        <f t="shared" ref="C5:E5" si="1">C13/C4</f>
        <v>1.0513690815744436</v>
      </c>
      <c r="D5" s="42">
        <f t="shared" si="1"/>
        <v>1.1645868772782504</v>
      </c>
      <c r="E5" s="42">
        <f t="shared" si="1"/>
        <v>1.2073410224438901</v>
      </c>
      <c r="F5" s="35"/>
      <c r="G5" s="43">
        <f>AVERAGE(B5:E5)</f>
        <v>0.9266031693251906</v>
      </c>
      <c r="H5" s="44">
        <f>G5*B4</f>
        <v>52.562422745868965</v>
      </c>
    </row>
    <row r="6" spans="1:8" ht="19" customHeight="1" x14ac:dyDescent="0.2">
      <c r="A6" s="16"/>
      <c r="B6" s="45"/>
      <c r="C6" s="45"/>
      <c r="D6" s="45"/>
      <c r="E6" s="45"/>
      <c r="F6" s="35"/>
      <c r="G6" s="40"/>
      <c r="H6" s="40"/>
    </row>
    <row r="7" spans="1:8" ht="19" customHeight="1" x14ac:dyDescent="0.2">
      <c r="A7" s="16" t="s">
        <v>101</v>
      </c>
      <c r="B7" s="41">
        <f>B20/B15</f>
        <v>1.288888888888889</v>
      </c>
      <c r="C7" s="41">
        <f t="shared" ref="C7:E7" si="2">C20/C15</f>
        <v>-0.41212121212121211</v>
      </c>
      <c r="D7" s="41">
        <f t="shared" si="2"/>
        <v>0.33333333333333331</v>
      </c>
      <c r="E7" s="41">
        <f t="shared" si="2"/>
        <v>-6.725146198830409E-2</v>
      </c>
      <c r="F7" s="35"/>
      <c r="G7" s="40"/>
      <c r="H7" s="40"/>
    </row>
    <row r="8" spans="1:8" ht="19" customHeight="1" x14ac:dyDescent="0.2">
      <c r="A8" s="16" t="s">
        <v>102</v>
      </c>
      <c r="B8" s="42">
        <f>B13/B7</f>
        <v>12.460344827586205</v>
      </c>
      <c r="C8" s="42">
        <f>C13/C7</f>
        <v>-54.207352941176474</v>
      </c>
      <c r="D8" s="42">
        <f>D13/D7</f>
        <v>67.260000000000005</v>
      </c>
      <c r="E8" s="42">
        <f>E13/E7</f>
        <v>-336.79565217391303</v>
      </c>
      <c r="F8" s="35"/>
      <c r="G8" s="43">
        <f>AVERAGE(B8:E8)</f>
        <v>-77.820665071875823</v>
      </c>
      <c r="H8" s="44"/>
    </row>
    <row r="9" spans="1:8" ht="19" customHeight="1" x14ac:dyDescent="0.2">
      <c r="A9" s="16"/>
      <c r="B9" s="45"/>
      <c r="C9" s="45"/>
      <c r="D9" s="45"/>
      <c r="E9" s="45"/>
      <c r="F9" s="35"/>
      <c r="G9" s="40"/>
      <c r="H9" s="40"/>
    </row>
    <row r="10" spans="1:8" ht="19" customHeight="1" x14ac:dyDescent="0.2">
      <c r="A10" s="16" t="s">
        <v>103</v>
      </c>
      <c r="B10" s="41">
        <f>B19/B15</f>
        <v>1.3925925925925926</v>
      </c>
      <c r="C10" s="41">
        <f t="shared" ref="C10:E10" si="3">C19/C15</f>
        <v>3.4090909090909092</v>
      </c>
      <c r="D10" s="41">
        <f t="shared" si="3"/>
        <v>2.1257309941520468</v>
      </c>
      <c r="E10" s="41">
        <f t="shared" si="3"/>
        <v>1.9795321637426901</v>
      </c>
      <c r="F10" s="35"/>
      <c r="G10" s="40"/>
      <c r="H10" s="40"/>
    </row>
    <row r="11" spans="1:8" ht="19" customHeight="1" x14ac:dyDescent="0.2">
      <c r="A11" s="16" t="s">
        <v>104</v>
      </c>
      <c r="B11" s="42">
        <f>B13/B10</f>
        <v>11.532446808510636</v>
      </c>
      <c r="C11" s="42">
        <f>C13/C10</f>
        <v>6.5530666666666662</v>
      </c>
      <c r="D11" s="42">
        <f>D13/D10</f>
        <v>10.546960110041265</v>
      </c>
      <c r="E11" s="42">
        <f>E13/E10</f>
        <v>11.442097488921712</v>
      </c>
      <c r="F11" s="35"/>
      <c r="G11" s="43">
        <f>AVERAGE(B11:E11)</f>
        <v>10.01864276853507</v>
      </c>
      <c r="H11" s="44">
        <f>G11*B10</f>
        <v>13.951887707293283</v>
      </c>
    </row>
    <row r="12" spans="1:8" ht="19" customHeight="1" x14ac:dyDescent="0.2">
      <c r="A12" s="16"/>
      <c r="B12" s="45"/>
      <c r="C12" s="45"/>
      <c r="D12" s="45"/>
      <c r="E12" s="46"/>
      <c r="F12" s="35"/>
      <c r="G12" s="31"/>
      <c r="H12" s="31"/>
    </row>
    <row r="13" spans="1:8" ht="19" customHeight="1" x14ac:dyDescent="0.2">
      <c r="A13" s="16" t="s">
        <v>92</v>
      </c>
      <c r="B13" s="136">
        <v>16.059999999999999</v>
      </c>
      <c r="C13" s="136">
        <v>22.34</v>
      </c>
      <c r="D13" s="136">
        <v>22.42</v>
      </c>
      <c r="E13" s="136">
        <v>22.65</v>
      </c>
      <c r="F13" s="35"/>
      <c r="G13" s="31"/>
      <c r="H13" s="31"/>
    </row>
    <row r="14" spans="1:8" ht="19" customHeight="1" x14ac:dyDescent="0.2">
      <c r="A14" s="16" t="s">
        <v>93</v>
      </c>
      <c r="B14" s="132">
        <f>'STATEMENT OF CASH FLOWS'!B5</f>
        <v>445000</v>
      </c>
      <c r="C14" s="132">
        <f>'STATEMENT OF CASH FLOWS'!C5</f>
        <v>405000</v>
      </c>
      <c r="D14" s="132">
        <f>'STATEMENT OF CASH FLOWS'!D5</f>
        <v>361000</v>
      </c>
      <c r="E14" s="132">
        <f>'STATEMENT OF CASH FLOWS'!E5</f>
        <v>311000</v>
      </c>
      <c r="F14" s="47"/>
      <c r="G14" s="31"/>
      <c r="H14" s="31"/>
    </row>
    <row r="15" spans="1:8" ht="19" customHeight="1" x14ac:dyDescent="0.2">
      <c r="A15" s="16" t="s">
        <v>94</v>
      </c>
      <c r="B15" s="132">
        <f>0.135*1000000</f>
        <v>135000</v>
      </c>
      <c r="C15" s="132">
        <f>0.33*1000000</f>
        <v>330000</v>
      </c>
      <c r="D15" s="132">
        <f>0.342*1000000</f>
        <v>342000</v>
      </c>
      <c r="E15" s="132">
        <v>342000</v>
      </c>
      <c r="F15" s="35"/>
    </row>
    <row r="16" spans="1:8" ht="24" customHeight="1" x14ac:dyDescent="0.2">
      <c r="A16" s="16"/>
      <c r="B16" s="48"/>
      <c r="C16" s="48"/>
      <c r="D16" s="48"/>
      <c r="E16" s="48"/>
      <c r="F16" s="35"/>
      <c r="G16" s="150" t="s">
        <v>98</v>
      </c>
      <c r="H16" s="151"/>
    </row>
    <row r="17" spans="1:8" ht="24" customHeight="1" x14ac:dyDescent="0.2">
      <c r="A17" s="16" t="s">
        <v>95</v>
      </c>
      <c r="B17" s="132">
        <f>'INCOME STATEMENT'!B3</f>
        <v>7658000</v>
      </c>
      <c r="C17" s="132">
        <f>'INCOME STATEMENT'!C3</f>
        <v>7012000</v>
      </c>
      <c r="D17" s="132">
        <f>'INCOME STATEMENT'!D3</f>
        <v>6584000</v>
      </c>
      <c r="E17" s="132">
        <f>'INCOME STATEMENT'!E3</f>
        <v>6416000</v>
      </c>
      <c r="F17" s="35"/>
      <c r="G17" s="49" t="s">
        <v>107</v>
      </c>
      <c r="H17" s="49" t="s">
        <v>108</v>
      </c>
    </row>
    <row r="18" spans="1:8" ht="23" customHeight="1" x14ac:dyDescent="0.2">
      <c r="A18" s="16" t="s">
        <v>105</v>
      </c>
      <c r="B18" s="132">
        <f>'INCOME STATEMENT'!B4</f>
        <v>5091000</v>
      </c>
      <c r="C18" s="132">
        <f>'INCOME STATEMENT'!C4</f>
        <v>4369000</v>
      </c>
      <c r="D18" s="132">
        <f>'INCOME STATEMENT'!D4</f>
        <v>3802000</v>
      </c>
      <c r="E18" s="132">
        <f>'INCOME STATEMENT'!E4</f>
        <v>3842000</v>
      </c>
      <c r="F18" s="35"/>
      <c r="G18" s="50">
        <f>MIN(H5:H11)</f>
        <v>13.951887707293283</v>
      </c>
      <c r="H18" s="50">
        <f>MAX(H5:H11)</f>
        <v>52.562422745868965</v>
      </c>
    </row>
    <row r="19" spans="1:8" ht="19" customHeight="1" x14ac:dyDescent="0.2">
      <c r="A19" s="16" t="s">
        <v>18</v>
      </c>
      <c r="B19" s="132">
        <f>'INCOME STATEMENT'!B20</f>
        <v>188000</v>
      </c>
      <c r="C19" s="132">
        <f>'INCOME STATEMENT'!C20</f>
        <v>1125000</v>
      </c>
      <c r="D19" s="132">
        <f>'INCOME STATEMENT'!D20</f>
        <v>727000</v>
      </c>
      <c r="E19" s="132">
        <f>'INCOME STATEMENT'!E20</f>
        <v>677000</v>
      </c>
      <c r="F19" s="47"/>
      <c r="G19" s="31"/>
      <c r="H19" s="31"/>
    </row>
    <row r="20" spans="1:8" ht="19" customHeight="1" x14ac:dyDescent="0.2">
      <c r="A20" s="16" t="s">
        <v>96</v>
      </c>
      <c r="B20" s="132">
        <f>'STATEMENT OF CASH FLOWS'!B24</f>
        <v>174000</v>
      </c>
      <c r="C20" s="132">
        <f>'STATEMENT OF CASH FLOWS'!C24</f>
        <v>-136000</v>
      </c>
      <c r="D20" s="132">
        <f>'STATEMENT OF CASH FLOWS'!D24</f>
        <v>114000</v>
      </c>
      <c r="E20" s="132">
        <f>'STATEMENT OF CASH FLOWS'!E24</f>
        <v>-23000</v>
      </c>
      <c r="F20" s="47"/>
      <c r="G20" s="31"/>
      <c r="H20" s="31"/>
    </row>
    <row r="21" spans="1:8" ht="19" customHeight="1" x14ac:dyDescent="0.2">
      <c r="F21" s="33"/>
      <c r="G21" s="32"/>
      <c r="H21" s="32"/>
    </row>
    <row r="22" spans="1:8" ht="19" customHeight="1" x14ac:dyDescent="0.2">
      <c r="F22" s="34"/>
      <c r="G22" s="32"/>
      <c r="H22" s="32"/>
    </row>
    <row r="23" spans="1:8" ht="19" customHeight="1" x14ac:dyDescent="0.2">
      <c r="G23" s="31"/>
      <c r="H23" s="31"/>
    </row>
  </sheetData>
  <mergeCells count="2">
    <mergeCell ref="G16:H16"/>
    <mergeCell ref="A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F23"/>
  <sheetViews>
    <sheetView workbookViewId="0">
      <selection activeCell="B16" sqref="B16:E16"/>
    </sheetView>
  </sheetViews>
  <sheetFormatPr baseColWidth="10" defaultRowHeight="18" customHeight="1" x14ac:dyDescent="0.2"/>
  <cols>
    <col min="1" max="1" width="47.83203125" style="2" customWidth="1"/>
    <col min="2" max="5" width="15" style="2" customWidth="1"/>
    <col min="6" max="16384" width="10.83203125" style="2"/>
  </cols>
  <sheetData>
    <row r="1" spans="1:6" ht="18" customHeight="1" x14ac:dyDescent="0.2">
      <c r="A1" s="145" t="s">
        <v>146</v>
      </c>
      <c r="B1" s="145"/>
      <c r="C1" s="145"/>
      <c r="D1" s="145"/>
      <c r="E1" s="145"/>
    </row>
    <row r="2" spans="1:6" s="6" customFormat="1" ht="20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6" s="8" customFormat="1" ht="20" customHeight="1" x14ac:dyDescent="0.2">
      <c r="A3" s="7" t="s">
        <v>1</v>
      </c>
      <c r="B3" s="135">
        <v>7658000</v>
      </c>
      <c r="C3" s="135">
        <v>7012000</v>
      </c>
      <c r="D3" s="135">
        <v>6584000</v>
      </c>
      <c r="E3" s="135">
        <v>6416000</v>
      </c>
      <c r="F3"/>
    </row>
    <row r="4" spans="1:6" s="8" customFormat="1" ht="20" customHeight="1" x14ac:dyDescent="0.2">
      <c r="A4" s="7" t="s">
        <v>2</v>
      </c>
      <c r="B4" s="135">
        <v>5091000</v>
      </c>
      <c r="C4" s="135">
        <v>4369000</v>
      </c>
      <c r="D4" s="135">
        <v>3802000</v>
      </c>
      <c r="E4" s="135">
        <v>3842000</v>
      </c>
    </row>
    <row r="5" spans="1:6" s="8" customFormat="1" ht="20" customHeight="1" x14ac:dyDescent="0.2">
      <c r="A5" s="7" t="s">
        <v>3</v>
      </c>
      <c r="B5" s="138">
        <v>2567000</v>
      </c>
      <c r="C5" s="138">
        <v>2643000</v>
      </c>
      <c r="D5" s="138">
        <v>2782000</v>
      </c>
      <c r="E5" s="138">
        <v>2574000</v>
      </c>
    </row>
    <row r="6" spans="1:6" s="8" customFormat="1" ht="20" customHeight="1" x14ac:dyDescent="0.2">
      <c r="A6" s="144" t="s">
        <v>4</v>
      </c>
      <c r="B6" s="144"/>
      <c r="C6" s="144"/>
      <c r="D6" s="144"/>
      <c r="E6" s="144"/>
    </row>
    <row r="7" spans="1:6" s="8" customFormat="1" ht="20" customHeight="1" x14ac:dyDescent="0.2">
      <c r="A7" s="7" t="s">
        <v>5</v>
      </c>
      <c r="B7" s="136" t="s">
        <v>149</v>
      </c>
      <c r="C7" s="136" t="s">
        <v>149</v>
      </c>
      <c r="D7" s="136" t="s">
        <v>149</v>
      </c>
      <c r="E7" s="136" t="s">
        <v>149</v>
      </c>
      <c r="F7"/>
    </row>
    <row r="8" spans="1:6" s="8" customFormat="1" ht="20" customHeight="1" x14ac:dyDescent="0.2">
      <c r="A8" s="7" t="s">
        <v>6</v>
      </c>
      <c r="B8" s="135">
        <v>294000</v>
      </c>
      <c r="C8" s="135">
        <v>271000</v>
      </c>
      <c r="D8" s="135">
        <v>263000</v>
      </c>
      <c r="E8" s="135">
        <v>264000</v>
      </c>
    </row>
    <row r="9" spans="1:6" s="8" customFormat="1" ht="20" customHeight="1" x14ac:dyDescent="0.2">
      <c r="A9" s="7" t="s">
        <v>7</v>
      </c>
      <c r="B9" s="136" t="s">
        <v>149</v>
      </c>
      <c r="C9" s="136" t="s">
        <v>149</v>
      </c>
      <c r="D9" s="136" t="s">
        <v>149</v>
      </c>
      <c r="E9" s="136" t="s">
        <v>149</v>
      </c>
      <c r="F9"/>
    </row>
    <row r="10" spans="1:6" s="8" customFormat="1" ht="20" customHeight="1" x14ac:dyDescent="0.2">
      <c r="A10" s="7" t="s">
        <v>8</v>
      </c>
      <c r="B10" s="135">
        <v>1059000</v>
      </c>
      <c r="C10" s="135">
        <v>933000</v>
      </c>
      <c r="D10" s="135">
        <v>866000</v>
      </c>
      <c r="E10" s="135">
        <v>770000</v>
      </c>
    </row>
    <row r="11" spans="1:6" s="8" customFormat="1" ht="20" customHeight="1" x14ac:dyDescent="0.2">
      <c r="A11" s="4" t="s">
        <v>9</v>
      </c>
      <c r="B11" s="138">
        <v>723000</v>
      </c>
      <c r="C11" s="138">
        <v>993000</v>
      </c>
      <c r="D11" s="138">
        <v>1260000</v>
      </c>
      <c r="E11" s="138">
        <v>1195000</v>
      </c>
    </row>
    <row r="12" spans="1:6" s="8" customFormat="1" ht="20" customHeight="1" x14ac:dyDescent="0.2">
      <c r="A12" s="7" t="s">
        <v>10</v>
      </c>
      <c r="B12" s="131"/>
      <c r="C12" s="131"/>
      <c r="D12" s="131"/>
      <c r="E12" s="131"/>
    </row>
    <row r="13" spans="1:6" s="8" customFormat="1" ht="20" customHeight="1" x14ac:dyDescent="0.2">
      <c r="A13" s="7" t="s">
        <v>11</v>
      </c>
      <c r="B13" s="135">
        <v>723000</v>
      </c>
      <c r="C13" s="135">
        <v>993000</v>
      </c>
      <c r="D13" s="135">
        <v>1260000</v>
      </c>
      <c r="E13" s="135">
        <v>1195000</v>
      </c>
    </row>
    <row r="14" spans="1:6" s="8" customFormat="1" ht="20" customHeight="1" x14ac:dyDescent="0.2">
      <c r="A14" s="7" t="s">
        <v>12</v>
      </c>
      <c r="B14" s="135">
        <v>-82000</v>
      </c>
      <c r="C14" s="135">
        <v>-85000</v>
      </c>
      <c r="D14" s="135">
        <v>-103000</v>
      </c>
      <c r="E14" s="135">
        <v>-120000</v>
      </c>
    </row>
    <row r="15" spans="1:6" s="8" customFormat="1" ht="20" customHeight="1" x14ac:dyDescent="0.2">
      <c r="A15" s="7" t="s">
        <v>13</v>
      </c>
      <c r="B15" s="131"/>
      <c r="C15" s="131"/>
      <c r="D15" s="131"/>
      <c r="E15" s="131"/>
    </row>
    <row r="16" spans="1:6" s="8" customFormat="1" ht="20" customHeight="1" x14ac:dyDescent="0.2">
      <c r="A16" s="7" t="s">
        <v>14</v>
      </c>
      <c r="B16" s="135">
        <v>31000</v>
      </c>
      <c r="C16" s="135">
        <v>-211000</v>
      </c>
      <c r="D16" s="135">
        <v>437000</v>
      </c>
      <c r="E16" s="135">
        <v>420000</v>
      </c>
    </row>
    <row r="17" spans="1:5" s="8" customFormat="1" ht="20" customHeight="1" x14ac:dyDescent="0.2">
      <c r="A17" s="7" t="s">
        <v>15</v>
      </c>
      <c r="B17" s="136" t="s">
        <v>149</v>
      </c>
      <c r="C17" s="136" t="s">
        <v>149</v>
      </c>
      <c r="D17" s="136" t="s">
        <v>149</v>
      </c>
      <c r="E17" s="136" t="s">
        <v>149</v>
      </c>
    </row>
    <row r="18" spans="1:5" s="8" customFormat="1" ht="20" customHeight="1" x14ac:dyDescent="0.2">
      <c r="A18" s="7" t="s">
        <v>16</v>
      </c>
      <c r="B18" s="131"/>
      <c r="C18" s="131"/>
      <c r="D18" s="131"/>
      <c r="E18" s="131"/>
    </row>
    <row r="19" spans="1:5" s="8" customFormat="1" ht="20" customHeight="1" x14ac:dyDescent="0.2">
      <c r="A19" s="7" t="s">
        <v>17</v>
      </c>
      <c r="B19" s="138">
        <v>188000</v>
      </c>
      <c r="C19" s="138">
        <v>1125000</v>
      </c>
      <c r="D19" s="138">
        <v>727000</v>
      </c>
      <c r="E19" s="138">
        <v>677000</v>
      </c>
    </row>
    <row r="20" spans="1:5" s="8" customFormat="1" ht="20" customHeight="1" x14ac:dyDescent="0.2">
      <c r="A20" s="4" t="s">
        <v>18</v>
      </c>
      <c r="B20" s="138">
        <v>188000</v>
      </c>
      <c r="C20" s="138">
        <v>1125000</v>
      </c>
      <c r="D20" s="138">
        <v>727000</v>
      </c>
      <c r="E20" s="138">
        <v>677000</v>
      </c>
    </row>
    <row r="21" spans="1:5" s="8" customFormat="1" ht="20" customHeight="1" x14ac:dyDescent="0.2">
      <c r="A21" s="4" t="s">
        <v>19</v>
      </c>
      <c r="B21" s="138">
        <v>188000</v>
      </c>
      <c r="C21" s="138">
        <v>1125000</v>
      </c>
      <c r="D21" s="138">
        <v>727000</v>
      </c>
      <c r="E21" s="138">
        <v>677000</v>
      </c>
    </row>
    <row r="22" spans="1:5" ht="18" customHeight="1" x14ac:dyDescent="0.2">
      <c r="A22" s="3"/>
      <c r="B22" s="1"/>
      <c r="C22" s="1"/>
      <c r="D22" s="1"/>
      <c r="E22" s="1"/>
    </row>
    <row r="23" spans="1:5" ht="18" customHeight="1" x14ac:dyDescent="0.2">
      <c r="A23" s="3"/>
      <c r="B23" s="1"/>
      <c r="C23" s="1"/>
      <c r="D23" s="1"/>
      <c r="E23" s="1"/>
    </row>
  </sheetData>
  <mergeCells count="2">
    <mergeCell ref="A6:E6"/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AY80"/>
  <sheetViews>
    <sheetView topLeftCell="A3" zoomScale="113" workbookViewId="0">
      <selection activeCell="B9" sqref="B9:E9"/>
    </sheetView>
  </sheetViews>
  <sheetFormatPr baseColWidth="10" defaultRowHeight="21" customHeight="1" x14ac:dyDescent="0.2"/>
  <cols>
    <col min="1" max="1" width="38.1640625" style="8" customWidth="1"/>
    <col min="2" max="5" width="14.1640625" style="11" customWidth="1"/>
    <col min="6" max="6" width="10.83203125" style="11"/>
    <col min="7" max="7" width="15.6640625" style="11" customWidth="1"/>
    <col min="8" max="8" width="13.1640625" style="11" customWidth="1"/>
    <col min="9" max="9" width="12.83203125" style="11" customWidth="1"/>
    <col min="10" max="10" width="13.5" style="11" customWidth="1"/>
    <col min="11" max="11" width="14" style="11" customWidth="1"/>
    <col min="12" max="16384" width="10.83203125" style="11"/>
  </cols>
  <sheetData>
    <row r="1" spans="1:51" ht="21" customHeight="1" x14ac:dyDescent="0.2">
      <c r="A1" s="145" t="s">
        <v>145</v>
      </c>
      <c r="B1" s="145"/>
      <c r="C1" s="145"/>
      <c r="D1" s="145"/>
      <c r="E1" s="145"/>
    </row>
    <row r="2" spans="1:51" ht="21" customHeight="1" x14ac:dyDescent="0.2">
      <c r="A2" s="4" t="s">
        <v>0</v>
      </c>
      <c r="B2" s="12">
        <v>43465</v>
      </c>
      <c r="C2" s="12">
        <v>43100</v>
      </c>
      <c r="D2" s="12">
        <v>42735</v>
      </c>
      <c r="E2" s="12">
        <v>42369</v>
      </c>
      <c r="G2" s="4"/>
      <c r="H2" s="12"/>
      <c r="I2" s="12"/>
      <c r="J2" s="12"/>
      <c r="K2" s="12"/>
    </row>
    <row r="3" spans="1:51" ht="21" customHeight="1" x14ac:dyDescent="0.2">
      <c r="A3" s="144" t="s">
        <v>20</v>
      </c>
      <c r="B3" s="144"/>
      <c r="C3" s="144"/>
      <c r="D3" s="144"/>
      <c r="E3" s="144"/>
      <c r="H3" s="52"/>
      <c r="I3" s="52"/>
      <c r="J3" s="52"/>
      <c r="K3" s="52"/>
    </row>
    <row r="4" spans="1:51" ht="21" customHeight="1" x14ac:dyDescent="0.2">
      <c r="A4" s="8" t="s">
        <v>21</v>
      </c>
      <c r="B4" s="135">
        <v>474000</v>
      </c>
      <c r="C4" s="135">
        <v>303000</v>
      </c>
      <c r="D4" s="135">
        <v>433000</v>
      </c>
      <c r="E4" s="135">
        <v>318000</v>
      </c>
      <c r="H4" s="52"/>
      <c r="I4" s="52"/>
      <c r="J4" s="52"/>
      <c r="K4" s="52"/>
    </row>
    <row r="5" spans="1:51" ht="21" customHeight="1" x14ac:dyDescent="0.2">
      <c r="A5" s="136" t="s">
        <v>150</v>
      </c>
      <c r="B5" s="135">
        <v>413000</v>
      </c>
      <c r="C5" s="135">
        <v>390000</v>
      </c>
      <c r="D5" s="135">
        <v>538000</v>
      </c>
      <c r="E5" s="135">
        <v>558000</v>
      </c>
      <c r="H5" s="52"/>
      <c r="I5" s="52"/>
      <c r="J5" s="52"/>
      <c r="K5" s="52"/>
    </row>
    <row r="6" spans="1:51" ht="21" customHeight="1" x14ac:dyDescent="0.2">
      <c r="A6" s="136" t="s">
        <v>23</v>
      </c>
      <c r="B6" s="135">
        <v>211000</v>
      </c>
      <c r="C6" s="135">
        <v>245000</v>
      </c>
      <c r="D6" s="135">
        <v>172000</v>
      </c>
      <c r="E6" s="135">
        <v>136000</v>
      </c>
      <c r="H6" s="52"/>
      <c r="I6" s="52"/>
      <c r="J6" s="52"/>
      <c r="K6" s="52"/>
    </row>
    <row r="7" spans="1:51" ht="21" customHeight="1" x14ac:dyDescent="0.2">
      <c r="A7" s="136" t="s">
        <v>24</v>
      </c>
      <c r="B7" s="135">
        <v>78000</v>
      </c>
      <c r="C7" s="135">
        <v>55000</v>
      </c>
      <c r="D7" s="135">
        <v>47000</v>
      </c>
      <c r="E7" s="135">
        <v>44000</v>
      </c>
      <c r="H7" s="52"/>
      <c r="I7" s="52"/>
      <c r="J7" s="52"/>
      <c r="K7" s="52"/>
    </row>
    <row r="8" spans="1:51" ht="21" customHeight="1" x14ac:dyDescent="0.2">
      <c r="A8" s="136" t="s">
        <v>25</v>
      </c>
      <c r="B8" s="136" t="s">
        <v>149</v>
      </c>
      <c r="C8" s="136" t="s">
        <v>149</v>
      </c>
      <c r="D8" s="135">
        <v>22000</v>
      </c>
      <c r="E8" s="135">
        <v>145000</v>
      </c>
      <c r="H8" s="52"/>
      <c r="I8" s="52"/>
      <c r="J8" s="52"/>
      <c r="K8" s="52"/>
    </row>
    <row r="9" spans="1:51" s="60" customFormat="1" ht="21" customHeight="1" x14ac:dyDescent="0.2">
      <c r="A9" s="137" t="s">
        <v>26</v>
      </c>
      <c r="B9" s="138">
        <v>1474000</v>
      </c>
      <c r="C9" s="138">
        <v>1206000</v>
      </c>
      <c r="D9" s="138">
        <v>1403000</v>
      </c>
      <c r="E9" s="138">
        <v>1373000</v>
      </c>
      <c r="G9" s="61"/>
      <c r="H9" s="61"/>
      <c r="I9" s="61"/>
    </row>
    <row r="10" spans="1:51" ht="21" customHeight="1" x14ac:dyDescent="0.2">
      <c r="A10" s="144" t="s">
        <v>27</v>
      </c>
      <c r="B10" s="144"/>
      <c r="C10" s="144"/>
      <c r="D10" s="144"/>
      <c r="E10" s="144"/>
      <c r="H10" s="53"/>
      <c r="I10" s="53"/>
    </row>
    <row r="11" spans="1:51" ht="21" customHeight="1" x14ac:dyDescent="0.2">
      <c r="A11" s="7" t="s">
        <v>28</v>
      </c>
      <c r="B11" s="135">
        <v>3000</v>
      </c>
      <c r="C11" s="135">
        <v>2000</v>
      </c>
      <c r="D11" s="135">
        <v>90000</v>
      </c>
      <c r="E11" s="135">
        <v>49000</v>
      </c>
      <c r="H11" s="52"/>
      <c r="I11" s="52"/>
      <c r="J11" s="52"/>
      <c r="K11" s="52"/>
      <c r="L11" s="52"/>
    </row>
    <row r="12" spans="1:51" ht="21" customHeight="1" x14ac:dyDescent="0.25">
      <c r="A12" s="7" t="s">
        <v>29</v>
      </c>
      <c r="B12" s="134"/>
      <c r="C12" s="134"/>
      <c r="D12" s="134"/>
      <c r="E12" s="134"/>
      <c r="G12" s="153"/>
      <c r="H12" s="154"/>
      <c r="I12" s="154"/>
      <c r="J12" s="154"/>
      <c r="K12" s="154"/>
      <c r="L12" s="154"/>
      <c r="M12" s="57"/>
      <c r="N12" s="57"/>
      <c r="O12" s="57"/>
      <c r="P12" s="57"/>
      <c r="Q12" s="57"/>
    </row>
    <row r="13" spans="1:51" ht="21" customHeight="1" x14ac:dyDescent="0.25">
      <c r="A13" s="7" t="s">
        <v>30</v>
      </c>
      <c r="B13" s="136" t="s">
        <v>149</v>
      </c>
      <c r="C13" s="136" t="s">
        <v>149</v>
      </c>
      <c r="D13" s="136" t="s">
        <v>149</v>
      </c>
      <c r="E13" s="136" t="s">
        <v>149</v>
      </c>
      <c r="G13" s="153"/>
      <c r="H13" s="154"/>
      <c r="I13" s="154"/>
      <c r="J13" s="154"/>
      <c r="K13" s="154"/>
      <c r="L13" s="154"/>
      <c r="M13" s="57"/>
      <c r="N13" s="57"/>
      <c r="O13" s="57"/>
      <c r="P13" s="57"/>
      <c r="Q13" s="57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</row>
    <row r="14" spans="1:51" ht="21" customHeight="1" x14ac:dyDescent="0.25">
      <c r="A14" s="7" t="s">
        <v>31</v>
      </c>
      <c r="B14" s="135">
        <v>96000</v>
      </c>
      <c r="C14" s="135">
        <v>92000</v>
      </c>
      <c r="D14" s="135">
        <v>97000</v>
      </c>
      <c r="E14" s="135">
        <v>93000</v>
      </c>
      <c r="G14" s="153"/>
      <c r="H14" s="154"/>
      <c r="I14" s="154"/>
      <c r="J14" s="154"/>
      <c r="K14" s="154"/>
      <c r="L14" s="154"/>
      <c r="M14" s="57"/>
      <c r="N14" s="57"/>
      <c r="O14" s="57"/>
      <c r="P14" s="57"/>
      <c r="Q14" s="57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</row>
    <row r="15" spans="1:51" ht="21" customHeight="1" x14ac:dyDescent="0.25">
      <c r="A15" s="7" t="s">
        <v>32</v>
      </c>
      <c r="B15" s="135">
        <v>831000</v>
      </c>
      <c r="C15" s="135">
        <v>636000</v>
      </c>
      <c r="D15" s="135">
        <v>685000</v>
      </c>
      <c r="E15" s="135">
        <v>648000</v>
      </c>
      <c r="G15" s="153"/>
      <c r="H15" s="154"/>
      <c r="I15" s="154"/>
      <c r="J15" s="154"/>
      <c r="K15" s="154"/>
      <c r="L15" s="154"/>
      <c r="M15" s="57"/>
      <c r="N15" s="57"/>
      <c r="O15" s="57"/>
      <c r="P15" s="57"/>
      <c r="Q15" s="57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</row>
    <row r="16" spans="1:51" ht="21" customHeight="1" x14ac:dyDescent="0.25">
      <c r="A16" s="4" t="s">
        <v>33</v>
      </c>
      <c r="B16" s="136" t="s">
        <v>149</v>
      </c>
      <c r="C16" s="136" t="s">
        <v>149</v>
      </c>
      <c r="D16" s="136" t="s">
        <v>149</v>
      </c>
      <c r="E16" s="136" t="s">
        <v>149</v>
      </c>
      <c r="G16" s="153"/>
      <c r="H16" s="154"/>
      <c r="I16" s="154"/>
      <c r="J16" s="154"/>
      <c r="K16" s="154"/>
      <c r="L16" s="154"/>
      <c r="M16" s="57"/>
      <c r="N16" s="57"/>
      <c r="O16" s="57"/>
      <c r="P16" s="57"/>
      <c r="Q16" s="57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</row>
    <row r="17" spans="1:51" ht="21" customHeight="1" x14ac:dyDescent="0.25">
      <c r="A17" s="7" t="s">
        <v>34</v>
      </c>
      <c r="B17" s="138">
        <v>10426000</v>
      </c>
      <c r="C17" s="138">
        <v>9781000</v>
      </c>
      <c r="D17" s="138">
        <v>9323000</v>
      </c>
      <c r="E17" s="138">
        <v>8644000</v>
      </c>
      <c r="G17" s="153"/>
      <c r="H17" s="154"/>
      <c r="I17" s="154"/>
      <c r="J17" s="154"/>
      <c r="K17" s="154"/>
      <c r="L17" s="154"/>
      <c r="M17" s="57"/>
      <c r="N17" s="57"/>
      <c r="O17" s="57"/>
      <c r="P17" s="57"/>
      <c r="Q17" s="57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</row>
    <row r="18" spans="1:51" ht="21" customHeight="1" x14ac:dyDescent="0.25">
      <c r="A18" s="144" t="s">
        <v>35</v>
      </c>
      <c r="B18" s="144"/>
      <c r="C18" s="144"/>
      <c r="D18" s="144"/>
      <c r="E18" s="144"/>
      <c r="G18" s="153"/>
      <c r="H18" s="154"/>
      <c r="I18" s="154"/>
      <c r="J18" s="154"/>
      <c r="K18" s="154"/>
      <c r="L18" s="154"/>
      <c r="M18" s="57"/>
      <c r="N18" s="57"/>
      <c r="O18" s="57"/>
      <c r="P18" s="57"/>
      <c r="Q18" s="57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</row>
    <row r="19" spans="1:51" ht="21" customHeight="1" x14ac:dyDescent="0.25">
      <c r="A19" s="7" t="s">
        <v>36</v>
      </c>
      <c r="B19" s="135">
        <v>437000</v>
      </c>
      <c r="C19" s="135">
        <v>378000</v>
      </c>
      <c r="D19" s="135">
        <v>242000</v>
      </c>
      <c r="E19" s="135">
        <v>205000</v>
      </c>
      <c r="G19" s="153"/>
      <c r="H19" s="154"/>
      <c r="I19" s="154"/>
      <c r="J19" s="154"/>
      <c r="K19" s="154"/>
      <c r="L19" s="154"/>
      <c r="M19" s="57"/>
      <c r="N19" s="57"/>
      <c r="O19" s="57"/>
      <c r="P19" s="57"/>
      <c r="Q19" s="57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</row>
    <row r="20" spans="1:51" ht="21" customHeight="1" x14ac:dyDescent="0.25">
      <c r="A20" s="7" t="s">
        <v>37</v>
      </c>
      <c r="B20" s="135">
        <v>292000</v>
      </c>
      <c r="C20" s="135">
        <v>196000</v>
      </c>
      <c r="D20" s="135">
        <v>189000</v>
      </c>
      <c r="E20" s="135">
        <v>448000</v>
      </c>
      <c r="G20" s="153"/>
      <c r="H20" s="154"/>
      <c r="I20" s="154"/>
      <c r="J20" s="153"/>
      <c r="K20" s="153"/>
      <c r="L20" s="154"/>
      <c r="M20" s="57"/>
      <c r="N20" s="57"/>
      <c r="O20" s="57"/>
      <c r="P20" s="57"/>
      <c r="Q20" s="57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</row>
    <row r="21" spans="1:51" ht="21" customHeight="1" x14ac:dyDescent="0.25">
      <c r="A21" s="7" t="s">
        <v>38</v>
      </c>
      <c r="B21" s="135">
        <v>1035000</v>
      </c>
      <c r="C21" s="135">
        <v>966000</v>
      </c>
      <c r="D21" s="135">
        <v>1120000</v>
      </c>
      <c r="E21" s="135">
        <v>1058000</v>
      </c>
      <c r="G21" s="153"/>
      <c r="H21" s="154"/>
      <c r="I21" s="154"/>
      <c r="J21" s="153"/>
      <c r="K21" s="153"/>
      <c r="L21" s="154"/>
      <c r="M21" s="57"/>
      <c r="N21" s="57"/>
      <c r="O21" s="57"/>
      <c r="P21" s="57"/>
      <c r="Q21" s="57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</row>
    <row r="22" spans="1:51" s="60" customFormat="1" ht="21" customHeight="1" x14ac:dyDescent="0.25">
      <c r="A22" s="62" t="s">
        <v>39</v>
      </c>
      <c r="B22" s="138">
        <v>2418000</v>
      </c>
      <c r="C22" s="138">
        <v>2146000</v>
      </c>
      <c r="D22" s="138">
        <v>2214000</v>
      </c>
      <c r="E22" s="138">
        <v>2275000</v>
      </c>
      <c r="G22" s="63"/>
      <c r="H22" s="64"/>
      <c r="I22" s="64"/>
      <c r="J22" s="64"/>
      <c r="K22" s="64"/>
      <c r="L22" s="64"/>
      <c r="M22" s="65"/>
      <c r="N22" s="65"/>
      <c r="O22" s="65"/>
      <c r="P22" s="65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</row>
    <row r="23" spans="1:51" ht="21" customHeight="1" x14ac:dyDescent="0.2">
      <c r="A23" s="7" t="s">
        <v>40</v>
      </c>
      <c r="B23" s="135">
        <v>1271000</v>
      </c>
      <c r="C23" s="135">
        <v>1003000</v>
      </c>
      <c r="D23" s="135">
        <v>1195000</v>
      </c>
      <c r="E23" s="135">
        <v>1379000</v>
      </c>
      <c r="F23"/>
      <c r="G23" s="55"/>
      <c r="H23" s="56"/>
      <c r="I23" s="56"/>
      <c r="J23" s="56"/>
      <c r="K23" s="56"/>
      <c r="L23" s="56"/>
      <c r="M23"/>
      <c r="N23"/>
      <c r="O23"/>
      <c r="P23"/>
      <c r="Q23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</row>
    <row r="24" spans="1:51" ht="21" customHeight="1" x14ac:dyDescent="0.2">
      <c r="A24" s="4" t="s">
        <v>41</v>
      </c>
      <c r="B24" s="135">
        <v>2036000</v>
      </c>
      <c r="C24" s="135">
        <v>1900000</v>
      </c>
      <c r="D24" s="135">
        <v>1901000</v>
      </c>
      <c r="E24" s="135">
        <v>1780000</v>
      </c>
      <c r="H24" s="58"/>
      <c r="I24" s="58"/>
      <c r="J24" s="58"/>
      <c r="K24" s="58"/>
      <c r="L24" s="58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</row>
    <row r="25" spans="1:51" ht="21" customHeight="1" x14ac:dyDescent="0.2">
      <c r="A25" s="7" t="s">
        <v>42</v>
      </c>
      <c r="B25" s="136" t="s">
        <v>149</v>
      </c>
      <c r="C25" s="136" t="s">
        <v>149</v>
      </c>
      <c r="D25" s="136" t="s">
        <v>149</v>
      </c>
      <c r="E25" s="136" t="s">
        <v>149</v>
      </c>
    </row>
    <row r="26" spans="1:51" ht="21" customHeight="1" x14ac:dyDescent="0.2">
      <c r="A26" s="7" t="s">
        <v>43</v>
      </c>
      <c r="B26" s="134"/>
      <c r="C26" s="134"/>
      <c r="D26" s="134"/>
      <c r="E26" s="134"/>
    </row>
    <row r="27" spans="1:51" ht="21" customHeight="1" x14ac:dyDescent="0.2">
      <c r="A27" s="7" t="s">
        <v>15</v>
      </c>
      <c r="B27" s="134"/>
      <c r="C27" s="134"/>
      <c r="D27" s="134"/>
      <c r="E27" s="134"/>
    </row>
    <row r="28" spans="1:51" ht="21" customHeight="1" x14ac:dyDescent="0.2">
      <c r="A28" s="7" t="s">
        <v>44</v>
      </c>
      <c r="B28" s="138">
        <v>5815000</v>
      </c>
      <c r="C28" s="138">
        <v>5049000</v>
      </c>
      <c r="D28" s="138">
        <v>5310000</v>
      </c>
      <c r="E28" s="138">
        <v>5434000</v>
      </c>
    </row>
    <row r="29" spans="1:51" ht="21" customHeight="1" x14ac:dyDescent="0.2">
      <c r="A29" s="144" t="s">
        <v>45</v>
      </c>
      <c r="B29" s="144"/>
      <c r="C29" s="144"/>
      <c r="D29" s="144"/>
      <c r="E29" s="144"/>
    </row>
    <row r="30" spans="1:51" ht="21" customHeight="1" x14ac:dyDescent="0.2">
      <c r="A30" s="7" t="s">
        <v>46</v>
      </c>
      <c r="B30" s="135">
        <v>4000</v>
      </c>
      <c r="C30" s="135">
        <v>4000</v>
      </c>
      <c r="D30" s="135">
        <v>4000</v>
      </c>
      <c r="E30" s="135">
        <v>4000</v>
      </c>
    </row>
    <row r="31" spans="1:51" ht="21" customHeight="1" x14ac:dyDescent="0.2">
      <c r="A31" s="7" t="s">
        <v>47</v>
      </c>
      <c r="B31" s="135">
        <v>2203000</v>
      </c>
      <c r="C31" s="135">
        <v>2127000</v>
      </c>
      <c r="D31" s="135">
        <v>2050000</v>
      </c>
      <c r="E31" s="135">
        <v>1896000</v>
      </c>
    </row>
    <row r="32" spans="1:51" ht="21" customHeight="1" x14ac:dyDescent="0.2">
      <c r="A32" s="7" t="s">
        <v>48</v>
      </c>
      <c r="B32" s="135">
        <v>3679000</v>
      </c>
      <c r="C32" s="135">
        <v>3491000</v>
      </c>
      <c r="D32" s="135">
        <v>2446000</v>
      </c>
      <c r="E32" s="135">
        <v>1679000</v>
      </c>
    </row>
    <row r="33" spans="1:5" ht="21" customHeight="1" x14ac:dyDescent="0.2">
      <c r="A33" s="7" t="s">
        <v>49</v>
      </c>
      <c r="B33" s="135">
        <v>-1275000</v>
      </c>
      <c r="C33" s="135">
        <v>-890000</v>
      </c>
      <c r="D33" s="135">
        <v>-487000</v>
      </c>
      <c r="E33" s="135">
        <v>-369000</v>
      </c>
    </row>
    <row r="34" spans="1:5" ht="21" customHeight="1" x14ac:dyDescent="0.2">
      <c r="A34" s="7" t="s">
        <v>50</v>
      </c>
      <c r="B34" s="135">
        <v>-3000</v>
      </c>
      <c r="C34" s="136" t="s">
        <v>149</v>
      </c>
      <c r="D34" s="135">
        <v>13000</v>
      </c>
      <c r="E34" s="135">
        <v>-3000</v>
      </c>
    </row>
    <row r="35" spans="1:5" ht="21" customHeight="1" x14ac:dyDescent="0.2">
      <c r="A35" s="7" t="s">
        <v>51</v>
      </c>
      <c r="B35" s="135">
        <v>4611000</v>
      </c>
      <c r="C35" s="135">
        <v>4732000</v>
      </c>
      <c r="D35" s="135">
        <v>4013000</v>
      </c>
      <c r="E35" s="135">
        <v>3210000</v>
      </c>
    </row>
    <row r="36" spans="1:5" ht="21" customHeight="1" x14ac:dyDescent="0.2">
      <c r="A36" s="4" t="s">
        <v>52</v>
      </c>
      <c r="B36" s="138">
        <v>4515000</v>
      </c>
      <c r="C36" s="138">
        <v>4640000</v>
      </c>
      <c r="D36" s="138">
        <v>3916000</v>
      </c>
      <c r="E36" s="138">
        <v>3117000</v>
      </c>
    </row>
    <row r="37" spans="1:5" ht="21" customHeight="1" x14ac:dyDescent="0.2">
      <c r="A37" s="11"/>
    </row>
    <row r="38" spans="1:5" ht="21" customHeight="1" x14ac:dyDescent="0.2">
      <c r="A38" s="11"/>
    </row>
    <row r="39" spans="1:5" ht="21" customHeight="1" x14ac:dyDescent="0.2">
      <c r="A39" s="11"/>
    </row>
    <row r="40" spans="1:5" ht="21" customHeight="1" x14ac:dyDescent="0.2">
      <c r="A40" s="11"/>
    </row>
    <row r="41" spans="1:5" ht="21" customHeight="1" x14ac:dyDescent="0.2">
      <c r="A41" s="11"/>
    </row>
    <row r="42" spans="1:5" ht="21" customHeight="1" x14ac:dyDescent="0.2">
      <c r="A42" s="11"/>
    </row>
    <row r="43" spans="1:5" ht="21" customHeight="1" x14ac:dyDescent="0.2">
      <c r="A43" s="11"/>
    </row>
    <row r="44" spans="1:5" ht="21" customHeight="1" x14ac:dyDescent="0.2">
      <c r="A44" s="11"/>
    </row>
    <row r="45" spans="1:5" ht="21" customHeight="1" x14ac:dyDescent="0.2">
      <c r="A45" s="11"/>
    </row>
    <row r="46" spans="1:5" ht="21" customHeight="1" x14ac:dyDescent="0.2">
      <c r="A46" s="11"/>
    </row>
    <row r="47" spans="1:5" ht="21" customHeight="1" x14ac:dyDescent="0.2">
      <c r="A47" s="11"/>
    </row>
    <row r="48" spans="1:5" ht="21" customHeight="1" x14ac:dyDescent="0.2">
      <c r="A48" s="11"/>
    </row>
    <row r="49" spans="1:1" ht="21" customHeight="1" x14ac:dyDescent="0.2">
      <c r="A49" s="11"/>
    </row>
    <row r="50" spans="1:1" ht="21" customHeight="1" x14ac:dyDescent="0.2">
      <c r="A50" s="11"/>
    </row>
    <row r="51" spans="1:1" ht="21" customHeight="1" x14ac:dyDescent="0.2">
      <c r="A51" s="11"/>
    </row>
    <row r="52" spans="1:1" ht="21" customHeight="1" x14ac:dyDescent="0.2">
      <c r="A52" s="11"/>
    </row>
    <row r="53" spans="1:1" ht="21" customHeight="1" x14ac:dyDescent="0.2">
      <c r="A53" s="11"/>
    </row>
    <row r="54" spans="1:1" ht="21" customHeight="1" x14ac:dyDescent="0.2">
      <c r="A54" s="11"/>
    </row>
    <row r="55" spans="1:1" ht="21" customHeight="1" x14ac:dyDescent="0.2">
      <c r="A55" s="11"/>
    </row>
    <row r="56" spans="1:1" ht="21" customHeight="1" x14ac:dyDescent="0.2">
      <c r="A56" s="11"/>
    </row>
    <row r="57" spans="1:1" ht="21" customHeight="1" x14ac:dyDescent="0.2">
      <c r="A57" s="11"/>
    </row>
    <row r="58" spans="1:1" ht="21" customHeight="1" x14ac:dyDescent="0.2">
      <c r="A58" s="11"/>
    </row>
    <row r="59" spans="1:1" ht="21" customHeight="1" x14ac:dyDescent="0.2">
      <c r="A59" s="11"/>
    </row>
    <row r="60" spans="1:1" ht="21" customHeight="1" x14ac:dyDescent="0.2">
      <c r="A60" s="11"/>
    </row>
    <row r="61" spans="1:1" ht="21" customHeight="1" x14ac:dyDescent="0.2">
      <c r="A61" s="11"/>
    </row>
    <row r="62" spans="1:1" ht="21" customHeight="1" x14ac:dyDescent="0.2">
      <c r="A62" s="11"/>
    </row>
    <row r="63" spans="1:1" ht="21" customHeight="1" x14ac:dyDescent="0.2">
      <c r="A63" s="11"/>
    </row>
    <row r="64" spans="1:1" ht="21" customHeight="1" x14ac:dyDescent="0.2">
      <c r="A64" s="11"/>
    </row>
    <row r="65" spans="1:1" ht="21" customHeight="1" x14ac:dyDescent="0.2">
      <c r="A65" s="11"/>
    </row>
    <row r="66" spans="1:1" ht="21" customHeight="1" x14ac:dyDescent="0.2">
      <c r="A66" s="11"/>
    </row>
    <row r="67" spans="1:1" ht="21" customHeight="1" x14ac:dyDescent="0.2">
      <c r="A67" s="11"/>
    </row>
    <row r="68" spans="1:1" ht="21" customHeight="1" x14ac:dyDescent="0.2">
      <c r="A68" s="11"/>
    </row>
    <row r="69" spans="1:1" ht="21" customHeight="1" x14ac:dyDescent="0.2">
      <c r="A69" s="11"/>
    </row>
    <row r="70" spans="1:1" ht="21" customHeight="1" x14ac:dyDescent="0.2">
      <c r="A70" s="11"/>
    </row>
    <row r="71" spans="1:1" ht="21" customHeight="1" x14ac:dyDescent="0.2">
      <c r="A71" s="11"/>
    </row>
    <row r="72" spans="1:1" ht="21" customHeight="1" x14ac:dyDescent="0.2">
      <c r="A72" s="11"/>
    </row>
    <row r="73" spans="1:1" ht="21" customHeight="1" x14ac:dyDescent="0.2">
      <c r="A73" s="11"/>
    </row>
    <row r="74" spans="1:1" ht="21" customHeight="1" x14ac:dyDescent="0.2">
      <c r="A74" s="11"/>
    </row>
    <row r="75" spans="1:1" ht="21" customHeight="1" x14ac:dyDescent="0.2">
      <c r="A75" s="11"/>
    </row>
    <row r="76" spans="1:1" ht="21" customHeight="1" x14ac:dyDescent="0.2">
      <c r="A76" s="11"/>
    </row>
    <row r="77" spans="1:1" ht="21" customHeight="1" x14ac:dyDescent="0.2">
      <c r="A77" s="11"/>
    </row>
    <row r="78" spans="1:1" ht="21" customHeight="1" x14ac:dyDescent="0.2">
      <c r="A78" s="11"/>
    </row>
    <row r="79" spans="1:1" ht="21" customHeight="1" x14ac:dyDescent="0.2">
      <c r="A79" s="11"/>
    </row>
    <row r="80" spans="1:1" ht="21" customHeight="1" x14ac:dyDescent="0.2">
      <c r="A80" s="11"/>
    </row>
  </sheetData>
  <mergeCells count="35">
    <mergeCell ref="A3:E3"/>
    <mergeCell ref="A10:E10"/>
    <mergeCell ref="A18:E18"/>
    <mergeCell ref="A29:E29"/>
    <mergeCell ref="A1:E1"/>
    <mergeCell ref="G20:G21"/>
    <mergeCell ref="L18:L19"/>
    <mergeCell ref="K18:K19"/>
    <mergeCell ref="J18:J19"/>
    <mergeCell ref="I18:I19"/>
    <mergeCell ref="H18:H19"/>
    <mergeCell ref="G18:G19"/>
    <mergeCell ref="L20:L21"/>
    <mergeCell ref="K20:K21"/>
    <mergeCell ref="J20:J21"/>
    <mergeCell ref="I20:I21"/>
    <mergeCell ref="H20:H21"/>
    <mergeCell ref="G16:G17"/>
    <mergeCell ref="L14:L15"/>
    <mergeCell ref="K14:K15"/>
    <mergeCell ref="J14:J15"/>
    <mergeCell ref="I14:I15"/>
    <mergeCell ref="H14:H15"/>
    <mergeCell ref="G14:G15"/>
    <mergeCell ref="L16:L17"/>
    <mergeCell ref="K16:K17"/>
    <mergeCell ref="J16:J17"/>
    <mergeCell ref="I16:I17"/>
    <mergeCell ref="H16:H17"/>
    <mergeCell ref="G12:G13"/>
    <mergeCell ref="L12:L13"/>
    <mergeCell ref="K12:K13"/>
    <mergeCell ref="J12:J13"/>
    <mergeCell ref="I12:I13"/>
    <mergeCell ref="H12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O26"/>
  <sheetViews>
    <sheetView topLeftCell="A7" workbookViewId="0">
      <selection activeCell="B14" sqref="B14:E14"/>
    </sheetView>
  </sheetViews>
  <sheetFormatPr baseColWidth="10" defaultRowHeight="23" customHeight="1" x14ac:dyDescent="0.2"/>
  <cols>
    <col min="1" max="1" width="34.33203125" style="6" customWidth="1"/>
    <col min="2" max="3" width="14.1640625" style="11" bestFit="1" customWidth="1"/>
    <col min="4" max="5" width="14.6640625" style="11" bestFit="1" customWidth="1"/>
    <col min="6" max="16384" width="10.83203125" style="11"/>
  </cols>
  <sheetData>
    <row r="1" spans="1:15" ht="23" customHeight="1" x14ac:dyDescent="0.2">
      <c r="A1" s="145" t="s">
        <v>144</v>
      </c>
      <c r="B1" s="145"/>
      <c r="C1" s="145"/>
      <c r="D1" s="145"/>
      <c r="E1" s="145"/>
    </row>
    <row r="2" spans="1:15" ht="23" customHeight="1" x14ac:dyDescent="0.2">
      <c r="A2" s="4" t="s">
        <v>0</v>
      </c>
      <c r="B2" s="5">
        <v>43465</v>
      </c>
      <c r="C2" s="5">
        <v>43100</v>
      </c>
      <c r="D2" s="5">
        <v>42735</v>
      </c>
      <c r="E2" s="5">
        <v>42369</v>
      </c>
    </row>
    <row r="3" spans="1:15" s="6" customFormat="1" ht="23" customHeight="1" x14ac:dyDescent="0.2">
      <c r="A3" s="7" t="s">
        <v>18</v>
      </c>
      <c r="B3" s="138">
        <v>188000</v>
      </c>
      <c r="C3" s="138">
        <v>1125000</v>
      </c>
      <c r="D3" s="138">
        <v>727000</v>
      </c>
      <c r="E3" s="138">
        <v>677000</v>
      </c>
    </row>
    <row r="4" spans="1:15" ht="23" customHeight="1" x14ac:dyDescent="0.2">
      <c r="A4" s="144" t="s">
        <v>56</v>
      </c>
      <c r="B4" s="144"/>
      <c r="C4" s="144"/>
      <c r="D4" s="144"/>
      <c r="E4" s="144"/>
    </row>
    <row r="5" spans="1:15" ht="23" customHeight="1" x14ac:dyDescent="0.2">
      <c r="A5" s="7" t="s">
        <v>57</v>
      </c>
      <c r="B5" s="135">
        <v>445000</v>
      </c>
      <c r="C5" s="135">
        <v>405000</v>
      </c>
      <c r="D5" s="135">
        <v>361000</v>
      </c>
      <c r="E5" s="135">
        <v>311000</v>
      </c>
    </row>
    <row r="6" spans="1:15" ht="23" customHeight="1" x14ac:dyDescent="0.2">
      <c r="A6" s="7" t="s">
        <v>58</v>
      </c>
      <c r="B6" s="135">
        <v>439000</v>
      </c>
      <c r="C6" s="135">
        <v>-292000</v>
      </c>
      <c r="D6" s="135">
        <v>257000</v>
      </c>
      <c r="E6" s="135">
        <v>426000</v>
      </c>
    </row>
    <row r="7" spans="1:15" ht="23" customHeight="1" x14ac:dyDescent="0.2">
      <c r="A7" s="144" t="s">
        <v>59</v>
      </c>
      <c r="B7" s="144"/>
      <c r="C7" s="144"/>
      <c r="D7" s="144"/>
      <c r="E7" s="144"/>
    </row>
    <row r="8" spans="1:15" ht="23" customHeight="1" x14ac:dyDescent="0.2">
      <c r="A8" s="7" t="s">
        <v>60</v>
      </c>
      <c r="B8" s="135">
        <v>46000</v>
      </c>
      <c r="C8" s="135">
        <v>-52000</v>
      </c>
      <c r="D8" s="135">
        <v>-21000</v>
      </c>
      <c r="E8" s="135">
        <v>11000</v>
      </c>
    </row>
    <row r="9" spans="1:15" ht="23" customHeight="1" x14ac:dyDescent="0.2">
      <c r="A9" s="7" t="s">
        <v>61</v>
      </c>
      <c r="B9" s="135">
        <v>-174000</v>
      </c>
      <c r="C9" s="135">
        <v>15000</v>
      </c>
      <c r="D9" s="135">
        <v>1000</v>
      </c>
      <c r="E9" s="135">
        <v>-5000</v>
      </c>
    </row>
    <row r="10" spans="1:15" ht="23" customHeight="1" x14ac:dyDescent="0.2">
      <c r="A10" s="7" t="s">
        <v>62</v>
      </c>
      <c r="B10" s="131"/>
      <c r="C10" s="131"/>
      <c r="D10" s="131"/>
      <c r="E10" s="131"/>
    </row>
    <row r="11" spans="1:15" ht="23" customHeight="1" x14ac:dyDescent="0.2">
      <c r="A11" s="7" t="s">
        <v>63</v>
      </c>
      <c r="B11" s="131"/>
      <c r="C11" s="131"/>
      <c r="D11" s="131"/>
      <c r="E11" s="131"/>
    </row>
    <row r="12" spans="1:15" s="6" customFormat="1" ht="23" customHeight="1" x14ac:dyDescent="0.2">
      <c r="A12" s="4" t="s">
        <v>64</v>
      </c>
      <c r="B12" s="138">
        <v>1217000</v>
      </c>
      <c r="C12" s="138">
        <v>1396000</v>
      </c>
      <c r="D12" s="138">
        <v>1632000</v>
      </c>
      <c r="E12" s="138">
        <v>1598000</v>
      </c>
      <c r="J12" s="51"/>
      <c r="K12" s="51"/>
      <c r="L12" s="51"/>
      <c r="M12" s="51"/>
      <c r="N12" s="51"/>
      <c r="O12" s="51"/>
    </row>
    <row r="13" spans="1:15" ht="23" customHeight="1" x14ac:dyDescent="0.2">
      <c r="A13" s="144" t="s">
        <v>65</v>
      </c>
      <c r="B13" s="144"/>
      <c r="C13" s="144"/>
      <c r="D13" s="144"/>
      <c r="E13" s="144"/>
    </row>
    <row r="14" spans="1:15" ht="23" customHeight="1" x14ac:dyDescent="0.2">
      <c r="A14" s="7" t="s">
        <v>66</v>
      </c>
      <c r="B14" s="135">
        <v>-1114000</v>
      </c>
      <c r="C14" s="135">
        <v>-1202000</v>
      </c>
      <c r="D14" s="135">
        <v>-1011000</v>
      </c>
      <c r="E14" s="135">
        <v>-941000</v>
      </c>
    </row>
    <row r="15" spans="1:15" ht="23" customHeight="1" x14ac:dyDescent="0.2">
      <c r="A15" s="7" t="s">
        <v>67</v>
      </c>
      <c r="B15" s="131"/>
      <c r="C15" s="131"/>
      <c r="D15" s="131"/>
      <c r="E15" s="131"/>
    </row>
    <row r="16" spans="1:15" ht="23" customHeight="1" x14ac:dyDescent="0.2">
      <c r="A16" s="7" t="s">
        <v>68</v>
      </c>
      <c r="B16" s="131"/>
      <c r="C16" s="131"/>
      <c r="D16" s="131"/>
      <c r="E16" s="131"/>
    </row>
    <row r="17" spans="1:5" s="6" customFormat="1" ht="23" customHeight="1" x14ac:dyDescent="0.2">
      <c r="A17" s="4" t="s">
        <v>69</v>
      </c>
      <c r="B17" s="138">
        <v>-1156000</v>
      </c>
      <c r="C17" s="138">
        <v>-979000</v>
      </c>
      <c r="D17" s="138">
        <v>-1046000</v>
      </c>
      <c r="E17" s="138">
        <v>-1134000</v>
      </c>
    </row>
    <row r="18" spans="1:5" ht="23" customHeight="1" x14ac:dyDescent="0.2">
      <c r="A18" s="144" t="s">
        <v>70</v>
      </c>
      <c r="B18" s="144"/>
      <c r="C18" s="144"/>
      <c r="D18" s="144"/>
      <c r="E18" s="144"/>
    </row>
    <row r="19" spans="1:5" ht="23" customHeight="1" x14ac:dyDescent="0.2">
      <c r="A19" s="7" t="s">
        <v>71</v>
      </c>
      <c r="B19" s="131"/>
      <c r="C19" s="131"/>
      <c r="D19" s="131"/>
      <c r="E19" s="131"/>
    </row>
    <row r="20" spans="1:5" ht="23" customHeight="1" x14ac:dyDescent="0.2">
      <c r="A20" s="7" t="s">
        <v>72</v>
      </c>
      <c r="B20" s="131"/>
      <c r="C20" s="131"/>
      <c r="D20" s="131"/>
      <c r="E20" s="131"/>
    </row>
    <row r="21" spans="1:5" ht="23" customHeight="1" x14ac:dyDescent="0.2">
      <c r="A21" s="7" t="s">
        <v>73</v>
      </c>
      <c r="B21" s="131"/>
      <c r="C21" s="131"/>
      <c r="D21" s="131"/>
      <c r="E21" s="131"/>
    </row>
    <row r="22" spans="1:5" s="6" customFormat="1" ht="23" customHeight="1" x14ac:dyDescent="0.2">
      <c r="A22" s="4" t="s">
        <v>74</v>
      </c>
      <c r="B22" s="133"/>
      <c r="C22" s="133"/>
      <c r="D22" s="133"/>
      <c r="E22" s="133"/>
    </row>
    <row r="23" spans="1:5" ht="23" customHeight="1" x14ac:dyDescent="0.2">
      <c r="A23" s="7" t="s">
        <v>75</v>
      </c>
      <c r="B23" s="131"/>
      <c r="C23" s="131"/>
      <c r="D23" s="131"/>
      <c r="E23" s="131"/>
    </row>
    <row r="24" spans="1:5" s="6" customFormat="1" ht="23" customHeight="1" x14ac:dyDescent="0.2">
      <c r="A24" s="4" t="s">
        <v>76</v>
      </c>
      <c r="B24" s="138">
        <v>174000</v>
      </c>
      <c r="C24" s="138">
        <v>-136000</v>
      </c>
      <c r="D24" s="138">
        <v>114000</v>
      </c>
      <c r="E24" s="138">
        <v>-23000</v>
      </c>
    </row>
    <row r="25" spans="1:5" ht="23" customHeight="1" x14ac:dyDescent="0.2">
      <c r="A25" s="4"/>
      <c r="B25" s="13"/>
      <c r="C25" s="13"/>
      <c r="D25" s="13"/>
      <c r="E25" s="13"/>
    </row>
    <row r="26" spans="1:5" ht="23" customHeight="1" x14ac:dyDescent="0.2">
      <c r="A26" s="4"/>
      <c r="B26" s="13"/>
      <c r="C26" s="13"/>
      <c r="D26" s="13"/>
      <c r="E26" s="13"/>
    </row>
  </sheetData>
  <mergeCells count="5">
    <mergeCell ref="A13:E13"/>
    <mergeCell ref="A18:E18"/>
    <mergeCell ref="A1:E1"/>
    <mergeCell ref="A4:E4"/>
    <mergeCell ref="A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PAGE</vt:lpstr>
      <vt:lpstr>DISCOUNTED CASH FLOW MODEL</vt:lpstr>
      <vt:lpstr>FINANCIAL RATIOS</vt:lpstr>
      <vt:lpstr>PRICE RATIO ANALYSIS</vt:lpstr>
      <vt:lpstr>INCOME STATEMENT</vt:lpstr>
      <vt:lpstr>BALANCE SHEET</vt:lpstr>
      <vt:lpstr>STATEMENT OF CASH 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2019-06-20T19:11:14Z</dcterms:created>
  <dcterms:modified xsi:type="dcterms:W3CDTF">2019-07-07T05:02:40Z</dcterms:modified>
</cp:coreProperties>
</file>