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workspace\maison\planning\"/>
    </mc:Choice>
  </mc:AlternateContent>
  <xr:revisionPtr revIDLastSave="0" documentId="13_ncr:1_{E853C7D1-D7F8-4112-803E-30FAB2191626}" xr6:coauthVersionLast="47" xr6:coauthVersionMax="47" xr10:uidLastSave="{00000000-0000-0000-0000-000000000000}"/>
  <bookViews>
    <workbookView xWindow="-120" yWindow="-120" windowWidth="38640" windowHeight="21240" tabRatio="664" activeTab="2" xr2:uid="{00000000-000D-0000-FFFF-FFFF00000000}"/>
  </bookViews>
  <sheets>
    <sheet name="Dashboard" sheetId="3" r:id="rId1"/>
    <sheet name="Workings" sheetId="4" r:id="rId2"/>
    <sheet name="Data" sheetId="1" r:id="rId3"/>
  </sheets>
  <definedNames>
    <definedName name="Slicer_Manager">#N/A</definedName>
    <definedName name="Slicer_Project">#N/A</definedName>
    <definedName name="_xlnm.Print_Area" localSheetId="0">Dashboard!$A:$AX</definedName>
    <definedName name="_xlnm.Print_Area" localSheetId="2">Data!$A:$K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  <c r="F7" i="1" l="1"/>
  <c r="H7" i="1"/>
  <c r="H5" i="1"/>
  <c r="H6" i="1"/>
  <c r="F5" i="1"/>
  <c r="F6" i="1"/>
  <c r="F8" i="1"/>
  <c r="F9" i="1"/>
  <c r="F10" i="1"/>
  <c r="F11" i="1"/>
  <c r="F12" i="1"/>
  <c r="F13" i="1"/>
  <c r="H8" i="1"/>
  <c r="H10" i="1"/>
  <c r="H9" i="1"/>
  <c r="F4" i="1"/>
  <c r="H4" i="1"/>
  <c r="G2" i="4"/>
  <c r="F36" i="1" l="1"/>
  <c r="H36" i="1"/>
  <c r="F14" i="1"/>
  <c r="F20" i="1"/>
  <c r="F18" i="1"/>
  <c r="F21" i="1"/>
  <c r="F22" i="1"/>
  <c r="F16" i="1"/>
  <c r="F25" i="1"/>
  <c r="F51" i="1"/>
  <c r="F52" i="1"/>
  <c r="F53" i="1"/>
  <c r="F55" i="1"/>
  <c r="F45" i="1"/>
  <c r="F46" i="1"/>
  <c r="F47" i="1"/>
  <c r="F48" i="1"/>
  <c r="F49" i="1"/>
  <c r="F50" i="1"/>
  <c r="H3" i="1"/>
  <c r="H2" i="1"/>
  <c r="H15" i="1"/>
  <c r="H50" i="1"/>
  <c r="H49" i="1"/>
  <c r="H48" i="1"/>
  <c r="H47" i="1"/>
  <c r="H46" i="1"/>
  <c r="H45" i="1"/>
  <c r="H55" i="1"/>
  <c r="H53" i="1"/>
  <c r="H52" i="1"/>
  <c r="H51" i="1"/>
  <c r="H25" i="1"/>
  <c r="H16" i="1"/>
  <c r="H18" i="1"/>
  <c r="H20" i="1"/>
  <c r="H11" i="1"/>
  <c r="H12" i="1"/>
  <c r="H22" i="1"/>
  <c r="H21" i="1"/>
  <c r="H14" i="1"/>
  <c r="H13" i="1"/>
  <c r="F15" i="1"/>
  <c r="F2" i="1"/>
  <c r="F3" i="1"/>
  <c r="F19" i="1"/>
  <c r="H19" i="1"/>
  <c r="F26" i="1"/>
  <c r="H26" i="1"/>
  <c r="F32" i="1"/>
  <c r="H32" i="1"/>
  <c r="F23" i="1"/>
  <c r="H23" i="1"/>
  <c r="F24" i="1"/>
  <c r="H24" i="1"/>
  <c r="F27" i="1"/>
  <c r="H27" i="1"/>
  <c r="F28" i="1"/>
  <c r="H28" i="1"/>
  <c r="F31" i="1"/>
  <c r="H31" i="1"/>
  <c r="F33" i="1"/>
  <c r="H33" i="1"/>
  <c r="F34" i="1"/>
  <c r="H34" i="1"/>
  <c r="F37" i="1"/>
  <c r="H37" i="1"/>
  <c r="F39" i="1"/>
  <c r="H39" i="1"/>
  <c r="F35" i="1"/>
  <c r="F57" i="1"/>
  <c r="H57" i="1"/>
  <c r="F38" i="1"/>
  <c r="H38" i="1"/>
  <c r="F29" i="1"/>
  <c r="H29" i="1"/>
  <c r="F17" i="1"/>
  <c r="H17" i="1"/>
  <c r="F58" i="1"/>
  <c r="F40" i="1"/>
  <c r="F42" i="1"/>
  <c r="F44" i="1"/>
  <c r="F41" i="1"/>
  <c r="F43" i="1"/>
  <c r="F59" i="1"/>
  <c r="F60" i="1"/>
  <c r="F30" i="1"/>
  <c r="F54" i="1"/>
  <c r="F56" i="1"/>
  <c r="H58" i="1"/>
  <c r="H40" i="1"/>
  <c r="H42" i="1"/>
  <c r="H44" i="1"/>
  <c r="H41" i="1"/>
  <c r="H43" i="1"/>
  <c r="H59" i="1"/>
  <c r="H60" i="1"/>
  <c r="H30" i="1"/>
  <c r="H54" i="1"/>
  <c r="H56" i="1"/>
  <c r="K5" i="3" l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C1" i="3" l="1"/>
  <c r="M3" i="4" l="1"/>
  <c r="N4" i="4"/>
  <c r="G6" i="4"/>
  <c r="G3" i="4"/>
  <c r="C5" i="4"/>
  <c r="G5" i="4"/>
  <c r="G4" i="4"/>
  <c r="N3" i="4"/>
  <c r="F5" i="4" l="1"/>
  <c r="F6" i="4" l="1"/>
  <c r="B4" i="4"/>
  <c r="C4" i="4" l="1"/>
  <c r="M4" i="4"/>
</calcChain>
</file>

<file path=xl/sharedStrings.xml><?xml version="1.0" encoding="utf-8"?>
<sst xmlns="http://schemas.openxmlformats.org/spreadsheetml/2006/main" count="360" uniqueCount="131">
  <si>
    <t>Project</t>
  </si>
  <si>
    <t>Task</t>
  </si>
  <si>
    <t>Start Date</t>
  </si>
  <si>
    <t>Progress</t>
  </si>
  <si>
    <t>Budget</t>
  </si>
  <si>
    <t>Actual</t>
  </si>
  <si>
    <t>Duration</t>
  </si>
  <si>
    <t>Manager</t>
  </si>
  <si>
    <t>End Date</t>
  </si>
  <si>
    <t>Days completed</t>
  </si>
  <si>
    <t>Days comp.</t>
  </si>
  <si>
    <t xml:space="preserve">Budget </t>
  </si>
  <si>
    <t xml:space="preserve">Actual </t>
  </si>
  <si>
    <t>Values</t>
  </si>
  <si>
    <t>Total Tasks</t>
  </si>
  <si>
    <t>In Progress</t>
  </si>
  <si>
    <t>Completed</t>
  </si>
  <si>
    <t>Not Started</t>
  </si>
  <si>
    <t>Scroll bar position</t>
  </si>
  <si>
    <t>%</t>
  </si>
  <si>
    <t>Formula</t>
  </si>
  <si>
    <t>Remaining</t>
  </si>
  <si>
    <t xml:space="preserve">Days completed </t>
  </si>
  <si>
    <t>Tasks Bar Chart</t>
  </si>
  <si>
    <t>Budget v Actual Doughnut &amp; Bar Chart</t>
  </si>
  <si>
    <t>Overall Progress - Days Completed v Duration Doughnut Chart</t>
  </si>
  <si>
    <t>Days Remaining</t>
  </si>
  <si>
    <t xml:space="preserve">Duration </t>
  </si>
  <si>
    <t>Days Completed</t>
  </si>
  <si>
    <t>Doughnut Chart</t>
  </si>
  <si>
    <t>Bar Chart</t>
  </si>
  <si>
    <t>Dougnut Chart</t>
  </si>
  <si>
    <t>Jean-Marc Planning Rénovation</t>
  </si>
  <si>
    <t>Topic</t>
  </si>
  <si>
    <t>Acteur</t>
  </si>
  <si>
    <t>Gros-œuvre</t>
  </si>
  <si>
    <t>Ets Construction</t>
  </si>
  <si>
    <t>Adaptation Porte d'entrée</t>
  </si>
  <si>
    <t>Remplacement linteaux en bois</t>
  </si>
  <si>
    <t>Escaliers</t>
  </si>
  <si>
    <t>Démolition cheminée</t>
  </si>
  <si>
    <t>Menuiserie extétieure</t>
  </si>
  <si>
    <t>Arnaud Pierret</t>
  </si>
  <si>
    <t>Montage</t>
  </si>
  <si>
    <t>Montage échaffaudage</t>
  </si>
  <si>
    <t>Bertrand Hiernaux</t>
  </si>
  <si>
    <t>Façade Côté Sud</t>
  </si>
  <si>
    <t>Démontage Eternit</t>
  </si>
  <si>
    <t>Isolation et nouveau bardage</t>
  </si>
  <si>
    <t>Démontage échaffaudage</t>
  </si>
  <si>
    <t>Toiture</t>
  </si>
  <si>
    <t>Démontage toiture existante</t>
  </si>
  <si>
    <t>Alain Invernizzi</t>
  </si>
  <si>
    <t>Travaux de charpente</t>
  </si>
  <si>
    <t>Pause des vélux</t>
  </si>
  <si>
    <t>Isolation Toiture</t>
  </si>
  <si>
    <t>Samuel Schmit</t>
  </si>
  <si>
    <t>Revêtement toiture</t>
  </si>
  <si>
    <t>Sanitaire</t>
  </si>
  <si>
    <t>Conduites froid et chaud et évacuation</t>
  </si>
  <si>
    <t>Alter Energie</t>
  </si>
  <si>
    <t>Electricite</t>
  </si>
  <si>
    <t>Christophe Braconnier</t>
  </si>
  <si>
    <t xml:space="preserve">Cablâge suite + réseau partie </t>
  </si>
  <si>
    <t>Cablâge initial et mise en terre</t>
  </si>
  <si>
    <t>Carotages (21x)</t>
  </si>
  <si>
    <t>Déplacement du compteur électrique</t>
  </si>
  <si>
    <t>Ores</t>
  </si>
  <si>
    <t>VMC</t>
  </si>
  <si>
    <t>Installation conduite et appareillage</t>
  </si>
  <si>
    <t>Installation des tableaux et divers appareillages</t>
  </si>
  <si>
    <t>Mise en route</t>
  </si>
  <si>
    <t>Sols</t>
  </si>
  <si>
    <t>Isolation</t>
  </si>
  <si>
    <t>Chappe</t>
  </si>
  <si>
    <t>Séchage chappe</t>
  </si>
  <si>
    <t>Pose du parquet</t>
  </si>
  <si>
    <t>Carrelage sur marches</t>
  </si>
  <si>
    <t>Salle de bain</t>
  </si>
  <si>
    <t>Chappe sur marches d'escalier</t>
  </si>
  <si>
    <t>Carrelages au mur, douche  et finitions</t>
  </si>
  <si>
    <t>Mobilier de sdb et installation</t>
  </si>
  <si>
    <t>Plâtres</t>
  </si>
  <si>
    <t>Jean-Marc</t>
  </si>
  <si>
    <t>Travaux de plâtrage cloisons et murs porteurs</t>
  </si>
  <si>
    <t>Pause escalier en bois</t>
  </si>
  <si>
    <t>Menuiserie Poncin</t>
  </si>
  <si>
    <t>Isolation des murs intérieurs</t>
  </si>
  <si>
    <t>Murs</t>
  </si>
  <si>
    <t>Enduits et peintures</t>
  </si>
  <si>
    <t>Chauffage</t>
  </si>
  <si>
    <t>inst chaudière et protocole mise en chauffe</t>
  </si>
  <si>
    <t>Cuisine</t>
  </si>
  <si>
    <t>Montage cuisine</t>
  </si>
  <si>
    <t>Interni</t>
  </si>
  <si>
    <t>Menuiserie intérieure</t>
  </si>
  <si>
    <t>Portes intérieures</t>
  </si>
  <si>
    <t>Mobilier sur mesure</t>
  </si>
  <si>
    <t>Garde-corp mezzanine</t>
  </si>
  <si>
    <t>Siroco</t>
  </si>
  <si>
    <t>commande escalier et portes , délais</t>
  </si>
  <si>
    <t>Nettoyage</t>
  </si>
  <si>
    <t>Déménagement</t>
  </si>
  <si>
    <t>Travaux de sablage du mur apparent</t>
  </si>
  <si>
    <t>A.L Façade</t>
  </si>
  <si>
    <t>Pose des panneaux photovoltaïques</t>
  </si>
  <si>
    <t>Aménagement intérieur</t>
  </si>
  <si>
    <t>Pose des tablettes de fenêtre</t>
  </si>
  <si>
    <t>installation adoucisseur d'eau</t>
  </si>
  <si>
    <t>Bayard</t>
  </si>
  <si>
    <t>JM Verlaine</t>
  </si>
  <si>
    <t>Total général</t>
  </si>
  <si>
    <t>10 jours chappe, protole de chauffe ensuite (mi-novembtre) plaque au mur dans la foulée une fois seche de 5/6 jours.</t>
  </si>
  <si>
    <t>avant le plafonneur</t>
  </si>
  <si>
    <t>faut les murs plafonnés.</t>
  </si>
  <si>
    <t>après séchage 10 jours tranquille, avant le chauffagiste.</t>
  </si>
  <si>
    <t>prévoir chappes vers le 15 novembre, plafonneur dans la foulée le local technique. Poser les tuyeaux au sols entre l'isolation et la chappe.</t>
  </si>
  <si>
    <t>prévoir 8 cm par rapport au niveau 0 / 3 jours séchage, 2 réalisation</t>
  </si>
  <si>
    <t>Correction Grande baie vitrée</t>
  </si>
  <si>
    <t>Montage correction baie vitrée</t>
  </si>
  <si>
    <t>Aménagement espace silo et chaudière</t>
  </si>
  <si>
    <t>Installation chantier</t>
  </si>
  <si>
    <t>Dalles &amp; Feraillage 1er</t>
  </si>
  <si>
    <t>Dalles &amp; Feraillage grenier</t>
  </si>
  <si>
    <t>Baie vitrée + ferrailles (poutres)</t>
  </si>
  <si>
    <t>Ouverture fenêtres + matériel</t>
  </si>
  <si>
    <t>Modification de fenêtre</t>
  </si>
  <si>
    <t>Maçonnerie du rez + mur porteur</t>
  </si>
  <si>
    <t>Pose de seuils</t>
  </si>
  <si>
    <t>Cloison argex étage</t>
  </si>
  <si>
    <t>Correction Grande baie vitrée (part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</si>
</sst>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\ &quot;Days&quot;"/>
    <numFmt numFmtId="165" formatCode="[$-F800]dddd\,\ mmmm\ dd\,\ yyyy"/>
    <numFmt numFmtId="166" formatCode="#,##0.0,,&quot;M&quot;"/>
    <numFmt numFmtId="167" formatCode="d/mm/yyyy"/>
    <numFmt numFmtId="168" formatCode="#,##0.00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sz val="14"/>
      <color theme="0"/>
      <name val="Segoe UI"/>
      <family val="2"/>
    </font>
    <font>
      <sz val="18"/>
      <color theme="0"/>
      <name val="Segoe UI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9" fontId="0" fillId="0" borderId="0" xfId="1" applyFont="1" applyAlignment="1"/>
    <xf numFmtId="9" fontId="0" fillId="0" borderId="0" xfId="1" applyFont="1" applyBorder="1" applyAlignment="1"/>
    <xf numFmtId="0" fontId="0" fillId="0" borderId="1" xfId="0" pivotButton="1" applyFont="1" applyBorder="1" applyAlignment="1">
      <alignment vertical="center"/>
    </xf>
    <xf numFmtId="0" fontId="0" fillId="0" borderId="1" xfId="0" pivotButton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3" fillId="3" borderId="0" xfId="0" applyFont="1" applyFill="1"/>
    <xf numFmtId="0" fontId="4" fillId="3" borderId="0" xfId="0" applyFont="1" applyFill="1" applyAlignment="1">
      <alignment horizontal="center" vertical="center"/>
    </xf>
    <xf numFmtId="15" fontId="4" fillId="3" borderId="0" xfId="1" applyNumberFormat="1" applyFont="1" applyFill="1" applyAlignment="1">
      <alignment horizontal="left" vertical="center"/>
    </xf>
    <xf numFmtId="164" fontId="4" fillId="3" borderId="0" xfId="1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7" fillId="3" borderId="0" xfId="0" applyFont="1" applyFill="1" applyAlignment="1">
      <alignment vertic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6" fontId="8" fillId="2" borderId="2" xfId="0" applyNumberFormat="1" applyFont="1" applyFill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168" fontId="9" fillId="0" borderId="0" xfId="0" applyNumberFormat="1" applyFont="1"/>
    <xf numFmtId="9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5" fillId="3" borderId="0" xfId="1" applyNumberFormat="1" applyFont="1" applyFill="1" applyAlignment="1">
      <alignment horizontal="left" vertical="center"/>
    </xf>
  </cellXfs>
  <cellStyles count="2">
    <cellStyle name="Normal" xfId="0" builtinId="0"/>
    <cellStyle name="Pourcentage" xfId="1" builtinId="5"/>
  </cellStyles>
  <dxfs count="74">
    <dxf>
      <numFmt numFmtId="168" formatCode="#,##0.00&quot;€&quot;"/>
    </dxf>
    <dxf>
      <numFmt numFmtId="168" formatCode="#,##0.0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7" formatCode="d/mm/yyyy"/>
    </dxf>
    <dxf>
      <numFmt numFmtId="167" formatCode="d/mm/yyyy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left"/>
    </dxf>
    <dxf>
      <alignment horizontal="lef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 Border" pivot="0" table="0" count="10" xr9:uid="{00000000-0011-0000-FFFF-FFFF00000000}">
      <tableStyleElement type="wholeTable" dxfId="73"/>
      <tableStyleElement type="headerRow" dxfId="72"/>
    </tableStyle>
  </tableStyles>
  <colors>
    <mruColors>
      <color rgb="FFFF7D7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5">
        <x14:slicerStyle name="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83245018900938"/>
          <c:y val="0.34339216218662316"/>
          <c:w val="0.45387741626636291"/>
          <c:h val="0.62212507919268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explosion val="111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1-4E68-8224-5224CC7ECE7A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1-4E68-8224-5224CC7ECE7A}"/>
              </c:ext>
            </c:extLst>
          </c:dPt>
          <c:cat>
            <c:strRef>
              <c:f>Workings!$B$2:$C$2</c:f>
              <c:strCache>
                <c:ptCount val="2"/>
                <c:pt idx="0">
                  <c:v>Actual </c:v>
                </c:pt>
                <c:pt idx="1">
                  <c:v>Budget </c:v>
                </c:pt>
              </c:strCache>
            </c:strRef>
          </c:cat>
          <c:val>
            <c:numRef>
              <c:f>Workings!$B$4:$C$4</c:f>
              <c:numCache>
                <c:formatCode>0%</c:formatCode>
                <c:ptCount val="2"/>
                <c:pt idx="0">
                  <c:v>0.36819033073441765</c:v>
                </c:pt>
                <c:pt idx="1">
                  <c:v>0.63180966926558235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1-4E68-8224-5224CC7E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[JVE_Planning.xlsx]Workings!Budget_v_Actual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BUDGET VS ACTUAL</a:t>
            </a:r>
          </a:p>
        </c:rich>
      </c:tx>
      <c:layout>
        <c:manualLayout>
          <c:xMode val="edge"/>
          <c:yMode val="edge"/>
          <c:x val="5.0000167978861539E-2"/>
          <c:y val="9.073548288215797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>
            <a:solidFill>
              <a:srgbClr val="FF7D7D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>
            <a:solidFill>
              <a:srgbClr val="FF7D7D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2635789777852553"/>
                  <c:h val="0.32936309867282171"/>
                </c:manualLayout>
              </c15:layout>
            </c:ext>
          </c:extLst>
        </c:dLbl>
      </c:pivotFmt>
      <c:pivotFmt>
        <c:idx val="14"/>
        <c:spPr>
          <a:solidFill>
            <a:srgbClr val="FF7D7D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7D7D"/>
          </a:solidFill>
          <a:ln w="19050">
            <a:noFill/>
          </a:ln>
          <a:effectLst/>
        </c:spPr>
        <c:dLbl>
          <c:idx val="0"/>
          <c:layout>
            <c:manualLayout>
              <c:x val="-0.51225304281004436"/>
              <c:y val="3.6064627808842493E-7"/>
            </c:manualLayout>
          </c:layout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48418158277606482"/>
                  <c:h val="0.2831109347951528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666666666666666E-2"/>
          <c:y val="0.33443684502940785"/>
          <c:w val="0.87878787878787878"/>
          <c:h val="0.61463685652432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E89-438F-9816-332D1E0E14DC}"/>
              </c:ext>
            </c:extLst>
          </c:dPt>
          <c:dLbls>
            <c:dLbl>
              <c:idx val="0"/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2635789777852553"/>
                      <c:h val="0.329363098672821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E89-438F-9816-332D1E0E14D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Workings!$B$3</c:f>
              <c:numCache>
                <c:formatCode>#\ ##0.0\ \ "M"</c:formatCode>
                <c:ptCount val="1"/>
                <c:pt idx="0">
                  <c:v>124235.32999999999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9-438F-9816-332D1E0E14DC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rgbClr val="FF7D7D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E89-438F-9816-332D1E0E14DC}"/>
              </c:ext>
            </c:extLst>
          </c:dPt>
          <c:dLbls>
            <c:dLbl>
              <c:idx val="0"/>
              <c:layout>
                <c:manualLayout>
                  <c:x val="-0.51225304281004436"/>
                  <c:y val="3.6064627808842493E-7"/>
                </c:manualLayout>
              </c:layout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8418158277606482"/>
                      <c:h val="0.28311093479515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Workings!$C$3</c:f>
              <c:numCache>
                <c:formatCode>#\ ##0.0\ \ "M"</c:formatCode>
                <c:ptCount val="1"/>
                <c:pt idx="0">
                  <c:v>337421.49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9-438F-9816-332D1E0E1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30"/>
        <c:axId val="1464775599"/>
        <c:axId val="1415323359"/>
      </c:barChart>
      <c:catAx>
        <c:axId val="1464775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5323359"/>
        <c:crosses val="autoZero"/>
        <c:auto val="1"/>
        <c:lblAlgn val="ctr"/>
        <c:lblOffset val="100"/>
        <c:noMultiLvlLbl val="0"/>
      </c:catAx>
      <c:valAx>
        <c:axId val="1415323359"/>
        <c:scaling>
          <c:orientation val="minMax"/>
        </c:scaling>
        <c:delete val="1"/>
        <c:axPos val="b"/>
        <c:numFmt formatCode="#\ ##0.0\ \ &quot;M&quot;" sourceLinked="1"/>
        <c:majorTickMark val="out"/>
        <c:minorTickMark val="none"/>
        <c:tickLblPos val="nextTo"/>
        <c:crossAx val="1464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1.517247437846987E-3"/>
          <c:y val="9.285366369581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Workings!$E$2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rgbClr val="FF7D7D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Workings!$F$2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D-43E0-8125-26C857049AA3}"/>
            </c:ext>
          </c:extLst>
        </c:ser>
        <c:ser>
          <c:idx val="1"/>
          <c:order val="1"/>
          <c:tx>
            <c:strRef>
              <c:f>Workings!$E$3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FF7D7D"/>
            </a:solidFill>
            <a:ln w="15875">
              <a:solidFill>
                <a:srgbClr val="FF7D7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D-43E0-8125-26C857049AA3}"/>
            </c:ext>
          </c:extLst>
        </c:ser>
        <c:ser>
          <c:idx val="2"/>
          <c:order val="2"/>
          <c:tx>
            <c:strRef>
              <c:f>Workings!$E$4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D-43E0-8125-26C857049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3184683043888474"/>
          <c:w val="0.73805683450224535"/>
          <c:h val="0.2261323552842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31590909251872"/>
          <c:y val="0.38497187851518555"/>
          <c:w val="0.50735689380788573"/>
          <c:h val="0.5372013498312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B-4A60-8AE5-B5D8FD709D8D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B-4A60-8AE5-B5D8FD709D8D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9.7719869706840393E-2</c:v>
                </c:pt>
                <c:pt idx="1">
                  <c:v>0.90228013029315957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B-4A60-8AE5-B5D8FD70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6479737319623252E-3"/>
          <c:y val="1.9047564702089355E-2"/>
          <c:w val="0.92560781731413377"/>
          <c:h val="0.30714510686164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Workings!$P$2" horiz="1" max="460" page="7" val="29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243235</xdr:colOff>
      <xdr:row>1</xdr:row>
      <xdr:rowOff>95250</xdr:rowOff>
    </xdr:from>
    <xdr:to>
      <xdr:col>2</xdr:col>
      <xdr:colOff>762966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nager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6680" y="525037"/>
              <a:ext cx="3458542" cy="1414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</xdr:row>
      <xdr:rowOff>95250</xdr:rowOff>
    </xdr:from>
    <xdr:to>
      <xdr:col>1</xdr:col>
      <xdr:colOff>175096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ject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521074"/>
              <a:ext cx="3455440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 fLocksWithSheet="0"/>
  </xdr:twoCellAnchor>
  <xdr:twoCellAnchor editAs="absolute">
    <xdr:from>
      <xdr:col>3</xdr:col>
      <xdr:colOff>11643</xdr:colOff>
      <xdr:row>0</xdr:row>
      <xdr:rowOff>11616</xdr:rowOff>
    </xdr:from>
    <xdr:to>
      <xdr:col>4</xdr:col>
      <xdr:colOff>686374</xdr:colOff>
      <xdr:row>3</xdr:row>
      <xdr:rowOff>374686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188871</xdr:colOff>
      <xdr:row>0</xdr:row>
      <xdr:rowOff>0</xdr:rowOff>
    </xdr:from>
    <xdr:to>
      <xdr:col>24</xdr:col>
      <xdr:colOff>23231</xdr:colOff>
      <xdr:row>3</xdr:row>
      <xdr:rowOff>399052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733425</xdr:colOff>
          <xdr:row>0</xdr:row>
          <xdr:rowOff>85725</xdr:rowOff>
        </xdr:from>
        <xdr:to>
          <xdr:col>9</xdr:col>
          <xdr:colOff>47625</xdr:colOff>
          <xdr:row>0</xdr:row>
          <xdr:rowOff>323850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278780</xdr:colOff>
      <xdr:row>0</xdr:row>
      <xdr:rowOff>0</xdr:rowOff>
    </xdr:from>
    <xdr:to>
      <xdr:col>18</xdr:col>
      <xdr:colOff>90372</xdr:colOff>
      <xdr:row>3</xdr:row>
      <xdr:rowOff>246529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454824</xdr:colOff>
      <xdr:row>0</xdr:row>
      <xdr:rowOff>0</xdr:rowOff>
    </xdr:from>
    <xdr:to>
      <xdr:col>6</xdr:col>
      <xdr:colOff>344924</xdr:colOff>
      <xdr:row>3</xdr:row>
      <xdr:rowOff>414616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244863</xdr:colOff>
      <xdr:row>2</xdr:row>
      <xdr:rowOff>30667</xdr:rowOff>
    </xdr:from>
    <xdr:to>
      <xdr:col>5</xdr:col>
      <xdr:colOff>533170</xdr:colOff>
      <xdr:row>3</xdr:row>
      <xdr:rowOff>30667</xdr:rowOff>
    </xdr:to>
    <xdr:sp macro="" textlink="Workings!M3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746631" y="739234"/>
          <a:ext cx="288307" cy="278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4513E5-C66C-4C25-B310-9E0EB8799828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10%</a:t>
          </a:fld>
          <a:endParaRPr lang="en-AU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0.2327</cdr:x>
      <cdr:y>7.40511E-7</cdr:y>
    </cdr:from>
    <cdr:to>
      <cdr:x>0.79874</cdr:x>
      <cdr:y>0.31235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236C271-2FD1-4FE5-9685-D512BBDF9E6D}"/>
            </a:ext>
          </a:extLst>
        </cdr:cNvPr>
        <cdr:cNvSpPr/>
      </cdr:nvSpPr>
      <cdr:spPr>
        <a:xfrm xmlns:a="http://schemas.openxmlformats.org/drawingml/2006/main">
          <a:off x="357033" y="1"/>
          <a:ext cx="868477" cy="421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BUDGET</a:t>
          </a:r>
          <a:r>
            <a:rPr lang="en-AU" sz="1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SPENT</a:t>
          </a:r>
          <a:endParaRPr lang="en-AU" sz="10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0.33543</cdr:x>
      <cdr:y>0.53369</cdr:y>
    </cdr:from>
    <cdr:to>
      <cdr:x>0.71464</cdr:x>
      <cdr:y>0.77507</cdr:y>
    </cdr:to>
    <cdr:sp macro="" textlink="Workings!$B$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78FF532-749A-4D49-80B0-B1F7584EF411}"/>
            </a:ext>
          </a:extLst>
        </cdr:cNvPr>
        <cdr:cNvSpPr txBox="1"/>
      </cdr:nvSpPr>
      <cdr:spPr>
        <a:xfrm xmlns:a="http://schemas.openxmlformats.org/drawingml/2006/main">
          <a:off x="508000" y="748631"/>
          <a:ext cx="574304" cy="33859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529388-5AB0-43D8-878F-2361F924F18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37%</a:t>
          </a:fld>
          <a:endParaRPr lang="en-AU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bi" refreshedDate="44508.710639236109" missingItemsLimit="0" createdVersion="6" refreshedVersion="7" minRefreshableVersion="3" recordCount="59" xr:uid="{00000000-000A-0000-FFFF-FFFF0A000000}">
  <cacheSource type="worksheet">
    <worksheetSource name="Table1"/>
  </cacheSource>
  <cacheFields count="10">
    <cacheField name="Project" numFmtId="0">
      <sharedItems count="16">
        <s v="Electricite"/>
        <s v="Gros-œuvre"/>
        <s v="Sanitaire"/>
        <s v="Menuiserie extétieure"/>
        <s v="Sols"/>
        <s v="VMC"/>
        <s v="Aménagement intérieur"/>
        <s v="Menuiserie intérieure"/>
        <s v="Murs"/>
        <s v="Plâtres"/>
        <s v="Chauffage"/>
        <s v="Salle de bain"/>
        <s v="Cuisine"/>
        <s v="Toiture"/>
        <s v="Façade Côté Sud"/>
        <s v="Déménagement"/>
      </sharedItems>
    </cacheField>
    <cacheField name="Task" numFmtId="0">
      <sharedItems count="59">
        <s v="Cablâge initial et mise en terre"/>
        <s v="Carotages (21x)"/>
        <s v="Installation chantier"/>
        <s v="Maçonnerie du rez + mur porteur"/>
        <s v="Pose de seuils"/>
        <s v="Cloison argex étage"/>
        <s v="Modification de fenêtre"/>
        <s v="Dalles &amp; Feraillage 1er"/>
        <s v="Dalles &amp; Feraillage grenier"/>
        <s v="Ouverture fenêtres + matériel"/>
        <s v="Baie vitrée + ferrailles (poutres)"/>
        <s v="Adaptation Porte d'entrée"/>
        <s v="Remplacement linteaux en bois"/>
        <s v="Conduites froid et chaud et évacuation"/>
        <s v="Montage"/>
        <s v="Chappe sur marches d'escalier"/>
        <s v="Correction Grande baie vitrée"/>
        <s v="Cablâge suite + réseau partie "/>
        <s v="Correction Grande baie vitrée (part 2)"/>
        <s v="Escaliers"/>
        <s v="Démolition cheminée"/>
        <s v="Installation conduite et appareillage"/>
        <s v="Mise en route"/>
        <s v="Montage correction baie vitrée"/>
        <s v="Installation des tableaux et divers appareillages"/>
        <s v="Isolation"/>
        <s v="Chappe"/>
        <s v="Pose des tablettes de fenêtre"/>
        <s v="Garde-corp mezzanine"/>
        <s v="Séchage chappe"/>
        <s v="Déplacement du compteur électrique"/>
        <s v="Isolation des murs intérieurs"/>
        <s v="Travaux de sablage du mur apparent"/>
        <s v="Travaux de plâtrage cloisons et murs porteurs"/>
        <s v="Aménagement espace silo et chaudière"/>
        <s v="inst chaudière et protocole mise en chauffe"/>
        <s v="Pose du parquet"/>
        <s v="installation adoucisseur d'eau"/>
        <s v="Carrelage sur marches"/>
        <s v="Enduits et peintures"/>
        <s v="Carrelages au mur, douche  et finitions"/>
        <s v="Montage cuisine"/>
        <s v="Mobilier de sdb et installation"/>
        <s v="Démontage toiture existante"/>
        <s v="Travaux de charpente"/>
        <s v="Pause des vélux"/>
        <s v="Revêtement toiture"/>
        <s v="Pose des panneaux photovoltaïques"/>
        <s v="Isolation Toiture"/>
        <s v="Montage échaffaudage"/>
        <s v="Démontage Eternit"/>
        <s v="Isolation et nouveau bardage"/>
        <s v="Nettoyage"/>
        <s v="Démontage échaffaudage"/>
        <s v="Déménagement"/>
        <s v="commande escalier et portes , délais"/>
        <s v="Pause escalier en bois"/>
        <s v="Portes intérieures"/>
        <s v="Mobilier sur mesure"/>
      </sharedItems>
    </cacheField>
    <cacheField name="Manager" numFmtId="0">
      <sharedItems count="15">
        <s v="Christophe Braconnier"/>
        <s v="Ets Construction"/>
        <s v="Alter Energie"/>
        <s v="Arnaud Pierret"/>
        <s v="Samuel Schmit"/>
        <s v="Siroco"/>
        <s v="Ores"/>
        <s v="A.L Façade"/>
        <s v="Jean-Marc"/>
        <s v="Bayard"/>
        <s v="JM Verlaine"/>
        <s v="Interni"/>
        <s v="Alain Invernizzi"/>
        <s v="Bertrand Hiernaux"/>
        <s v="Menuiserie Poncin"/>
      </sharedItems>
    </cacheField>
    <cacheField name="Start Date" numFmtId="0">
      <sharedItems containsSemiMixedTypes="0" containsNonDate="0" containsDate="1" containsString="0" minDate="2021-01-19T00:00:00" maxDate="2022-08-03T00:00:00" count="48">
        <d v="2021-04-23T00:00:00"/>
        <d v="2021-05-21T00:00:00"/>
        <d v="2021-01-19T00:00:00"/>
        <d v="2021-09-03T00:00:00"/>
        <d v="2021-07-21T00:00:00"/>
        <d v="2021-04-02T00:00:00"/>
        <d v="2021-08-30T00:00:00"/>
        <d v="2021-08-31T00:00:00"/>
        <d v="2021-09-23T00:00:00"/>
        <d v="2021-10-06T00:00:00"/>
        <d v="2021-10-18T00:00:00"/>
        <d v="2021-11-02T00:00:00"/>
        <d v="2021-11-06T00:00:00"/>
        <d v="2021-11-08T00:00:00"/>
        <d v="2021-11-09T00:00:00"/>
        <d v="2021-11-11T00:00:00"/>
        <d v="2021-11-15T00:00:00"/>
        <d v="2021-11-17T00:00:00"/>
        <d v="2021-11-23T00:00:00"/>
        <d v="2021-11-26T00:00:00"/>
        <d v="2021-11-29T00:00:00"/>
        <d v="2021-11-30T00:00:00"/>
        <d v="2021-12-01T00:00:00"/>
        <d v="2021-12-02T00:00:00"/>
        <d v="2021-12-06T00:00:00"/>
        <d v="2021-12-13T00:00:00"/>
        <d v="2022-01-10T00:00:00"/>
        <d v="2022-01-19T00:00:00"/>
        <d v="2022-01-20T00:00:00"/>
        <d v="2022-01-22T00:00:00"/>
        <d v="2022-01-27T00:00:00"/>
        <d v="2022-01-28T00:00:00"/>
        <d v="2022-02-01T00:00:00"/>
        <d v="2022-02-04T00:00:00"/>
        <d v="2022-02-14T00:00:00"/>
        <d v="2022-02-17T00:00:00"/>
        <d v="2022-02-21T00:00:00"/>
        <d v="2022-02-23T00:00:00"/>
        <d v="2022-03-03T00:00:00"/>
        <d v="2022-03-07T00:00:00"/>
        <d v="2022-03-08T00:00:00"/>
        <d v="2022-03-09T00:00:00"/>
        <d v="2022-03-15T00:00:00"/>
        <d v="2022-03-16T00:00:00"/>
        <d v="2022-03-23T00:00:00"/>
        <d v="2022-06-01T00:00:00"/>
        <d v="2022-08-01T00:00:00"/>
        <d v="2022-08-02T00:00:00"/>
      </sharedItems>
    </cacheField>
    <cacheField name="Duration" numFmtId="0">
      <sharedItems containsSemiMixedTypes="0" containsString="0" containsNumber="1" containsInteger="1" minValue="1" maxValue="85" count="12">
        <n v="5"/>
        <n v="1"/>
        <n v="2"/>
        <n v="6"/>
        <n v="3"/>
        <n v="15"/>
        <n v="85"/>
        <n v="10"/>
        <n v="28"/>
        <n v="21"/>
        <n v="7"/>
        <n v="32"/>
      </sharedItems>
    </cacheField>
    <cacheField name="End Date" numFmtId="0">
      <sharedItems containsSemiMixedTypes="0" containsNonDate="0" containsDate="1" containsString="0" minDate="2021-01-19T00:00:00" maxDate="2022-08-03T00:00:00" count="48">
        <d v="2021-04-29T00:00:00"/>
        <d v="2021-05-27T00:00:00"/>
        <d v="2021-01-19T00:00:00"/>
        <d v="2021-09-03T00:00:00"/>
        <d v="2021-07-21T00:00:00"/>
        <d v="2021-04-02T00:00:00"/>
        <d v="2021-08-31T00:00:00"/>
        <d v="2021-09-30T00:00:00"/>
        <d v="2021-10-06T00:00:00"/>
        <d v="2021-10-20T00:00:00"/>
        <d v="2021-11-02T00:00:00"/>
        <d v="2021-11-26T00:00:00"/>
        <d v="2021-11-08T00:00:00"/>
        <d v="2021-11-10T00:00:00"/>
        <d v="2021-11-11T00:00:00"/>
        <d v="2021-11-16T00:00:00"/>
        <d v="2021-11-17T00:00:00"/>
        <d v="2021-11-23T00:00:00"/>
        <d v="2022-03-24T00:00:00"/>
        <d v="2021-11-29T00:00:00"/>
        <d v="2021-12-02T00:00:00"/>
        <d v="2021-12-01T00:00:00"/>
        <d v="2021-12-15T00:00:00"/>
        <d v="2021-12-06T00:00:00"/>
        <d v="2021-12-07T00:00:00"/>
        <d v="2021-12-10T00:00:00"/>
        <d v="2022-01-19T00:00:00"/>
        <d v="2022-01-10T00:00:00"/>
        <d v="2022-01-26T00:00:00"/>
        <d v="2022-01-24T00:00:00"/>
        <d v="2022-01-28T00:00:00"/>
        <d v="2022-02-25T00:00:00"/>
        <d v="2022-02-03T00:00:00"/>
        <d v="2022-02-01T00:00:00"/>
        <d v="2022-02-04T00:00:00"/>
        <d v="2022-02-16T00:00:00"/>
        <d v="2022-02-18T00:00:00"/>
        <d v="2022-02-22T00:00:00"/>
        <d v="2022-03-03T00:00:00"/>
        <d v="2022-03-07T00:00:00"/>
        <d v="2022-03-08T00:00:00"/>
        <d v="2022-03-15T00:00:00"/>
        <d v="2022-03-23T00:00:00"/>
        <d v="2022-03-16T00:00:00"/>
        <d v="2022-03-29T00:00:00"/>
        <d v="2022-07-14T00:00:00"/>
        <d v="2022-08-01T00:00:00"/>
        <d v="2022-08-02T00:00:00"/>
      </sharedItems>
    </cacheField>
    <cacheField name="Days completed" numFmtId="3">
      <sharedItems containsSemiMixedTypes="0" containsString="0" containsNumber="1" containsInteger="1" minValue="0" maxValue="6" count="5">
        <n v="5"/>
        <n v="1"/>
        <n v="2"/>
        <n v="6"/>
        <n v="0"/>
      </sharedItems>
    </cacheField>
    <cacheField name="Progress" numFmtId="9">
      <sharedItems containsSemiMixedTypes="0" containsString="0" containsNumber="1" containsInteger="1" minValue="0" maxValue="1" count="2">
        <n v="1"/>
        <n v="0"/>
      </sharedItems>
    </cacheField>
    <cacheField name="Budget" numFmtId="168">
      <sharedItems containsSemiMixedTypes="0" containsString="0" containsNumber="1" minValue="0" maxValue="45240"/>
    </cacheField>
    <cacheField name="Actual" numFmtId="168">
      <sharedItems containsSemiMixedTypes="0" containsString="0" containsNumber="1" minValue="0" maxValue="17458"/>
    </cacheField>
  </cacheFields>
  <extLst>
    <ext xmlns:x14="http://schemas.microsoft.com/office/spreadsheetml/2009/9/main" uri="{725AE2AE-9491-48be-B2B4-4EB974FC3084}">
      <x14:pivotCacheDefinition pivotCacheId="739774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x v="0"/>
    <x v="0"/>
    <x v="0"/>
    <x v="0"/>
    <x v="0"/>
    <n v="3215.2"/>
    <n v="3215.2"/>
  </r>
  <r>
    <x v="0"/>
    <x v="1"/>
    <x v="0"/>
    <x v="1"/>
    <x v="0"/>
    <x v="1"/>
    <x v="0"/>
    <x v="0"/>
    <n v="525"/>
    <n v="0"/>
  </r>
  <r>
    <x v="1"/>
    <x v="2"/>
    <x v="1"/>
    <x v="2"/>
    <x v="1"/>
    <x v="2"/>
    <x v="1"/>
    <x v="0"/>
    <n v="2650"/>
    <n v="2650"/>
  </r>
  <r>
    <x v="1"/>
    <x v="3"/>
    <x v="1"/>
    <x v="2"/>
    <x v="1"/>
    <x v="2"/>
    <x v="1"/>
    <x v="0"/>
    <n v="5738"/>
    <n v="5738"/>
  </r>
  <r>
    <x v="1"/>
    <x v="4"/>
    <x v="1"/>
    <x v="3"/>
    <x v="1"/>
    <x v="3"/>
    <x v="1"/>
    <x v="0"/>
    <n v="1590"/>
    <n v="1590"/>
  </r>
  <r>
    <x v="1"/>
    <x v="5"/>
    <x v="1"/>
    <x v="4"/>
    <x v="1"/>
    <x v="4"/>
    <x v="1"/>
    <x v="0"/>
    <n v="4452"/>
    <n v="4452"/>
  </r>
  <r>
    <x v="1"/>
    <x v="6"/>
    <x v="1"/>
    <x v="3"/>
    <x v="1"/>
    <x v="3"/>
    <x v="1"/>
    <x v="0"/>
    <n v="530"/>
    <n v="530"/>
  </r>
  <r>
    <x v="1"/>
    <x v="7"/>
    <x v="1"/>
    <x v="5"/>
    <x v="1"/>
    <x v="5"/>
    <x v="1"/>
    <x v="0"/>
    <n v="14310"/>
    <n v="14310"/>
  </r>
  <r>
    <x v="1"/>
    <x v="8"/>
    <x v="1"/>
    <x v="4"/>
    <x v="1"/>
    <x v="4"/>
    <x v="1"/>
    <x v="0"/>
    <n v="45240"/>
    <n v="16611.5"/>
  </r>
  <r>
    <x v="1"/>
    <x v="9"/>
    <x v="1"/>
    <x v="6"/>
    <x v="2"/>
    <x v="6"/>
    <x v="2"/>
    <x v="0"/>
    <n v="5936"/>
    <n v="5936"/>
  </r>
  <r>
    <x v="1"/>
    <x v="10"/>
    <x v="1"/>
    <x v="7"/>
    <x v="1"/>
    <x v="6"/>
    <x v="1"/>
    <x v="0"/>
    <n v="12084"/>
    <n v="12084"/>
  </r>
  <r>
    <x v="1"/>
    <x v="11"/>
    <x v="1"/>
    <x v="3"/>
    <x v="1"/>
    <x v="3"/>
    <x v="1"/>
    <x v="0"/>
    <n v="1590"/>
    <n v="1590"/>
  </r>
  <r>
    <x v="1"/>
    <x v="12"/>
    <x v="1"/>
    <x v="3"/>
    <x v="1"/>
    <x v="3"/>
    <x v="1"/>
    <x v="0"/>
    <n v="1431"/>
    <n v="1431"/>
  </r>
  <r>
    <x v="2"/>
    <x v="13"/>
    <x v="2"/>
    <x v="8"/>
    <x v="3"/>
    <x v="7"/>
    <x v="3"/>
    <x v="0"/>
    <n v="7177.26"/>
    <n v="7177.26"/>
  </r>
  <r>
    <x v="3"/>
    <x v="14"/>
    <x v="3"/>
    <x v="9"/>
    <x v="1"/>
    <x v="8"/>
    <x v="1"/>
    <x v="0"/>
    <n v="19398"/>
    <n v="17458"/>
  </r>
  <r>
    <x v="4"/>
    <x v="15"/>
    <x v="4"/>
    <x v="10"/>
    <x v="4"/>
    <x v="9"/>
    <x v="4"/>
    <x v="1"/>
    <n v="647"/>
    <n v="0"/>
  </r>
  <r>
    <x v="1"/>
    <x v="16"/>
    <x v="1"/>
    <x v="11"/>
    <x v="1"/>
    <x v="10"/>
    <x v="1"/>
    <x v="0"/>
    <n v="1500"/>
    <n v="0"/>
  </r>
  <r>
    <x v="0"/>
    <x v="17"/>
    <x v="0"/>
    <x v="12"/>
    <x v="5"/>
    <x v="11"/>
    <x v="4"/>
    <x v="1"/>
    <n v="3884"/>
    <n v="0"/>
  </r>
  <r>
    <x v="1"/>
    <x v="18"/>
    <x v="1"/>
    <x v="13"/>
    <x v="1"/>
    <x v="12"/>
    <x v="4"/>
    <x v="1"/>
    <n v="1500"/>
    <n v="0"/>
  </r>
  <r>
    <x v="1"/>
    <x v="19"/>
    <x v="1"/>
    <x v="14"/>
    <x v="2"/>
    <x v="13"/>
    <x v="4"/>
    <x v="1"/>
    <n v="2438"/>
    <n v="0"/>
  </r>
  <r>
    <x v="1"/>
    <x v="20"/>
    <x v="1"/>
    <x v="15"/>
    <x v="1"/>
    <x v="14"/>
    <x v="4"/>
    <x v="1"/>
    <n v="2544"/>
    <n v="0"/>
  </r>
  <r>
    <x v="5"/>
    <x v="21"/>
    <x v="4"/>
    <x v="16"/>
    <x v="2"/>
    <x v="15"/>
    <x v="4"/>
    <x v="1"/>
    <n v="5104.92"/>
    <n v="5104.92"/>
  </r>
  <r>
    <x v="5"/>
    <x v="22"/>
    <x v="4"/>
    <x v="17"/>
    <x v="1"/>
    <x v="16"/>
    <x v="4"/>
    <x v="1"/>
    <n v="0"/>
    <n v="0"/>
  </r>
  <r>
    <x v="3"/>
    <x v="23"/>
    <x v="3"/>
    <x v="18"/>
    <x v="1"/>
    <x v="17"/>
    <x v="4"/>
    <x v="1"/>
    <n v="0"/>
    <n v="0"/>
  </r>
  <r>
    <x v="0"/>
    <x v="24"/>
    <x v="0"/>
    <x v="19"/>
    <x v="6"/>
    <x v="18"/>
    <x v="4"/>
    <x v="1"/>
    <n v="10148"/>
    <n v="0"/>
  </r>
  <r>
    <x v="4"/>
    <x v="25"/>
    <x v="4"/>
    <x v="20"/>
    <x v="1"/>
    <x v="19"/>
    <x v="4"/>
    <x v="1"/>
    <n v="6226"/>
    <n v="0"/>
  </r>
  <r>
    <x v="4"/>
    <x v="26"/>
    <x v="4"/>
    <x v="21"/>
    <x v="4"/>
    <x v="20"/>
    <x v="4"/>
    <x v="1"/>
    <n v="4667"/>
    <n v="0"/>
  </r>
  <r>
    <x v="6"/>
    <x v="27"/>
    <x v="4"/>
    <x v="22"/>
    <x v="1"/>
    <x v="21"/>
    <x v="4"/>
    <x v="1"/>
    <n v="0"/>
    <n v="0"/>
  </r>
  <r>
    <x v="7"/>
    <x v="28"/>
    <x v="5"/>
    <x v="22"/>
    <x v="1"/>
    <x v="21"/>
    <x v="4"/>
    <x v="1"/>
    <n v="2805"/>
    <n v="0"/>
  </r>
  <r>
    <x v="4"/>
    <x v="29"/>
    <x v="4"/>
    <x v="23"/>
    <x v="7"/>
    <x v="22"/>
    <x v="4"/>
    <x v="1"/>
    <n v="0"/>
    <n v="0"/>
  </r>
  <r>
    <x v="0"/>
    <x v="30"/>
    <x v="6"/>
    <x v="24"/>
    <x v="1"/>
    <x v="23"/>
    <x v="4"/>
    <x v="1"/>
    <n v="854.6"/>
    <n v="854.6"/>
  </r>
  <r>
    <x v="8"/>
    <x v="31"/>
    <x v="4"/>
    <x v="24"/>
    <x v="2"/>
    <x v="24"/>
    <x v="4"/>
    <x v="1"/>
    <n v="13343.28"/>
    <n v="0"/>
  </r>
  <r>
    <x v="8"/>
    <x v="32"/>
    <x v="7"/>
    <x v="24"/>
    <x v="0"/>
    <x v="25"/>
    <x v="4"/>
    <x v="1"/>
    <n v="2989"/>
    <n v="0"/>
  </r>
  <r>
    <x v="9"/>
    <x v="33"/>
    <x v="8"/>
    <x v="25"/>
    <x v="8"/>
    <x v="26"/>
    <x v="4"/>
    <x v="1"/>
    <n v="0"/>
    <n v="0"/>
  </r>
  <r>
    <x v="4"/>
    <x v="34"/>
    <x v="4"/>
    <x v="26"/>
    <x v="1"/>
    <x v="27"/>
    <x v="4"/>
    <x v="1"/>
    <n v="0"/>
    <n v="0"/>
  </r>
  <r>
    <x v="10"/>
    <x v="35"/>
    <x v="2"/>
    <x v="27"/>
    <x v="3"/>
    <x v="28"/>
    <x v="4"/>
    <x v="1"/>
    <n v="31998"/>
    <n v="4800"/>
  </r>
  <r>
    <x v="4"/>
    <x v="36"/>
    <x v="4"/>
    <x v="28"/>
    <x v="0"/>
    <x v="28"/>
    <x v="4"/>
    <x v="1"/>
    <n v="19988.28"/>
    <n v="0"/>
  </r>
  <r>
    <x v="2"/>
    <x v="37"/>
    <x v="9"/>
    <x v="29"/>
    <x v="1"/>
    <x v="29"/>
    <x v="4"/>
    <x v="1"/>
    <n v="1535.94"/>
    <n v="0"/>
  </r>
  <r>
    <x v="4"/>
    <x v="38"/>
    <x v="4"/>
    <x v="30"/>
    <x v="2"/>
    <x v="30"/>
    <x v="4"/>
    <x v="1"/>
    <n v="0"/>
    <n v="0"/>
  </r>
  <r>
    <x v="8"/>
    <x v="39"/>
    <x v="10"/>
    <x v="31"/>
    <x v="9"/>
    <x v="31"/>
    <x v="4"/>
    <x v="1"/>
    <n v="0"/>
    <n v="0"/>
  </r>
  <r>
    <x v="11"/>
    <x v="40"/>
    <x v="4"/>
    <x v="32"/>
    <x v="4"/>
    <x v="32"/>
    <x v="4"/>
    <x v="1"/>
    <n v="4641"/>
    <n v="0"/>
  </r>
  <r>
    <x v="12"/>
    <x v="41"/>
    <x v="11"/>
    <x v="32"/>
    <x v="1"/>
    <x v="33"/>
    <x v="4"/>
    <x v="1"/>
    <n v="28800"/>
    <n v="8540"/>
  </r>
  <r>
    <x v="11"/>
    <x v="42"/>
    <x v="4"/>
    <x v="33"/>
    <x v="1"/>
    <x v="34"/>
    <x v="4"/>
    <x v="1"/>
    <n v="9013.82"/>
    <n v="9013.82"/>
  </r>
  <r>
    <x v="13"/>
    <x v="43"/>
    <x v="12"/>
    <x v="34"/>
    <x v="4"/>
    <x v="35"/>
    <x v="4"/>
    <x v="1"/>
    <n v="0"/>
    <n v="0"/>
  </r>
  <r>
    <x v="13"/>
    <x v="44"/>
    <x v="12"/>
    <x v="35"/>
    <x v="2"/>
    <x v="36"/>
    <x v="4"/>
    <x v="1"/>
    <n v="0"/>
    <n v="0"/>
  </r>
  <r>
    <x v="13"/>
    <x v="45"/>
    <x v="12"/>
    <x v="36"/>
    <x v="2"/>
    <x v="37"/>
    <x v="4"/>
    <x v="1"/>
    <n v="0"/>
    <n v="0"/>
  </r>
  <r>
    <x v="13"/>
    <x v="46"/>
    <x v="12"/>
    <x v="37"/>
    <x v="10"/>
    <x v="38"/>
    <x v="4"/>
    <x v="1"/>
    <n v="32765"/>
    <n v="0"/>
  </r>
  <r>
    <x v="13"/>
    <x v="47"/>
    <x v="2"/>
    <x v="38"/>
    <x v="1"/>
    <x v="38"/>
    <x v="4"/>
    <x v="1"/>
    <n v="5745.19"/>
    <n v="1149.03"/>
  </r>
  <r>
    <x v="13"/>
    <x v="48"/>
    <x v="4"/>
    <x v="38"/>
    <x v="4"/>
    <x v="39"/>
    <x v="4"/>
    <x v="1"/>
    <n v="6212"/>
    <n v="0"/>
  </r>
  <r>
    <x v="14"/>
    <x v="49"/>
    <x v="13"/>
    <x v="39"/>
    <x v="1"/>
    <x v="39"/>
    <x v="4"/>
    <x v="1"/>
    <n v="0"/>
    <n v="0"/>
  </r>
  <r>
    <x v="14"/>
    <x v="50"/>
    <x v="13"/>
    <x v="40"/>
    <x v="1"/>
    <x v="40"/>
    <x v="4"/>
    <x v="1"/>
    <n v="0"/>
    <n v="0"/>
  </r>
  <r>
    <x v="14"/>
    <x v="51"/>
    <x v="13"/>
    <x v="41"/>
    <x v="0"/>
    <x v="41"/>
    <x v="4"/>
    <x v="1"/>
    <n v="12205"/>
    <n v="0"/>
  </r>
  <r>
    <x v="15"/>
    <x v="52"/>
    <x v="10"/>
    <x v="42"/>
    <x v="10"/>
    <x v="42"/>
    <x v="4"/>
    <x v="1"/>
    <n v="0"/>
    <n v="0"/>
  </r>
  <r>
    <x v="14"/>
    <x v="53"/>
    <x v="13"/>
    <x v="43"/>
    <x v="1"/>
    <x v="43"/>
    <x v="4"/>
    <x v="1"/>
    <n v="0"/>
    <n v="0"/>
  </r>
  <r>
    <x v="15"/>
    <x v="54"/>
    <x v="10"/>
    <x v="44"/>
    <x v="0"/>
    <x v="44"/>
    <x v="4"/>
    <x v="1"/>
    <n v="0"/>
    <n v="0"/>
  </r>
  <r>
    <x v="7"/>
    <x v="55"/>
    <x v="14"/>
    <x v="45"/>
    <x v="11"/>
    <x v="45"/>
    <x v="4"/>
    <x v="1"/>
    <n v="0"/>
    <n v="0"/>
  </r>
  <r>
    <x v="7"/>
    <x v="56"/>
    <x v="14"/>
    <x v="46"/>
    <x v="1"/>
    <x v="46"/>
    <x v="4"/>
    <x v="1"/>
    <n v="0"/>
    <n v="0"/>
  </r>
  <r>
    <x v="7"/>
    <x v="57"/>
    <x v="14"/>
    <x v="46"/>
    <x v="1"/>
    <x v="46"/>
    <x v="4"/>
    <x v="1"/>
    <n v="0"/>
    <n v="0"/>
  </r>
  <r>
    <x v="7"/>
    <x v="58"/>
    <x v="14"/>
    <x v="47"/>
    <x v="1"/>
    <x v="47"/>
    <x v="4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Gantt" cacheId="0" applyNumberFormats="0" applyBorderFormats="0" applyFontFormats="0" applyPatternFormats="0" applyAlignmentFormats="0" applyWidthHeightFormats="1" dataCaption="Values" updatedVersion="7" minRefreshableVersion="3" showDrill="0" itemPrintTitles="1" createdVersion="6" indent="0" compact="0" compactData="0" multipleFieldFilters="0" chartFormat="1">
  <location ref="A5:J65" firstHeaderRow="0" firstDataRow="1" firstDataCol="8"/>
  <pivotFields count="10">
    <pivotField name="Topic" axis="axisRow" compact="0" outline="0" showAll="0" defaultSubtotal="0">
      <items count="16">
        <item x="1"/>
        <item x="3"/>
        <item x="14"/>
        <item x="13"/>
        <item x="2"/>
        <item x="0"/>
        <item x="5"/>
        <item x="4"/>
        <item x="8"/>
        <item x="10"/>
        <item x="9"/>
        <item x="7"/>
        <item x="11"/>
        <item x="12"/>
        <item x="15"/>
        <item x="6"/>
      </items>
    </pivotField>
    <pivotField axis="axisRow" compact="0" outline="0" showAll="0" defaultSubtotal="0">
      <items count="59">
        <item x="11"/>
        <item x="12"/>
        <item x="19"/>
        <item x="20"/>
        <item x="14"/>
        <item x="49"/>
        <item x="50"/>
        <item x="51"/>
        <item x="53"/>
        <item x="43"/>
        <item x="44"/>
        <item x="45"/>
        <item x="46"/>
        <item x="48"/>
        <item x="13"/>
        <item x="0"/>
        <item x="1"/>
        <item x="17"/>
        <item x="24"/>
        <item x="30"/>
        <item x="21"/>
        <item x="22"/>
        <item x="25"/>
        <item x="26"/>
        <item x="29"/>
        <item x="31"/>
        <item x="35"/>
        <item x="33"/>
        <item x="55"/>
        <item x="15"/>
        <item x="56"/>
        <item x="38"/>
        <item x="40"/>
        <item x="42"/>
        <item x="39"/>
        <item x="41"/>
        <item x="57"/>
        <item x="58"/>
        <item x="28"/>
        <item x="52"/>
        <item x="54"/>
        <item x="47"/>
        <item x="32"/>
        <item x="37"/>
        <item x="27"/>
        <item x="36"/>
        <item x="16"/>
        <item x="23"/>
        <item x="34"/>
        <item x="2"/>
        <item x="3"/>
        <item x="4"/>
        <item x="5"/>
        <item x="6"/>
        <item x="7"/>
        <item x="8"/>
        <item x="9"/>
        <item x="10"/>
        <item x="18"/>
      </items>
    </pivotField>
    <pivotField name="Acteur" axis="axisRow" compact="0" outline="0" showAll="0" defaultSubtotal="0">
      <items count="15">
        <item x="1"/>
        <item x="3"/>
        <item x="13"/>
        <item x="12"/>
        <item x="4"/>
        <item x="2"/>
        <item x="0"/>
        <item x="6"/>
        <item x="8"/>
        <item x="14"/>
        <item x="11"/>
        <item x="5"/>
        <item x="7"/>
        <item x="9"/>
        <item x="10"/>
      </items>
    </pivotField>
    <pivotField axis="axisRow" compact="0" numFmtId="14" outline="0" showAll="0" defaultSubtotal="0">
      <items count="48">
        <item x="3"/>
        <item x="6"/>
        <item x="9"/>
        <item x="8"/>
        <item x="0"/>
        <item x="1"/>
        <item x="11"/>
        <item x="13"/>
        <item x="42"/>
        <item x="44"/>
        <item x="22"/>
        <item x="10"/>
        <item x="7"/>
        <item x="12"/>
        <item x="14"/>
        <item x="15"/>
        <item x="18"/>
        <item x="34"/>
        <item x="35"/>
        <item x="36"/>
        <item x="37"/>
        <item x="38"/>
        <item x="19"/>
        <item x="24"/>
        <item x="16"/>
        <item x="17"/>
        <item x="20"/>
        <item x="28"/>
        <item x="45"/>
        <item x="46"/>
        <item x="30"/>
        <item x="32"/>
        <item x="33"/>
        <item x="47"/>
        <item x="39"/>
        <item x="40"/>
        <item x="41"/>
        <item x="43"/>
        <item x="29"/>
        <item x="26"/>
        <item x="21"/>
        <item x="23"/>
        <item x="27"/>
        <item x="25"/>
        <item x="31"/>
        <item x="2"/>
        <item x="4"/>
        <item x="5"/>
      </items>
    </pivotField>
    <pivotField axis="axisRow" compact="0" outline="0" showAll="0" defaultSubtotal="0">
      <items count="12">
        <item x="4"/>
        <item x="0"/>
        <item x="3"/>
        <item x="10"/>
        <item x="1"/>
        <item x="2"/>
        <item x="9"/>
        <item x="8"/>
        <item x="11"/>
        <item x="5"/>
        <item x="6"/>
        <item x="7"/>
      </items>
    </pivotField>
    <pivotField axis="axisRow" compact="0" numFmtId="14" outline="0" showAll="0" defaultSubtotal="0">
      <items count="48">
        <item x="7"/>
        <item x="3"/>
        <item x="10"/>
        <item x="12"/>
        <item x="42"/>
        <item x="44"/>
        <item x="24"/>
        <item x="0"/>
        <item x="1"/>
        <item x="21"/>
        <item x="6"/>
        <item x="8"/>
        <item x="11"/>
        <item x="13"/>
        <item x="14"/>
        <item x="17"/>
        <item x="35"/>
        <item x="36"/>
        <item x="37"/>
        <item x="38"/>
        <item x="39"/>
        <item x="18"/>
        <item x="23"/>
        <item x="15"/>
        <item x="16"/>
        <item x="9"/>
        <item x="45"/>
        <item x="28"/>
        <item x="46"/>
        <item x="30"/>
        <item x="32"/>
        <item x="34"/>
        <item x="33"/>
        <item x="47"/>
        <item x="40"/>
        <item x="41"/>
        <item x="43"/>
        <item x="29"/>
        <item x="27"/>
        <item x="25"/>
        <item x="19"/>
        <item x="20"/>
        <item x="22"/>
        <item x="26"/>
        <item x="31"/>
        <item x="2"/>
        <item x="4"/>
        <item x="5"/>
      </items>
    </pivotField>
    <pivotField name="Days comp." axis="axisRow" compact="0" numFmtId="3" outline="0" showAll="0" defaultSubtotal="0">
      <items count="5">
        <item x="4"/>
        <item x="1"/>
        <item x="0"/>
        <item x="2"/>
        <item x="3"/>
      </items>
    </pivotField>
    <pivotField axis="axisRow" compact="0" numFmtId="9" outline="0" showAll="0" defaultSubtotal="0">
      <items count="2">
        <item x="1"/>
        <item x="0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60">
    <i>
      <x/>
      <x/>
      <x/>
      <x/>
      <x v="1"/>
      <x v="4"/>
      <x v="1"/>
      <x v="1"/>
    </i>
    <i r="1">
      <x v="1"/>
      <x/>
      <x/>
      <x v="1"/>
      <x v="4"/>
      <x v="1"/>
      <x v="1"/>
    </i>
    <i r="1">
      <x v="2"/>
      <x/>
      <x v="14"/>
      <x v="13"/>
      <x v="5"/>
      <x/>
      <x/>
    </i>
    <i r="1">
      <x v="3"/>
      <x/>
      <x v="15"/>
      <x v="14"/>
      <x v="4"/>
      <x/>
      <x/>
    </i>
    <i r="1">
      <x v="46"/>
      <x/>
      <x v="6"/>
      <x v="2"/>
      <x v="4"/>
      <x v="1"/>
      <x v="1"/>
    </i>
    <i r="1">
      <x v="49"/>
      <x/>
      <x v="45"/>
      <x v="45"/>
      <x v="4"/>
      <x v="1"/>
      <x v="1"/>
    </i>
    <i r="1">
      <x v="50"/>
      <x/>
      <x v="45"/>
      <x v="45"/>
      <x v="4"/>
      <x v="1"/>
      <x v="1"/>
    </i>
    <i r="1">
      <x v="51"/>
      <x/>
      <x/>
      <x v="1"/>
      <x v="4"/>
      <x v="1"/>
      <x v="1"/>
    </i>
    <i r="1">
      <x v="52"/>
      <x/>
      <x v="46"/>
      <x v="46"/>
      <x v="4"/>
      <x v="1"/>
      <x v="1"/>
    </i>
    <i r="1">
      <x v="53"/>
      <x/>
      <x/>
      <x v="1"/>
      <x v="4"/>
      <x v="1"/>
      <x v="1"/>
    </i>
    <i r="1">
      <x v="54"/>
      <x/>
      <x v="47"/>
      <x v="47"/>
      <x v="4"/>
      <x v="1"/>
      <x v="1"/>
    </i>
    <i r="1">
      <x v="55"/>
      <x/>
      <x v="46"/>
      <x v="46"/>
      <x v="4"/>
      <x v="1"/>
      <x v="1"/>
    </i>
    <i r="1">
      <x v="56"/>
      <x/>
      <x v="1"/>
      <x v="10"/>
      <x v="5"/>
      <x v="3"/>
      <x v="1"/>
    </i>
    <i r="1">
      <x v="57"/>
      <x/>
      <x v="12"/>
      <x v="10"/>
      <x v="4"/>
      <x v="1"/>
      <x v="1"/>
    </i>
    <i r="1">
      <x v="58"/>
      <x/>
      <x v="7"/>
      <x v="3"/>
      <x v="4"/>
      <x/>
      <x/>
    </i>
    <i>
      <x v="1"/>
      <x v="4"/>
      <x v="1"/>
      <x v="2"/>
      <x v="11"/>
      <x v="4"/>
      <x v="1"/>
      <x v="1"/>
    </i>
    <i r="1">
      <x v="47"/>
      <x v="1"/>
      <x v="16"/>
      <x v="15"/>
      <x v="4"/>
      <x/>
      <x/>
    </i>
    <i>
      <x v="2"/>
      <x v="5"/>
      <x v="2"/>
      <x v="34"/>
      <x v="20"/>
      <x v="4"/>
      <x/>
      <x/>
    </i>
    <i r="1">
      <x v="6"/>
      <x v="2"/>
      <x v="35"/>
      <x v="34"/>
      <x v="4"/>
      <x/>
      <x/>
    </i>
    <i r="1">
      <x v="7"/>
      <x v="2"/>
      <x v="36"/>
      <x v="35"/>
      <x v="1"/>
      <x/>
      <x/>
    </i>
    <i r="1">
      <x v="8"/>
      <x v="2"/>
      <x v="37"/>
      <x v="36"/>
      <x v="4"/>
      <x/>
      <x/>
    </i>
    <i>
      <x v="3"/>
      <x v="9"/>
      <x v="3"/>
      <x v="17"/>
      <x v="16"/>
      <x/>
      <x/>
      <x/>
    </i>
    <i r="1">
      <x v="10"/>
      <x v="3"/>
      <x v="18"/>
      <x v="17"/>
      <x v="5"/>
      <x/>
      <x/>
    </i>
    <i r="1">
      <x v="11"/>
      <x v="3"/>
      <x v="19"/>
      <x v="18"/>
      <x v="5"/>
      <x/>
      <x/>
    </i>
    <i r="1">
      <x v="12"/>
      <x v="3"/>
      <x v="20"/>
      <x v="19"/>
      <x v="3"/>
      <x/>
      <x/>
    </i>
    <i r="1">
      <x v="13"/>
      <x v="4"/>
      <x v="21"/>
      <x v="20"/>
      <x/>
      <x/>
      <x/>
    </i>
    <i r="1">
      <x v="41"/>
      <x v="5"/>
      <x v="21"/>
      <x v="19"/>
      <x v="4"/>
      <x/>
      <x/>
    </i>
    <i>
      <x v="4"/>
      <x v="14"/>
      <x v="5"/>
      <x v="3"/>
      <x/>
      <x v="2"/>
      <x v="4"/>
      <x v="1"/>
    </i>
    <i r="1">
      <x v="43"/>
      <x v="13"/>
      <x v="38"/>
      <x v="37"/>
      <x v="4"/>
      <x/>
      <x/>
    </i>
    <i>
      <x v="5"/>
      <x v="15"/>
      <x v="6"/>
      <x v="4"/>
      <x v="7"/>
      <x v="1"/>
      <x v="2"/>
      <x v="1"/>
    </i>
    <i r="1">
      <x v="16"/>
      <x v="6"/>
      <x v="5"/>
      <x v="8"/>
      <x v="1"/>
      <x v="2"/>
      <x v="1"/>
    </i>
    <i r="1">
      <x v="17"/>
      <x v="6"/>
      <x v="13"/>
      <x v="12"/>
      <x v="9"/>
      <x/>
      <x/>
    </i>
    <i r="1">
      <x v="18"/>
      <x v="6"/>
      <x v="22"/>
      <x v="21"/>
      <x v="10"/>
      <x/>
      <x/>
    </i>
    <i r="1">
      <x v="19"/>
      <x v="7"/>
      <x v="23"/>
      <x v="22"/>
      <x v="4"/>
      <x/>
      <x/>
    </i>
    <i>
      <x v="6"/>
      <x v="20"/>
      <x v="4"/>
      <x v="24"/>
      <x v="23"/>
      <x v="5"/>
      <x/>
      <x/>
    </i>
    <i r="1">
      <x v="21"/>
      <x v="4"/>
      <x v="25"/>
      <x v="24"/>
      <x v="4"/>
      <x/>
      <x/>
    </i>
    <i>
      <x v="7"/>
      <x v="22"/>
      <x v="4"/>
      <x v="26"/>
      <x v="40"/>
      <x v="4"/>
      <x/>
      <x/>
    </i>
    <i r="1">
      <x v="23"/>
      <x v="4"/>
      <x v="40"/>
      <x v="41"/>
      <x/>
      <x/>
      <x/>
    </i>
    <i r="1">
      <x v="24"/>
      <x v="4"/>
      <x v="41"/>
      <x v="42"/>
      <x v="11"/>
      <x/>
      <x/>
    </i>
    <i r="1">
      <x v="29"/>
      <x v="4"/>
      <x v="11"/>
      <x v="25"/>
      <x/>
      <x/>
      <x/>
    </i>
    <i r="1">
      <x v="31"/>
      <x v="4"/>
      <x v="30"/>
      <x v="29"/>
      <x v="5"/>
      <x/>
      <x/>
    </i>
    <i r="1">
      <x v="45"/>
      <x v="4"/>
      <x v="27"/>
      <x v="27"/>
      <x v="1"/>
      <x/>
      <x/>
    </i>
    <i r="1">
      <x v="48"/>
      <x v="4"/>
      <x v="39"/>
      <x v="38"/>
      <x v="4"/>
      <x/>
      <x/>
    </i>
    <i>
      <x v="8"/>
      <x v="25"/>
      <x v="4"/>
      <x v="23"/>
      <x v="6"/>
      <x v="5"/>
      <x/>
      <x/>
    </i>
    <i r="1">
      <x v="34"/>
      <x v="14"/>
      <x v="44"/>
      <x v="44"/>
      <x v="6"/>
      <x/>
      <x/>
    </i>
    <i r="1">
      <x v="42"/>
      <x v="12"/>
      <x v="23"/>
      <x v="39"/>
      <x v="1"/>
      <x/>
      <x/>
    </i>
    <i>
      <x v="9"/>
      <x v="26"/>
      <x v="5"/>
      <x v="42"/>
      <x v="27"/>
      <x v="2"/>
      <x/>
      <x/>
    </i>
    <i>
      <x v="10"/>
      <x v="27"/>
      <x v="8"/>
      <x v="43"/>
      <x v="43"/>
      <x v="7"/>
      <x/>
      <x/>
    </i>
    <i>
      <x v="11"/>
      <x v="28"/>
      <x v="9"/>
      <x v="28"/>
      <x v="26"/>
      <x v="8"/>
      <x/>
      <x/>
    </i>
    <i r="1">
      <x v="30"/>
      <x v="9"/>
      <x v="29"/>
      <x v="28"/>
      <x v="4"/>
      <x/>
      <x/>
    </i>
    <i r="1">
      <x v="36"/>
      <x v="9"/>
      <x v="29"/>
      <x v="28"/>
      <x v="4"/>
      <x/>
      <x/>
    </i>
    <i r="1">
      <x v="37"/>
      <x v="9"/>
      <x v="33"/>
      <x v="33"/>
      <x v="4"/>
      <x/>
      <x/>
    </i>
    <i r="1">
      <x v="38"/>
      <x v="11"/>
      <x v="10"/>
      <x v="9"/>
      <x v="4"/>
      <x/>
      <x/>
    </i>
    <i>
      <x v="12"/>
      <x v="32"/>
      <x v="4"/>
      <x v="31"/>
      <x v="30"/>
      <x/>
      <x/>
      <x/>
    </i>
    <i r="1">
      <x v="33"/>
      <x v="4"/>
      <x v="32"/>
      <x v="31"/>
      <x v="4"/>
      <x/>
      <x/>
    </i>
    <i>
      <x v="13"/>
      <x v="35"/>
      <x v="10"/>
      <x v="31"/>
      <x v="32"/>
      <x v="4"/>
      <x/>
      <x/>
    </i>
    <i>
      <x v="14"/>
      <x v="39"/>
      <x v="14"/>
      <x v="8"/>
      <x v="4"/>
      <x v="3"/>
      <x/>
      <x/>
    </i>
    <i r="1">
      <x v="40"/>
      <x v="14"/>
      <x v="9"/>
      <x v="5"/>
      <x v="1"/>
      <x/>
      <x/>
    </i>
    <i>
      <x v="15"/>
      <x v="44"/>
      <x v="4"/>
      <x v="10"/>
      <x v="9"/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1" numFmtId="3"/>
    <dataField name="Actual " fld="9" baseField="0" baseItem="2" numFmtId="3"/>
  </dataFields>
  <formats count="48"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field="3" type="button" dataOnly="0" labelOnly="1" outline="0" axis="axisRow" fieldPosition="3"/>
    </format>
    <format dxfId="51">
      <pivotArea field="4" type="button" dataOnly="0" labelOnly="1" outline="0" axis="axisRow" fieldPosition="5"/>
    </format>
    <format dxfId="50">
      <pivotArea field="5" type="button" dataOnly="0" labelOnly="1" outline="0" axis="axisRow" fieldPosition="4"/>
    </format>
    <format dxfId="49">
      <pivotArea field="6" type="button" dataOnly="0" labelOnly="1" outline="0" axis="axisRow" fieldPosition="6"/>
    </format>
    <format dxfId="48">
      <pivotArea field="7" type="button" dataOnly="0" labelOnly="1" outline="0" axis="axisRow" fieldPosition="7"/>
    </format>
    <format dxfId="47">
      <pivotArea field="0" type="button" dataOnly="0" labelOnly="1" outline="0" axis="axisRow" fieldPosition="0"/>
    </format>
    <format dxfId="46">
      <pivotArea field="1" type="button" dataOnly="0" labelOnly="1" outline="0" axis="axisRow" fieldPosition="1"/>
    </format>
    <format dxfId="45">
      <pivotArea field="2" type="button" dataOnly="0" labelOnly="1" outline="0" axis="axisRow" fieldPosition="2"/>
    </format>
    <format dxfId="44">
      <pivotArea field="3" type="button" dataOnly="0" labelOnly="1" outline="0" axis="axisRow" fieldPosition="3"/>
    </format>
    <format dxfId="43">
      <pivotArea field="4" type="button" dataOnly="0" labelOnly="1" outline="0" axis="axisRow" fieldPosition="5"/>
    </format>
    <format dxfId="42">
      <pivotArea field="5" type="button" dataOnly="0" labelOnly="1" outline="0" axis="axisRow" fieldPosition="4"/>
    </format>
    <format dxfId="41">
      <pivotArea field="6" type="button" dataOnly="0" labelOnly="1" outline="0" axis="axisRow" fieldPosition="6"/>
    </format>
    <format dxfId="40">
      <pivotArea field="7" type="button" dataOnly="0" labelOnly="1" outline="0" axis="axisRow" fieldPosition="7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0" type="button" dataOnly="0" labelOnly="1" outline="0" axis="axisRow" fieldPosition="0"/>
    </format>
    <format dxfId="37">
      <pivotArea field="1" type="button" dataOnly="0" labelOnly="1" outline="0" axis="axisRow" fieldPosition="1"/>
    </format>
    <format dxfId="36">
      <pivotArea field="2" type="button" dataOnly="0" labelOnly="1" outline="0" axis="axisRow" fieldPosition="2"/>
    </format>
    <format dxfId="35">
      <pivotArea field="3" type="button" dataOnly="0" labelOnly="1" outline="0" axis="axisRow" fieldPosition="3"/>
    </format>
    <format dxfId="34">
      <pivotArea field="4" type="button" dataOnly="0" labelOnly="1" outline="0" axis="axisRow" fieldPosition="5"/>
    </format>
    <format dxfId="33">
      <pivotArea field="5" type="button" dataOnly="0" labelOnly="1" outline="0" axis="axisRow" fieldPosition="4"/>
    </format>
    <format dxfId="32">
      <pivotArea field="6" type="button" dataOnly="0" labelOnly="1" outline="0" axis="axisRow" fieldPosition="6"/>
    </format>
    <format dxfId="31">
      <pivotArea field="7" type="button" dataOnly="0" labelOnly="1" outline="0" axis="axisRow" fieldPosition="7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0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field="2" type="button" dataOnly="0" labelOnly="1" outline="0" axis="axisRow" fieldPosition="2"/>
    </format>
    <format dxfId="26">
      <pivotArea field="3" type="button" dataOnly="0" labelOnly="1" outline="0" axis="axisRow" fieldPosition="3"/>
    </format>
    <format dxfId="25">
      <pivotArea field="4" type="button" dataOnly="0" labelOnly="1" outline="0" axis="axisRow" fieldPosition="5"/>
    </format>
    <format dxfId="24">
      <pivotArea field="5" type="button" dataOnly="0" labelOnly="1" outline="0" axis="axisRow" fieldPosition="4"/>
    </format>
    <format dxfId="23">
      <pivotArea field="6" type="button" dataOnly="0" labelOnly="1" outline="0" axis="axisRow" fieldPosition="6"/>
    </format>
    <format dxfId="22">
      <pivotArea field="7" type="button" dataOnly="0" labelOnly="1" outline="0" axis="axisRow" fieldPosition="7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0" type="button" dataOnly="0" labelOnly="1" outline="0" axis="axisRow" fieldPosition="0"/>
    </format>
    <format dxfId="19">
      <pivotArea field="1" type="button" dataOnly="0" labelOnly="1" outline="0" axis="axisRow" fieldPosition="1"/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Row" fieldPosition="5"/>
    </format>
    <format dxfId="15">
      <pivotArea field="5" type="button" dataOnly="0" labelOnly="1" outline="0" axis="axisRow" fieldPosition="4"/>
    </format>
    <format dxfId="14">
      <pivotArea field="6" type="button" dataOnly="0" labelOnly="1" outline="0" axis="axisRow" fieldPosition="6"/>
    </format>
    <format dxfId="13">
      <pivotArea field="7" type="button" dataOnly="0" labelOnly="1" outline="0" axis="axisRow" fieldPosition="7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4" type="button" dataOnly="0" labelOnly="1" outline="0" axis="axisRow" fieldPosition="5"/>
    </format>
    <format dxfId="10">
      <pivotArea field="6" type="button" dataOnly="0" labelOnly="1" outline="0" axis="axisRow" fieldPosition="6"/>
    </format>
    <format dxfId="9">
      <pivotArea field="7" type="button" dataOnly="0" labelOnly="1" outline="0" axis="axisRow" fieldPosition="7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outline="0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udget_v_Actual" cacheId="0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24">
  <location ref="B2:C3" firstHeaderRow="0" firstDataRow="1" firstDataCol="0"/>
  <pivotFields count="10">
    <pivotField showAll="0">
      <items count="17">
        <item x="6"/>
        <item x="10"/>
        <item x="12"/>
        <item x="15"/>
        <item x="0"/>
        <item x="14"/>
        <item x="1"/>
        <item x="3"/>
        <item x="7"/>
        <item x="8"/>
        <item x="9"/>
        <item x="11"/>
        <item x="2"/>
        <item x="4"/>
        <item x="13"/>
        <item x="5"/>
        <item t="default"/>
      </items>
    </pivotField>
    <pivotField showAll="0"/>
    <pivotField showAll="0">
      <items count="16">
        <item x="7"/>
        <item x="12"/>
        <item x="2"/>
        <item x="3"/>
        <item x="9"/>
        <item x="13"/>
        <item x="0"/>
        <item x="1"/>
        <item x="11"/>
        <item x="8"/>
        <item x="10"/>
        <item x="14"/>
        <item x="6"/>
        <item x="4"/>
        <item x="5"/>
        <item t="default"/>
      </items>
    </pivotField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1" numFmtId="166"/>
    <dataField name="Budget " fld="8" baseField="0" baseItem="1" numFmtId="166"/>
  </dataFields>
  <chartFormats count="7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ays_Completed" cacheId="0" dataOnRows="1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6">
  <location ref="I2:J4" firstHeaderRow="1" firstDataRow="1" firstDataCol="1"/>
  <pivotFields count="10">
    <pivotField showAll="0">
      <items count="17">
        <item x="6"/>
        <item x="10"/>
        <item x="12"/>
        <item x="15"/>
        <item x="0"/>
        <item x="14"/>
        <item x="1"/>
        <item x="3"/>
        <item x="7"/>
        <item x="8"/>
        <item x="9"/>
        <item x="11"/>
        <item x="2"/>
        <item x="4"/>
        <item x="13"/>
        <item x="5"/>
        <item t="default"/>
      </items>
    </pivotField>
    <pivotField showAll="0"/>
    <pivotField showAll="0">
      <items count="16">
        <item x="7"/>
        <item x="12"/>
        <item x="2"/>
        <item x="3"/>
        <item x="9"/>
        <item x="13"/>
        <item x="0"/>
        <item x="1"/>
        <item x="11"/>
        <item x="8"/>
        <item x="10"/>
        <item x="14"/>
        <item x="6"/>
        <item x="4"/>
        <item x="5"/>
        <item t="default"/>
      </items>
    </pivotField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Days completed " fld="6" baseField="0" baseItem="0"/>
    <dataField name="Duration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ject" xr10:uid="{00000000-0013-0000-FFFF-FFFF01000000}" sourceName="Project">
  <pivotTables>
    <pivotTable tabId="3" name="Gantt"/>
    <pivotTable tabId="4" name="Days_Completed"/>
    <pivotTable tabId="4" name="Budget_v_Actual"/>
  </pivotTables>
  <data>
    <tabular pivotCacheId="739774749">
      <items count="16">
        <i x="6" s="1"/>
        <i x="10" s="1"/>
        <i x="12" s="1"/>
        <i x="15" s="1"/>
        <i x="0" s="1"/>
        <i x="14" s="1"/>
        <i x="1" s="1"/>
        <i x="3" s="1"/>
        <i x="7" s="1"/>
        <i x="8" s="1"/>
        <i x="9" s="1"/>
        <i x="11" s="1"/>
        <i x="2" s="1"/>
        <i x="4" s="1"/>
        <i x="1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nager" xr10:uid="{00000000-0013-0000-FFFF-FFFF02000000}" sourceName="Manager">
  <pivotTables>
    <pivotTable tabId="3" name="Gantt"/>
    <pivotTable tabId="4" name="Budget_v_Actual"/>
    <pivotTable tabId="4" name="Days_Completed"/>
  </pivotTables>
  <data>
    <tabular pivotCacheId="739774749">
      <items count="15">
        <i x="7" s="1"/>
        <i x="12" s="1"/>
        <i x="2" s="1"/>
        <i x="3" s="1"/>
        <i x="9" s="1"/>
        <i x="13" s="1"/>
        <i x="0" s="1"/>
        <i x="1" s="1"/>
        <i x="11" s="1"/>
        <i x="8" s="1"/>
        <i x="10" s="1"/>
        <i x="14" s="1"/>
        <i x="6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ject" xr10:uid="{00000000-0014-0000-FFFF-FFFF01000000}" cache="Slicer_Project" caption="Topic" columnCount="5" style="SlicerStyleLight2" rowHeight="252000"/>
  <slicer name="Manager" xr10:uid="{00000000-0014-0000-FFFF-FFFF02000000}" cache="Slicer_Manager" caption="Acteur" columnCount="5" style="SlicerStyleLight2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60" totalsRowShown="0">
  <autoFilter ref="A1:J60" xr:uid="{00000000-0009-0000-0100-000001000000}"/>
  <sortState xmlns:xlrd2="http://schemas.microsoft.com/office/spreadsheetml/2017/richdata2" ref="A2:J60">
    <sortCondition ref="D1:D60"/>
  </sortState>
  <tableColumns count="10">
    <tableColumn id="1" xr3:uid="{00000000-0010-0000-0000-000001000000}" name="Project"/>
    <tableColumn id="2" xr3:uid="{00000000-0010-0000-0000-000002000000}" name="Task"/>
    <tableColumn id="3" xr3:uid="{00000000-0010-0000-0000-000003000000}" name="Manager"/>
    <tableColumn id="4" xr3:uid="{00000000-0010-0000-0000-000004000000}" name="Start Date" dataDxfId="5"/>
    <tableColumn id="5" xr3:uid="{00000000-0010-0000-0000-000005000000}" name="Duration"/>
    <tableColumn id="9" xr3:uid="{00000000-0010-0000-0000-000009000000}" name="End Date" dataDxfId="4">
      <calculatedColumnFormula>WORKDAY.INTL(Table1[[#This Row],[Start Date]]-1,Table1[[#This Row],[Duration]],1)</calculatedColumnFormula>
    </tableColumn>
    <tableColumn id="10" xr3:uid="{00000000-0010-0000-0000-00000A000000}" name="Days completed" dataDxfId="3"/>
    <tableColumn id="6" xr3:uid="{00000000-0010-0000-0000-000006000000}" name="Progress" dataDxfId="2">
      <calculatedColumnFormula>Table1[[#This Row],[Days completed]]/Table1[[#This Row],[Duration]]</calculatedColumnFormula>
    </tableColumn>
    <tableColumn id="7" xr3:uid="{00000000-0010-0000-0000-000007000000}" name="Budget" dataDxfId="1"/>
    <tableColumn id="8" xr3:uid="{00000000-0010-0000-0000-000008000000}" name="Actu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Management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FF7C80"/>
      </a:accent1>
      <a:accent2>
        <a:srgbClr val="83B6B4"/>
      </a:accent2>
      <a:accent3>
        <a:srgbClr val="27CED7"/>
      </a:accent3>
      <a:accent4>
        <a:srgbClr val="42BA97"/>
      </a:accent4>
      <a:accent5>
        <a:srgbClr val="3E8853"/>
      </a:accent5>
      <a:accent6>
        <a:srgbClr val="2683C6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A85"/>
  <sheetViews>
    <sheetView showGridLines="0" zoomScale="82" zoomScaleNormal="82" workbookViewId="0">
      <pane ySplit="5" topLeftCell="A6" activePane="bottomLeft" state="frozen"/>
      <selection pane="bottomLeft" activeCell="J31" sqref="J31"/>
    </sheetView>
  </sheetViews>
  <sheetFormatPr baseColWidth="10" defaultColWidth="9.140625" defaultRowHeight="15" x14ac:dyDescent="0.25"/>
  <cols>
    <col min="1" max="1" width="51" bestFit="1" customWidth="1"/>
    <col min="2" max="2" width="44" bestFit="1" customWidth="1"/>
    <col min="3" max="3" width="22.5703125" bestFit="1" customWidth="1"/>
    <col min="4" max="4" width="12.85546875" style="8" bestFit="1" customWidth="1"/>
    <col min="5" max="5" width="11.85546875" style="7" bestFit="1" customWidth="1"/>
    <col min="6" max="6" width="11.42578125" style="8" bestFit="1" customWidth="1"/>
    <col min="7" max="7" width="14.140625" style="7" bestFit="1" customWidth="1"/>
    <col min="8" max="8" width="11.28515625" style="18" bestFit="1" customWidth="1"/>
    <col min="9" max="10" width="8" style="3" bestFit="1" customWidth="1"/>
    <col min="11" max="21" width="7" bestFit="1" customWidth="1"/>
    <col min="22" max="50" width="8" bestFit="1" customWidth="1"/>
  </cols>
  <sheetData>
    <row r="1" spans="1:53" ht="33.75" customHeight="1" x14ac:dyDescent="0.25">
      <c r="A1" s="30" t="s">
        <v>32</v>
      </c>
      <c r="B1" s="26"/>
      <c r="C1" s="47" t="str">
        <f>TEXT(MIN(D6:D51),"d-mmm-yy")&amp;" to "&amp;TEXT(MAX(E6:E51),"d-mmm-yy")</f>
        <v>d-janv-yy to d-mars-yy</v>
      </c>
      <c r="D1" s="47"/>
      <c r="E1" s="47"/>
      <c r="F1" s="27"/>
      <c r="G1" s="27"/>
      <c r="H1" s="27"/>
      <c r="I1" s="28"/>
      <c r="J1" s="29"/>
      <c r="K1" s="26"/>
      <c r="L1" s="26"/>
      <c r="M1" s="26"/>
      <c r="N1" s="26"/>
      <c r="O1" s="26"/>
      <c r="P1" s="26"/>
      <c r="Q1" s="33"/>
      <c r="R1" s="26"/>
      <c r="S1" s="33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ht="21.7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53" ht="21.7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53" ht="79.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53" s="10" customFormat="1" ht="21" customHeight="1" x14ac:dyDescent="0.25">
      <c r="A5" s="20" t="s">
        <v>33</v>
      </c>
      <c r="B5" s="20" t="s">
        <v>1</v>
      </c>
      <c r="C5" s="20" t="s">
        <v>34</v>
      </c>
      <c r="D5" s="21" t="s">
        <v>2</v>
      </c>
      <c r="E5" s="21" t="s">
        <v>8</v>
      </c>
      <c r="F5" s="21" t="s">
        <v>6</v>
      </c>
      <c r="G5" s="21" t="s">
        <v>10</v>
      </c>
      <c r="H5" s="20" t="s">
        <v>3</v>
      </c>
      <c r="I5" s="22" t="s">
        <v>11</v>
      </c>
      <c r="J5" s="22" t="s">
        <v>12</v>
      </c>
      <c r="K5" s="39">
        <f>MIN(D6:D50)+Workings!P2</f>
        <v>44506</v>
      </c>
      <c r="L5" s="39">
        <f>+K5+1</f>
        <v>44507</v>
      </c>
      <c r="M5" s="39">
        <f t="shared" ref="M5:AJ5" si="0">+L5+1</f>
        <v>44508</v>
      </c>
      <c r="N5" s="39">
        <f t="shared" si="0"/>
        <v>44509</v>
      </c>
      <c r="O5" s="39">
        <f t="shared" si="0"/>
        <v>44510</v>
      </c>
      <c r="P5" s="39">
        <f t="shared" si="0"/>
        <v>44511</v>
      </c>
      <c r="Q5" s="39">
        <f t="shared" si="0"/>
        <v>44512</v>
      </c>
      <c r="R5" s="39">
        <f t="shared" si="0"/>
        <v>44513</v>
      </c>
      <c r="S5" s="39">
        <f t="shared" si="0"/>
        <v>44514</v>
      </c>
      <c r="T5" s="39">
        <f t="shared" si="0"/>
        <v>44515</v>
      </c>
      <c r="U5" s="39">
        <f t="shared" si="0"/>
        <v>44516</v>
      </c>
      <c r="V5" s="39">
        <f t="shared" si="0"/>
        <v>44517</v>
      </c>
      <c r="W5" s="39">
        <f t="shared" si="0"/>
        <v>44518</v>
      </c>
      <c r="X5" s="39">
        <f t="shared" si="0"/>
        <v>44519</v>
      </c>
      <c r="Y5" s="39">
        <f t="shared" si="0"/>
        <v>44520</v>
      </c>
      <c r="Z5" s="39">
        <f t="shared" si="0"/>
        <v>44521</v>
      </c>
      <c r="AA5" s="39">
        <f t="shared" si="0"/>
        <v>44522</v>
      </c>
      <c r="AB5" s="39">
        <f t="shared" si="0"/>
        <v>44523</v>
      </c>
      <c r="AC5" s="39">
        <f t="shared" si="0"/>
        <v>44524</v>
      </c>
      <c r="AD5" s="39">
        <f t="shared" si="0"/>
        <v>44525</v>
      </c>
      <c r="AE5" s="39">
        <f t="shared" si="0"/>
        <v>44526</v>
      </c>
      <c r="AF5" s="39">
        <f t="shared" si="0"/>
        <v>44527</v>
      </c>
      <c r="AG5" s="39">
        <f t="shared" si="0"/>
        <v>44528</v>
      </c>
      <c r="AH5" s="39">
        <f t="shared" si="0"/>
        <v>44529</v>
      </c>
      <c r="AI5" s="39">
        <f t="shared" si="0"/>
        <v>44530</v>
      </c>
      <c r="AJ5" s="39">
        <f t="shared" si="0"/>
        <v>44531</v>
      </c>
      <c r="AK5" s="39">
        <f t="shared" ref="AK5:AX5" si="1">+AJ5+1</f>
        <v>44532</v>
      </c>
      <c r="AL5" s="39">
        <f t="shared" si="1"/>
        <v>44533</v>
      </c>
      <c r="AM5" s="39">
        <f t="shared" si="1"/>
        <v>44534</v>
      </c>
      <c r="AN5" s="39">
        <f t="shared" si="1"/>
        <v>44535</v>
      </c>
      <c r="AO5" s="39">
        <f t="shared" si="1"/>
        <v>44536</v>
      </c>
      <c r="AP5" s="39">
        <f t="shared" si="1"/>
        <v>44537</v>
      </c>
      <c r="AQ5" s="39">
        <f t="shared" si="1"/>
        <v>44538</v>
      </c>
      <c r="AR5" s="39">
        <f t="shared" si="1"/>
        <v>44539</v>
      </c>
      <c r="AS5" s="39">
        <f t="shared" si="1"/>
        <v>44540</v>
      </c>
      <c r="AT5" s="39">
        <f t="shared" si="1"/>
        <v>44541</v>
      </c>
      <c r="AU5" s="39">
        <f t="shared" si="1"/>
        <v>44542</v>
      </c>
      <c r="AV5" s="39">
        <f t="shared" si="1"/>
        <v>44543</v>
      </c>
      <c r="AW5" s="39">
        <f t="shared" si="1"/>
        <v>44544</v>
      </c>
      <c r="AX5" s="39">
        <f t="shared" si="1"/>
        <v>44545</v>
      </c>
      <c r="AY5" s="9"/>
      <c r="AZ5" s="9"/>
      <c r="BA5" s="9"/>
    </row>
    <row r="6" spans="1:53" s="14" customFormat="1" x14ac:dyDescent="0.25">
      <c r="A6" t="s">
        <v>35</v>
      </c>
      <c r="B6" t="s">
        <v>37</v>
      </c>
      <c r="C6" t="s">
        <v>36</v>
      </c>
      <c r="D6" s="1">
        <v>44442</v>
      </c>
      <c r="E6" s="1">
        <v>44442</v>
      </c>
      <c r="F6" s="45">
        <v>1</v>
      </c>
      <c r="G6" s="12">
        <v>1</v>
      </c>
      <c r="H6" s="11">
        <v>1</v>
      </c>
      <c r="I6" s="3">
        <v>1590</v>
      </c>
      <c r="J6" s="3">
        <v>1590</v>
      </c>
    </row>
    <row r="7" spans="1:53" s="14" customFormat="1" x14ac:dyDescent="0.25">
      <c r="A7"/>
      <c r="B7" t="s">
        <v>38</v>
      </c>
      <c r="C7" t="s">
        <v>36</v>
      </c>
      <c r="D7" s="1">
        <v>44442</v>
      </c>
      <c r="E7" s="1">
        <v>44442</v>
      </c>
      <c r="F7" s="45">
        <v>1</v>
      </c>
      <c r="G7" s="12">
        <v>1</v>
      </c>
      <c r="H7" s="11">
        <v>1</v>
      </c>
      <c r="I7" s="3">
        <v>1431</v>
      </c>
      <c r="J7" s="3">
        <v>1431</v>
      </c>
    </row>
    <row r="8" spans="1:53" s="14" customFormat="1" x14ac:dyDescent="0.25">
      <c r="A8"/>
      <c r="B8" t="s">
        <v>39</v>
      </c>
      <c r="C8" t="s">
        <v>36</v>
      </c>
      <c r="D8" s="1">
        <v>44509</v>
      </c>
      <c r="E8" s="1">
        <v>44510</v>
      </c>
      <c r="F8" s="45">
        <v>2</v>
      </c>
      <c r="G8" s="12">
        <v>0</v>
      </c>
      <c r="H8" s="11">
        <v>0</v>
      </c>
      <c r="I8" s="3">
        <v>2438</v>
      </c>
      <c r="J8" s="3">
        <v>0</v>
      </c>
    </row>
    <row r="9" spans="1:53" s="14" customFormat="1" x14ac:dyDescent="0.25">
      <c r="A9"/>
      <c r="B9" t="s">
        <v>40</v>
      </c>
      <c r="C9" t="s">
        <v>36</v>
      </c>
      <c r="D9" s="1">
        <v>44511</v>
      </c>
      <c r="E9" s="1">
        <v>44511</v>
      </c>
      <c r="F9" s="45">
        <v>1</v>
      </c>
      <c r="G9" s="12">
        <v>0</v>
      </c>
      <c r="H9" s="11">
        <v>0</v>
      </c>
      <c r="I9" s="3">
        <v>2544</v>
      </c>
      <c r="J9" s="3">
        <v>0</v>
      </c>
    </row>
    <row r="10" spans="1:53" s="14" customFormat="1" x14ac:dyDescent="0.25">
      <c r="A10"/>
      <c r="B10" t="s">
        <v>118</v>
      </c>
      <c r="C10" t="s">
        <v>36</v>
      </c>
      <c r="D10" s="1">
        <v>44502</v>
      </c>
      <c r="E10" s="1">
        <v>44502</v>
      </c>
      <c r="F10" s="45">
        <v>1</v>
      </c>
      <c r="G10" s="12">
        <v>1</v>
      </c>
      <c r="H10" s="11">
        <v>1</v>
      </c>
      <c r="I10" s="3">
        <v>1500</v>
      </c>
      <c r="J10" s="3">
        <v>0</v>
      </c>
    </row>
    <row r="11" spans="1:53" s="14" customFormat="1" x14ac:dyDescent="0.25">
      <c r="A11"/>
      <c r="B11" t="s">
        <v>121</v>
      </c>
      <c r="C11" t="s">
        <v>36</v>
      </c>
      <c r="D11" s="1">
        <v>44215</v>
      </c>
      <c r="E11" s="1">
        <v>44215</v>
      </c>
      <c r="F11" s="45">
        <v>1</v>
      </c>
      <c r="G11" s="12">
        <v>1</v>
      </c>
      <c r="H11" s="11">
        <v>1</v>
      </c>
      <c r="I11" s="3">
        <v>2650</v>
      </c>
      <c r="J11" s="3">
        <v>2650</v>
      </c>
    </row>
    <row r="12" spans="1:53" s="14" customFormat="1" x14ac:dyDescent="0.25">
      <c r="A12"/>
      <c r="B12" t="s">
        <v>127</v>
      </c>
      <c r="C12" t="s">
        <v>36</v>
      </c>
      <c r="D12" s="1">
        <v>44215</v>
      </c>
      <c r="E12" s="1">
        <v>44215</v>
      </c>
      <c r="F12" s="45">
        <v>1</v>
      </c>
      <c r="G12" s="12">
        <v>1</v>
      </c>
      <c r="H12" s="11">
        <v>1</v>
      </c>
      <c r="I12" s="3">
        <v>5738</v>
      </c>
      <c r="J12" s="3">
        <v>5738</v>
      </c>
    </row>
    <row r="13" spans="1:53" s="14" customFormat="1" x14ac:dyDescent="0.25">
      <c r="A13"/>
      <c r="B13" t="s">
        <v>128</v>
      </c>
      <c r="C13" t="s">
        <v>36</v>
      </c>
      <c r="D13" s="1">
        <v>44442</v>
      </c>
      <c r="E13" s="1">
        <v>44442</v>
      </c>
      <c r="F13" s="45">
        <v>1</v>
      </c>
      <c r="G13" s="12">
        <v>1</v>
      </c>
      <c r="H13" s="11">
        <v>1</v>
      </c>
      <c r="I13" s="3">
        <v>1590</v>
      </c>
      <c r="J13" s="3">
        <v>1590</v>
      </c>
    </row>
    <row r="14" spans="1:53" s="14" customFormat="1" x14ac:dyDescent="0.25">
      <c r="A14"/>
      <c r="B14" t="s">
        <v>129</v>
      </c>
      <c r="C14" t="s">
        <v>36</v>
      </c>
      <c r="D14" s="1">
        <v>44398</v>
      </c>
      <c r="E14" s="1">
        <v>44398</v>
      </c>
      <c r="F14" s="45">
        <v>1</v>
      </c>
      <c r="G14" s="12">
        <v>1</v>
      </c>
      <c r="H14" s="11">
        <v>1</v>
      </c>
      <c r="I14" s="3">
        <v>4452</v>
      </c>
      <c r="J14" s="3">
        <v>4452</v>
      </c>
    </row>
    <row r="15" spans="1:53" s="14" customFormat="1" x14ac:dyDescent="0.25">
      <c r="A15"/>
      <c r="B15" t="s">
        <v>126</v>
      </c>
      <c r="C15" t="s">
        <v>36</v>
      </c>
      <c r="D15" s="1">
        <v>44442</v>
      </c>
      <c r="E15" s="1">
        <v>44442</v>
      </c>
      <c r="F15" s="45">
        <v>1</v>
      </c>
      <c r="G15" s="12">
        <v>1</v>
      </c>
      <c r="H15" s="11">
        <v>1</v>
      </c>
      <c r="I15" s="3">
        <v>530</v>
      </c>
      <c r="J15" s="3">
        <v>530</v>
      </c>
      <c r="K15"/>
      <c r="L15"/>
      <c r="M15"/>
      <c r="N15"/>
      <c r="O15"/>
      <c r="R15"/>
      <c r="S15"/>
      <c r="T15"/>
      <c r="U15"/>
      <c r="V15"/>
    </row>
    <row r="16" spans="1:53" s="14" customFormat="1" x14ac:dyDescent="0.25">
      <c r="A16"/>
      <c r="B16" t="s">
        <v>122</v>
      </c>
      <c r="C16" t="s">
        <v>36</v>
      </c>
      <c r="D16" s="1">
        <v>44288</v>
      </c>
      <c r="E16" s="1">
        <v>44288</v>
      </c>
      <c r="F16" s="45">
        <v>1</v>
      </c>
      <c r="G16" s="12">
        <v>1</v>
      </c>
      <c r="H16" s="11">
        <v>1</v>
      </c>
      <c r="I16" s="3">
        <v>14310</v>
      </c>
      <c r="J16" s="3">
        <v>14310</v>
      </c>
      <c r="K16"/>
      <c r="L16"/>
      <c r="M16"/>
      <c r="N16"/>
      <c r="O16"/>
      <c r="R16"/>
      <c r="S16"/>
      <c r="T16"/>
      <c r="U16"/>
      <c r="V16"/>
    </row>
    <row r="17" spans="1:22" s="14" customFormat="1" x14ac:dyDescent="0.25">
      <c r="A17"/>
      <c r="B17" t="s">
        <v>123</v>
      </c>
      <c r="C17" t="s">
        <v>36</v>
      </c>
      <c r="D17" s="1">
        <v>44398</v>
      </c>
      <c r="E17" s="1">
        <v>44398</v>
      </c>
      <c r="F17" s="45">
        <v>1</v>
      </c>
      <c r="G17" s="12">
        <v>1</v>
      </c>
      <c r="H17" s="11">
        <v>1</v>
      </c>
      <c r="I17" s="3">
        <v>45240</v>
      </c>
      <c r="J17" s="3">
        <v>16611.5</v>
      </c>
      <c r="K17"/>
      <c r="L17"/>
      <c r="M17"/>
      <c r="N17"/>
      <c r="O17"/>
      <c r="R17"/>
      <c r="S17"/>
      <c r="T17"/>
      <c r="U17"/>
      <c r="V17"/>
    </row>
    <row r="18" spans="1:22" s="14" customFormat="1" x14ac:dyDescent="0.25">
      <c r="A18"/>
      <c r="B18" t="s">
        <v>125</v>
      </c>
      <c r="C18" t="s">
        <v>36</v>
      </c>
      <c r="D18" s="1">
        <v>44438</v>
      </c>
      <c r="E18" s="1">
        <v>44439</v>
      </c>
      <c r="F18" s="45">
        <v>2</v>
      </c>
      <c r="G18" s="12">
        <v>2</v>
      </c>
      <c r="H18" s="11">
        <v>1</v>
      </c>
      <c r="I18" s="3">
        <v>5936</v>
      </c>
      <c r="J18" s="3">
        <v>5936</v>
      </c>
      <c r="K18"/>
      <c r="L18"/>
      <c r="M18"/>
      <c r="N18"/>
      <c r="O18"/>
      <c r="R18"/>
      <c r="S18"/>
      <c r="T18"/>
      <c r="U18"/>
      <c r="V18"/>
    </row>
    <row r="19" spans="1:22" s="14" customFormat="1" x14ac:dyDescent="0.25">
      <c r="A19"/>
      <c r="B19" t="s">
        <v>124</v>
      </c>
      <c r="C19" t="s">
        <v>36</v>
      </c>
      <c r="D19" s="1">
        <v>44439</v>
      </c>
      <c r="E19" s="1">
        <v>44439</v>
      </c>
      <c r="F19" s="45">
        <v>1</v>
      </c>
      <c r="G19" s="12">
        <v>1</v>
      </c>
      <c r="H19" s="11">
        <v>1</v>
      </c>
      <c r="I19" s="3">
        <v>12084</v>
      </c>
      <c r="J19" s="3">
        <v>12084</v>
      </c>
      <c r="K19"/>
      <c r="L19"/>
      <c r="M19"/>
      <c r="N19"/>
      <c r="O19"/>
      <c r="R19"/>
      <c r="S19"/>
      <c r="T19"/>
      <c r="U19"/>
      <c r="V19"/>
    </row>
    <row r="20" spans="1:22" s="14" customFormat="1" x14ac:dyDescent="0.25">
      <c r="A20"/>
      <c r="B20" t="s">
        <v>130</v>
      </c>
      <c r="C20" t="s">
        <v>36</v>
      </c>
      <c r="D20" s="1">
        <v>44508</v>
      </c>
      <c r="E20" s="1">
        <v>44508</v>
      </c>
      <c r="F20" s="45">
        <v>1</v>
      </c>
      <c r="G20" s="12">
        <v>0</v>
      </c>
      <c r="H20" s="11">
        <v>0</v>
      </c>
      <c r="I20" s="3">
        <v>1500</v>
      </c>
      <c r="J20" s="3">
        <v>0</v>
      </c>
      <c r="L20"/>
      <c r="M20"/>
      <c r="N20"/>
      <c r="O20"/>
      <c r="R20"/>
      <c r="S20"/>
      <c r="T20"/>
      <c r="U20"/>
      <c r="V20"/>
    </row>
    <row r="21" spans="1:22" s="14" customFormat="1" x14ac:dyDescent="0.25">
      <c r="A21" t="s">
        <v>41</v>
      </c>
      <c r="B21" t="s">
        <v>43</v>
      </c>
      <c r="C21" t="s">
        <v>42</v>
      </c>
      <c r="D21" s="1">
        <v>44475</v>
      </c>
      <c r="E21" s="1">
        <v>44475</v>
      </c>
      <c r="F21" s="45">
        <v>1</v>
      </c>
      <c r="G21" s="12">
        <v>1</v>
      </c>
      <c r="H21" s="11">
        <v>1</v>
      </c>
      <c r="I21" s="3">
        <v>19398</v>
      </c>
      <c r="J21" s="3">
        <v>17458</v>
      </c>
      <c r="R21"/>
      <c r="S21"/>
      <c r="T21"/>
      <c r="U21"/>
      <c r="V21"/>
    </row>
    <row r="22" spans="1:22" s="14" customFormat="1" x14ac:dyDescent="0.25">
      <c r="A22"/>
      <c r="B22" t="s">
        <v>119</v>
      </c>
      <c r="C22" t="s">
        <v>42</v>
      </c>
      <c r="D22" s="1">
        <v>44523</v>
      </c>
      <c r="E22" s="1">
        <v>44523</v>
      </c>
      <c r="F22" s="45">
        <v>1</v>
      </c>
      <c r="G22" s="12">
        <v>0</v>
      </c>
      <c r="H22" s="11">
        <v>0</v>
      </c>
      <c r="I22" s="3">
        <v>0</v>
      </c>
      <c r="J22" s="3">
        <v>0</v>
      </c>
      <c r="R22"/>
      <c r="S22"/>
      <c r="T22"/>
      <c r="U22"/>
      <c r="V22"/>
    </row>
    <row r="23" spans="1:22" s="14" customFormat="1" x14ac:dyDescent="0.25">
      <c r="A23" t="s">
        <v>46</v>
      </c>
      <c r="B23" t="s">
        <v>44</v>
      </c>
      <c r="C23" t="s">
        <v>45</v>
      </c>
      <c r="D23" s="1">
        <v>44627</v>
      </c>
      <c r="E23" s="1">
        <v>44627</v>
      </c>
      <c r="F23" s="45">
        <v>1</v>
      </c>
      <c r="G23" s="12">
        <v>0</v>
      </c>
      <c r="H23" s="11">
        <v>0</v>
      </c>
      <c r="I23" s="3">
        <v>0</v>
      </c>
      <c r="J23" s="3">
        <v>0</v>
      </c>
    </row>
    <row r="24" spans="1:22" s="14" customFormat="1" x14ac:dyDescent="0.25">
      <c r="A24"/>
      <c r="B24" t="s">
        <v>47</v>
      </c>
      <c r="C24" t="s">
        <v>45</v>
      </c>
      <c r="D24" s="1">
        <v>44628</v>
      </c>
      <c r="E24" s="1">
        <v>44628</v>
      </c>
      <c r="F24" s="45">
        <v>1</v>
      </c>
      <c r="G24" s="12">
        <v>0</v>
      </c>
      <c r="H24" s="11">
        <v>0</v>
      </c>
      <c r="I24" s="3">
        <v>0</v>
      </c>
      <c r="J24" s="3">
        <v>0</v>
      </c>
    </row>
    <row r="25" spans="1:22" s="14" customFormat="1" x14ac:dyDescent="0.25">
      <c r="A25"/>
      <c r="B25" t="s">
        <v>48</v>
      </c>
      <c r="C25" t="s">
        <v>45</v>
      </c>
      <c r="D25" s="1">
        <v>44629</v>
      </c>
      <c r="E25" s="1">
        <v>44635</v>
      </c>
      <c r="F25" s="45">
        <v>5</v>
      </c>
      <c r="G25" s="12">
        <v>0</v>
      </c>
      <c r="H25" s="11">
        <v>0</v>
      </c>
      <c r="I25" s="3">
        <v>12205</v>
      </c>
      <c r="J25" s="3">
        <v>0</v>
      </c>
    </row>
    <row r="26" spans="1:22" s="14" customFormat="1" x14ac:dyDescent="0.25">
      <c r="A26"/>
      <c r="B26" t="s">
        <v>49</v>
      </c>
      <c r="C26" t="s">
        <v>45</v>
      </c>
      <c r="D26" s="1">
        <v>44636</v>
      </c>
      <c r="E26" s="1">
        <v>44636</v>
      </c>
      <c r="F26" s="45">
        <v>1</v>
      </c>
      <c r="G26" s="12">
        <v>0</v>
      </c>
      <c r="H26" s="11">
        <v>0</v>
      </c>
      <c r="I26" s="3">
        <v>0</v>
      </c>
      <c r="J26" s="3">
        <v>0</v>
      </c>
    </row>
    <row r="27" spans="1:22" s="14" customFormat="1" x14ac:dyDescent="0.25">
      <c r="A27" t="s">
        <v>50</v>
      </c>
      <c r="B27" t="s">
        <v>51</v>
      </c>
      <c r="C27" t="s">
        <v>52</v>
      </c>
      <c r="D27" s="1">
        <v>44606</v>
      </c>
      <c r="E27" s="1">
        <v>44608</v>
      </c>
      <c r="F27" s="45">
        <v>3</v>
      </c>
      <c r="G27" s="12">
        <v>0</v>
      </c>
      <c r="H27" s="11">
        <v>0</v>
      </c>
      <c r="I27" s="3">
        <v>0</v>
      </c>
      <c r="J27" s="3">
        <v>0</v>
      </c>
    </row>
    <row r="28" spans="1:22" s="14" customFormat="1" x14ac:dyDescent="0.25">
      <c r="A28"/>
      <c r="B28" t="s">
        <v>53</v>
      </c>
      <c r="C28" t="s">
        <v>52</v>
      </c>
      <c r="D28" s="1">
        <v>44609</v>
      </c>
      <c r="E28" s="1">
        <v>44610</v>
      </c>
      <c r="F28" s="45">
        <v>2</v>
      </c>
      <c r="G28" s="12">
        <v>0</v>
      </c>
      <c r="H28" s="11">
        <v>0</v>
      </c>
      <c r="I28" s="3">
        <v>0</v>
      </c>
      <c r="J28" s="3">
        <v>0</v>
      </c>
    </row>
    <row r="29" spans="1:22" s="14" customFormat="1" x14ac:dyDescent="0.25">
      <c r="A29"/>
      <c r="B29" t="s">
        <v>54</v>
      </c>
      <c r="C29" t="s">
        <v>52</v>
      </c>
      <c r="D29" s="1">
        <v>44613</v>
      </c>
      <c r="E29" s="1">
        <v>44614</v>
      </c>
      <c r="F29" s="45">
        <v>2</v>
      </c>
      <c r="G29" s="12">
        <v>0</v>
      </c>
      <c r="H29" s="11">
        <v>0</v>
      </c>
      <c r="I29" s="3">
        <v>0</v>
      </c>
      <c r="J29" s="3">
        <v>0</v>
      </c>
    </row>
    <row r="30" spans="1:22" s="14" customFormat="1" x14ac:dyDescent="0.25">
      <c r="A30"/>
      <c r="B30" t="s">
        <v>57</v>
      </c>
      <c r="C30" t="s">
        <v>52</v>
      </c>
      <c r="D30" s="1">
        <v>44615</v>
      </c>
      <c r="E30" s="1">
        <v>44623</v>
      </c>
      <c r="F30" s="45">
        <v>7</v>
      </c>
      <c r="G30" s="12">
        <v>0</v>
      </c>
      <c r="H30" s="11">
        <v>0</v>
      </c>
      <c r="I30" s="3">
        <v>32765</v>
      </c>
      <c r="J30" s="3">
        <v>0</v>
      </c>
    </row>
    <row r="31" spans="1:22" s="14" customFormat="1" x14ac:dyDescent="0.25">
      <c r="A31"/>
      <c r="B31" t="s">
        <v>55</v>
      </c>
      <c r="C31" t="s">
        <v>56</v>
      </c>
      <c r="D31" s="1">
        <v>44623</v>
      </c>
      <c r="E31" s="1">
        <v>44627</v>
      </c>
      <c r="F31" s="45">
        <v>3</v>
      </c>
      <c r="G31" s="12">
        <v>0</v>
      </c>
      <c r="H31" s="11">
        <v>0</v>
      </c>
      <c r="I31" s="3">
        <v>6212</v>
      </c>
      <c r="J31" s="3">
        <v>0</v>
      </c>
    </row>
    <row r="32" spans="1:22" s="14" customFormat="1" x14ac:dyDescent="0.25">
      <c r="A32"/>
      <c r="B32" t="s">
        <v>105</v>
      </c>
      <c r="C32" t="s">
        <v>60</v>
      </c>
      <c r="D32" s="1">
        <v>44623</v>
      </c>
      <c r="E32" s="1">
        <v>44623</v>
      </c>
      <c r="F32" s="45">
        <v>1</v>
      </c>
      <c r="G32" s="12">
        <v>0</v>
      </c>
      <c r="H32" s="11">
        <v>0</v>
      </c>
      <c r="I32" s="3">
        <v>5745.19</v>
      </c>
      <c r="J32" s="3">
        <v>1149.03</v>
      </c>
    </row>
    <row r="33" spans="1:10" s="14" customFormat="1" x14ac:dyDescent="0.25">
      <c r="A33" t="s">
        <v>58</v>
      </c>
      <c r="B33" t="s">
        <v>59</v>
      </c>
      <c r="C33" t="s">
        <v>60</v>
      </c>
      <c r="D33" s="1">
        <v>44462</v>
      </c>
      <c r="E33" s="1">
        <v>44469</v>
      </c>
      <c r="F33" s="45">
        <v>6</v>
      </c>
      <c r="G33" s="12">
        <v>6</v>
      </c>
      <c r="H33" s="11">
        <v>1</v>
      </c>
      <c r="I33" s="3">
        <v>7177.26</v>
      </c>
      <c r="J33" s="3">
        <v>7177.26</v>
      </c>
    </row>
    <row r="34" spans="1:10" s="14" customFormat="1" x14ac:dyDescent="0.25">
      <c r="A34"/>
      <c r="B34" t="s">
        <v>108</v>
      </c>
      <c r="C34" t="s">
        <v>109</v>
      </c>
      <c r="D34" s="1">
        <v>44583</v>
      </c>
      <c r="E34" s="1">
        <v>44585</v>
      </c>
      <c r="F34" s="45">
        <v>1</v>
      </c>
      <c r="G34" s="12">
        <v>0</v>
      </c>
      <c r="H34" s="11">
        <v>0</v>
      </c>
      <c r="I34" s="3">
        <v>1535.94</v>
      </c>
      <c r="J34" s="3">
        <v>0</v>
      </c>
    </row>
    <row r="35" spans="1:10" s="14" customFormat="1" x14ac:dyDescent="0.25">
      <c r="A35" t="s">
        <v>61</v>
      </c>
      <c r="B35" t="s">
        <v>64</v>
      </c>
      <c r="C35" t="s">
        <v>62</v>
      </c>
      <c r="D35" s="1">
        <v>44309</v>
      </c>
      <c r="E35" s="1">
        <v>44315</v>
      </c>
      <c r="F35" s="45">
        <v>5</v>
      </c>
      <c r="G35" s="12">
        <v>5</v>
      </c>
      <c r="H35" s="11">
        <v>1</v>
      </c>
      <c r="I35" s="3">
        <v>3215.2</v>
      </c>
      <c r="J35" s="3">
        <v>3215.2</v>
      </c>
    </row>
    <row r="36" spans="1:10" s="14" customFormat="1" x14ac:dyDescent="0.25">
      <c r="A36"/>
      <c r="B36" t="s">
        <v>65</v>
      </c>
      <c r="C36" t="s">
        <v>62</v>
      </c>
      <c r="D36" s="1">
        <v>44337</v>
      </c>
      <c r="E36" s="1">
        <v>44343</v>
      </c>
      <c r="F36" s="45">
        <v>5</v>
      </c>
      <c r="G36" s="12">
        <v>5</v>
      </c>
      <c r="H36" s="11">
        <v>1</v>
      </c>
      <c r="I36" s="3">
        <v>525</v>
      </c>
      <c r="J36" s="3">
        <v>0</v>
      </c>
    </row>
    <row r="37" spans="1:10" s="14" customFormat="1" x14ac:dyDescent="0.25">
      <c r="A37"/>
      <c r="B37" t="s">
        <v>63</v>
      </c>
      <c r="C37" t="s">
        <v>62</v>
      </c>
      <c r="D37" s="1">
        <v>44506</v>
      </c>
      <c r="E37" s="1">
        <v>44526</v>
      </c>
      <c r="F37" s="45">
        <v>15</v>
      </c>
      <c r="G37" s="12">
        <v>0</v>
      </c>
      <c r="H37" s="11">
        <v>0</v>
      </c>
      <c r="I37" s="3">
        <v>3884</v>
      </c>
      <c r="J37" s="3">
        <v>0</v>
      </c>
    </row>
    <row r="38" spans="1:10" s="14" customFormat="1" x14ac:dyDescent="0.25">
      <c r="A38"/>
      <c r="B38" t="s">
        <v>70</v>
      </c>
      <c r="C38" t="s">
        <v>62</v>
      </c>
      <c r="D38" s="1">
        <v>44526</v>
      </c>
      <c r="E38" s="1">
        <v>44644</v>
      </c>
      <c r="F38" s="45">
        <v>85</v>
      </c>
      <c r="G38" s="12">
        <v>0</v>
      </c>
      <c r="H38" s="11">
        <v>0</v>
      </c>
      <c r="I38" s="3">
        <v>10148</v>
      </c>
      <c r="J38" s="3">
        <v>0</v>
      </c>
    </row>
    <row r="39" spans="1:10" s="14" customFormat="1" x14ac:dyDescent="0.25">
      <c r="A39"/>
      <c r="B39" t="s">
        <v>66</v>
      </c>
      <c r="C39" t="s">
        <v>67</v>
      </c>
      <c r="D39" s="1">
        <v>44536</v>
      </c>
      <c r="E39" s="1">
        <v>44536</v>
      </c>
      <c r="F39" s="45">
        <v>1</v>
      </c>
      <c r="G39" s="12">
        <v>0</v>
      </c>
      <c r="H39" s="11">
        <v>0</v>
      </c>
      <c r="I39" s="3">
        <v>854.6</v>
      </c>
      <c r="J39" s="3">
        <v>854.6</v>
      </c>
    </row>
    <row r="40" spans="1:10" s="14" customFormat="1" x14ac:dyDescent="0.25">
      <c r="A40" t="s">
        <v>68</v>
      </c>
      <c r="B40" t="s">
        <v>69</v>
      </c>
      <c r="C40" t="s">
        <v>56</v>
      </c>
      <c r="D40" s="1">
        <v>44515</v>
      </c>
      <c r="E40" s="1">
        <v>44516</v>
      </c>
      <c r="F40" s="45">
        <v>2</v>
      </c>
      <c r="G40" s="12">
        <v>0</v>
      </c>
      <c r="H40" s="11">
        <v>0</v>
      </c>
      <c r="I40" s="3">
        <v>5104.92</v>
      </c>
      <c r="J40" s="3">
        <v>5104.92</v>
      </c>
    </row>
    <row r="41" spans="1:10" s="14" customFormat="1" x14ac:dyDescent="0.25">
      <c r="A41"/>
      <c r="B41" t="s">
        <v>71</v>
      </c>
      <c r="C41" t="s">
        <v>56</v>
      </c>
      <c r="D41" s="1">
        <v>44517</v>
      </c>
      <c r="E41" s="1">
        <v>44517</v>
      </c>
      <c r="F41" s="45">
        <v>1</v>
      </c>
      <c r="G41" s="12">
        <v>0</v>
      </c>
      <c r="H41" s="11">
        <v>0</v>
      </c>
      <c r="I41" s="3">
        <v>0</v>
      </c>
      <c r="J41" s="3">
        <v>0</v>
      </c>
    </row>
    <row r="42" spans="1:10" s="14" customFormat="1" x14ac:dyDescent="0.25">
      <c r="A42" t="s">
        <v>72</v>
      </c>
      <c r="B42" t="s">
        <v>73</v>
      </c>
      <c r="C42" t="s">
        <v>56</v>
      </c>
      <c r="D42" s="1">
        <v>44529</v>
      </c>
      <c r="E42" s="1">
        <v>44529</v>
      </c>
      <c r="F42" s="45">
        <v>1</v>
      </c>
      <c r="G42" s="12">
        <v>0</v>
      </c>
      <c r="H42" s="11">
        <v>0</v>
      </c>
      <c r="I42" s="3">
        <v>6226</v>
      </c>
      <c r="J42" s="3">
        <v>0</v>
      </c>
    </row>
    <row r="43" spans="1:10" s="14" customFormat="1" x14ac:dyDescent="0.25">
      <c r="A43"/>
      <c r="B43" t="s">
        <v>74</v>
      </c>
      <c r="C43" t="s">
        <v>56</v>
      </c>
      <c r="D43" s="1">
        <v>44530</v>
      </c>
      <c r="E43" s="1">
        <v>44532</v>
      </c>
      <c r="F43" s="45">
        <v>3</v>
      </c>
      <c r="G43" s="12">
        <v>0</v>
      </c>
      <c r="H43" s="11">
        <v>0</v>
      </c>
      <c r="I43" s="3">
        <v>4667</v>
      </c>
      <c r="J43" s="3">
        <v>0</v>
      </c>
    </row>
    <row r="44" spans="1:10" s="14" customFormat="1" x14ac:dyDescent="0.25">
      <c r="A44"/>
      <c r="B44" t="s">
        <v>75</v>
      </c>
      <c r="C44" t="s">
        <v>56</v>
      </c>
      <c r="D44" s="1">
        <v>44532</v>
      </c>
      <c r="E44" s="1">
        <v>44545</v>
      </c>
      <c r="F44" s="45">
        <v>10</v>
      </c>
      <c r="G44" s="12">
        <v>0</v>
      </c>
      <c r="H44" s="11">
        <v>0</v>
      </c>
      <c r="I44" s="3">
        <v>0</v>
      </c>
      <c r="J44" s="3">
        <v>0</v>
      </c>
    </row>
    <row r="45" spans="1:10" s="14" customFormat="1" x14ac:dyDescent="0.25">
      <c r="A45"/>
      <c r="B45" t="s">
        <v>79</v>
      </c>
      <c r="C45" t="s">
        <v>56</v>
      </c>
      <c r="D45" s="1">
        <v>44487</v>
      </c>
      <c r="E45" s="1">
        <v>44489</v>
      </c>
      <c r="F45" s="45">
        <v>3</v>
      </c>
      <c r="G45" s="12">
        <v>0</v>
      </c>
      <c r="H45" s="11">
        <v>0</v>
      </c>
      <c r="I45" s="3">
        <v>647</v>
      </c>
      <c r="J45" s="3">
        <v>0</v>
      </c>
    </row>
    <row r="46" spans="1:10" s="14" customFormat="1" x14ac:dyDescent="0.25">
      <c r="A46"/>
      <c r="B46" t="s">
        <v>77</v>
      </c>
      <c r="C46" t="s">
        <v>56</v>
      </c>
      <c r="D46" s="1">
        <v>44588</v>
      </c>
      <c r="E46" s="1">
        <v>44589</v>
      </c>
      <c r="F46" s="45">
        <v>2</v>
      </c>
      <c r="G46" s="12">
        <v>0</v>
      </c>
      <c r="H46" s="11">
        <v>0</v>
      </c>
      <c r="I46" s="3">
        <v>0</v>
      </c>
      <c r="J46" s="3">
        <v>0</v>
      </c>
    </row>
    <row r="47" spans="1:10" s="14" customFormat="1" x14ac:dyDescent="0.25">
      <c r="A47"/>
      <c r="B47" t="s">
        <v>76</v>
      </c>
      <c r="C47" t="s">
        <v>56</v>
      </c>
      <c r="D47" s="1">
        <v>44581</v>
      </c>
      <c r="E47" s="1">
        <v>44587</v>
      </c>
      <c r="F47" s="45">
        <v>5</v>
      </c>
      <c r="G47" s="12">
        <v>0</v>
      </c>
      <c r="H47" s="11">
        <v>0</v>
      </c>
      <c r="I47" s="3">
        <v>19988.28</v>
      </c>
      <c r="J47" s="3">
        <v>0</v>
      </c>
    </row>
    <row r="48" spans="1:10" s="14" customFormat="1" x14ac:dyDescent="0.25">
      <c r="A48"/>
      <c r="B48" t="s">
        <v>120</v>
      </c>
      <c r="C48" t="s">
        <v>56</v>
      </c>
      <c r="D48" s="1">
        <v>44571</v>
      </c>
      <c r="E48" s="1">
        <v>44571</v>
      </c>
      <c r="F48" s="45">
        <v>1</v>
      </c>
      <c r="G48" s="12">
        <v>0</v>
      </c>
      <c r="H48" s="11">
        <v>0</v>
      </c>
      <c r="I48" s="3">
        <v>0</v>
      </c>
      <c r="J48" s="3">
        <v>0</v>
      </c>
    </row>
    <row r="49" spans="1:10" s="14" customFormat="1" x14ac:dyDescent="0.25">
      <c r="A49" t="s">
        <v>88</v>
      </c>
      <c r="B49" t="s">
        <v>87</v>
      </c>
      <c r="C49" t="s">
        <v>56</v>
      </c>
      <c r="D49" s="1">
        <v>44536</v>
      </c>
      <c r="E49" s="1">
        <v>44537</v>
      </c>
      <c r="F49" s="45">
        <v>2</v>
      </c>
      <c r="G49" s="12">
        <v>0</v>
      </c>
      <c r="H49" s="11">
        <v>0</v>
      </c>
      <c r="I49" s="3">
        <v>13343.28</v>
      </c>
      <c r="J49" s="3">
        <v>0</v>
      </c>
    </row>
    <row r="50" spans="1:10" s="14" customFormat="1" x14ac:dyDescent="0.25">
      <c r="A50"/>
      <c r="B50" t="s">
        <v>89</v>
      </c>
      <c r="C50" t="s">
        <v>110</v>
      </c>
      <c r="D50" s="1">
        <v>44589</v>
      </c>
      <c r="E50" s="1">
        <v>44617</v>
      </c>
      <c r="F50" s="45">
        <v>21</v>
      </c>
      <c r="G50" s="12">
        <v>0</v>
      </c>
      <c r="H50" s="11">
        <v>0</v>
      </c>
      <c r="I50" s="3">
        <v>0</v>
      </c>
      <c r="J50" s="3">
        <v>0</v>
      </c>
    </row>
    <row r="51" spans="1:10" s="14" customFormat="1" x14ac:dyDescent="0.25">
      <c r="A51"/>
      <c r="B51" t="s">
        <v>103</v>
      </c>
      <c r="C51" t="s">
        <v>104</v>
      </c>
      <c r="D51" s="1">
        <v>44536</v>
      </c>
      <c r="E51" s="1">
        <v>44540</v>
      </c>
      <c r="F51" s="45">
        <v>5</v>
      </c>
      <c r="G51" s="12">
        <v>0</v>
      </c>
      <c r="H51" s="11">
        <v>0</v>
      </c>
      <c r="I51" s="3">
        <v>2989</v>
      </c>
      <c r="J51" s="3">
        <v>0</v>
      </c>
    </row>
    <row r="52" spans="1:10" s="14" customFormat="1" x14ac:dyDescent="0.25">
      <c r="A52" t="s">
        <v>90</v>
      </c>
      <c r="B52" t="s">
        <v>91</v>
      </c>
      <c r="C52" t="s">
        <v>60</v>
      </c>
      <c r="D52" s="1">
        <v>44580</v>
      </c>
      <c r="E52" s="1">
        <v>44587</v>
      </c>
      <c r="F52" s="45">
        <v>6</v>
      </c>
      <c r="G52" s="12">
        <v>0</v>
      </c>
      <c r="H52" s="11">
        <v>0</v>
      </c>
      <c r="I52" s="3">
        <v>31998</v>
      </c>
      <c r="J52" s="3">
        <v>4800</v>
      </c>
    </row>
    <row r="53" spans="1:10" s="14" customFormat="1" x14ac:dyDescent="0.25">
      <c r="A53" t="s">
        <v>82</v>
      </c>
      <c r="B53" t="s">
        <v>84</v>
      </c>
      <c r="C53" t="s">
        <v>83</v>
      </c>
      <c r="D53" s="1">
        <v>44543</v>
      </c>
      <c r="E53" s="1">
        <v>44580</v>
      </c>
      <c r="F53" s="45">
        <v>28</v>
      </c>
      <c r="G53" s="12">
        <v>0</v>
      </c>
      <c r="H53" s="11">
        <v>0</v>
      </c>
      <c r="I53" s="3">
        <v>0</v>
      </c>
      <c r="J53" s="3">
        <v>0</v>
      </c>
    </row>
    <row r="54" spans="1:10" s="14" customFormat="1" x14ac:dyDescent="0.25">
      <c r="A54" t="s">
        <v>95</v>
      </c>
      <c r="B54" t="s">
        <v>100</v>
      </c>
      <c r="C54" t="s">
        <v>86</v>
      </c>
      <c r="D54" s="1">
        <v>44713</v>
      </c>
      <c r="E54" s="1">
        <v>44756</v>
      </c>
      <c r="F54" s="45">
        <v>32</v>
      </c>
      <c r="G54" s="12">
        <v>0</v>
      </c>
      <c r="H54" s="11">
        <v>0</v>
      </c>
      <c r="I54" s="3">
        <v>0</v>
      </c>
      <c r="J54" s="3">
        <v>0</v>
      </c>
    </row>
    <row r="55" spans="1:10" s="14" customFormat="1" x14ac:dyDescent="0.25">
      <c r="A55"/>
      <c r="B55" t="s">
        <v>85</v>
      </c>
      <c r="C55" t="s">
        <v>86</v>
      </c>
      <c r="D55" s="1">
        <v>44774</v>
      </c>
      <c r="E55" s="1">
        <v>44774</v>
      </c>
      <c r="F55" s="45">
        <v>1</v>
      </c>
      <c r="G55" s="12">
        <v>0</v>
      </c>
      <c r="H55" s="11">
        <v>0</v>
      </c>
      <c r="I55" s="3">
        <v>0</v>
      </c>
      <c r="J55" s="3">
        <v>0</v>
      </c>
    </row>
    <row r="56" spans="1:10" s="14" customFormat="1" x14ac:dyDescent="0.25">
      <c r="A56"/>
      <c r="B56" t="s">
        <v>96</v>
      </c>
      <c r="C56" t="s">
        <v>86</v>
      </c>
      <c r="D56" s="1">
        <v>44774</v>
      </c>
      <c r="E56" s="1">
        <v>44774</v>
      </c>
      <c r="F56" s="45">
        <v>1</v>
      </c>
      <c r="G56" s="12">
        <v>0</v>
      </c>
      <c r="H56" s="11">
        <v>0</v>
      </c>
      <c r="I56" s="3">
        <v>0</v>
      </c>
      <c r="J56" s="3">
        <v>0</v>
      </c>
    </row>
    <row r="57" spans="1:10" s="14" customFormat="1" x14ac:dyDescent="0.25">
      <c r="A57"/>
      <c r="B57" t="s">
        <v>97</v>
      </c>
      <c r="C57" t="s">
        <v>86</v>
      </c>
      <c r="D57" s="1">
        <v>44775</v>
      </c>
      <c r="E57" s="1">
        <v>44775</v>
      </c>
      <c r="F57" s="45">
        <v>1</v>
      </c>
      <c r="G57" s="12">
        <v>0</v>
      </c>
      <c r="H57" s="11">
        <v>0</v>
      </c>
      <c r="I57" s="3">
        <v>0</v>
      </c>
      <c r="J57" s="3">
        <v>0</v>
      </c>
    </row>
    <row r="58" spans="1:10" s="14" customFormat="1" x14ac:dyDescent="0.25">
      <c r="A58"/>
      <c r="B58" t="s">
        <v>98</v>
      </c>
      <c r="C58" t="s">
        <v>99</v>
      </c>
      <c r="D58" s="1">
        <v>44531</v>
      </c>
      <c r="E58" s="1">
        <v>44531</v>
      </c>
      <c r="F58" s="45">
        <v>1</v>
      </c>
      <c r="G58" s="12">
        <v>0</v>
      </c>
      <c r="H58" s="11">
        <v>0</v>
      </c>
      <c r="I58" s="3">
        <v>2805</v>
      </c>
      <c r="J58" s="3">
        <v>0</v>
      </c>
    </row>
    <row r="59" spans="1:10" s="14" customFormat="1" x14ac:dyDescent="0.25">
      <c r="A59" t="s">
        <v>78</v>
      </c>
      <c r="B59" t="s">
        <v>80</v>
      </c>
      <c r="C59" t="s">
        <v>56</v>
      </c>
      <c r="D59" s="1">
        <v>44593</v>
      </c>
      <c r="E59" s="1">
        <v>44595</v>
      </c>
      <c r="F59" s="45">
        <v>3</v>
      </c>
      <c r="G59" s="12">
        <v>0</v>
      </c>
      <c r="H59" s="11">
        <v>0</v>
      </c>
      <c r="I59" s="3">
        <v>4641</v>
      </c>
      <c r="J59" s="3">
        <v>0</v>
      </c>
    </row>
    <row r="60" spans="1:10" s="14" customFormat="1" x14ac:dyDescent="0.25">
      <c r="A60"/>
      <c r="B60" t="s">
        <v>81</v>
      </c>
      <c r="C60" t="s">
        <v>56</v>
      </c>
      <c r="D60" s="1">
        <v>44596</v>
      </c>
      <c r="E60" s="1">
        <v>44596</v>
      </c>
      <c r="F60" s="45">
        <v>1</v>
      </c>
      <c r="G60" s="12">
        <v>0</v>
      </c>
      <c r="H60" s="11">
        <v>0</v>
      </c>
      <c r="I60" s="3">
        <v>9013.82</v>
      </c>
      <c r="J60" s="3">
        <v>9013.82</v>
      </c>
    </row>
    <row r="61" spans="1:10" s="14" customFormat="1" x14ac:dyDescent="0.25">
      <c r="A61" t="s">
        <v>92</v>
      </c>
      <c r="B61" t="s">
        <v>93</v>
      </c>
      <c r="C61" t="s">
        <v>94</v>
      </c>
      <c r="D61" s="1">
        <v>44593</v>
      </c>
      <c r="E61" s="1">
        <v>44593</v>
      </c>
      <c r="F61" s="45">
        <v>1</v>
      </c>
      <c r="G61" s="12">
        <v>0</v>
      </c>
      <c r="H61" s="11">
        <v>0</v>
      </c>
      <c r="I61" s="3">
        <v>28800</v>
      </c>
      <c r="J61" s="3">
        <v>8540</v>
      </c>
    </row>
    <row r="62" spans="1:10" s="14" customFormat="1" x14ac:dyDescent="0.25">
      <c r="A62" t="s">
        <v>102</v>
      </c>
      <c r="B62" t="s">
        <v>101</v>
      </c>
      <c r="C62" t="s">
        <v>110</v>
      </c>
      <c r="D62" s="1">
        <v>44635</v>
      </c>
      <c r="E62" s="1">
        <v>44643</v>
      </c>
      <c r="F62" s="45">
        <v>7</v>
      </c>
      <c r="G62" s="12">
        <v>0</v>
      </c>
      <c r="H62" s="11">
        <v>0</v>
      </c>
      <c r="I62" s="3">
        <v>0</v>
      </c>
      <c r="J62" s="3">
        <v>0</v>
      </c>
    </row>
    <row r="63" spans="1:10" s="14" customFormat="1" x14ac:dyDescent="0.25">
      <c r="A63"/>
      <c r="B63" t="s">
        <v>102</v>
      </c>
      <c r="C63" t="s">
        <v>110</v>
      </c>
      <c r="D63" s="1">
        <v>44643</v>
      </c>
      <c r="E63" s="1">
        <v>44649</v>
      </c>
      <c r="F63" s="45">
        <v>5</v>
      </c>
      <c r="G63" s="12">
        <v>0</v>
      </c>
      <c r="H63" s="11">
        <v>0</v>
      </c>
      <c r="I63" s="3">
        <v>0</v>
      </c>
      <c r="J63" s="3">
        <v>0</v>
      </c>
    </row>
    <row r="64" spans="1:10" s="14" customFormat="1" x14ac:dyDescent="0.25">
      <c r="A64" t="s">
        <v>106</v>
      </c>
      <c r="B64" t="s">
        <v>107</v>
      </c>
      <c r="C64" t="s">
        <v>56</v>
      </c>
      <c r="D64" s="1">
        <v>44531</v>
      </c>
      <c r="E64" s="1">
        <v>44531</v>
      </c>
      <c r="F64" s="45">
        <v>1</v>
      </c>
      <c r="G64" s="12">
        <v>0</v>
      </c>
      <c r="H64" s="11">
        <v>0</v>
      </c>
      <c r="I64" s="3">
        <v>0</v>
      </c>
      <c r="J64" s="3">
        <v>0</v>
      </c>
    </row>
    <row r="65" spans="1:10" s="14" customFormat="1" x14ac:dyDescent="0.25">
      <c r="A65" s="13" t="s">
        <v>111</v>
      </c>
      <c r="B65" s="13"/>
      <c r="C65" s="13"/>
      <c r="D65" s="13"/>
      <c r="E65" s="13"/>
      <c r="F65" s="13"/>
      <c r="G65" s="13"/>
      <c r="H65" s="13"/>
      <c r="I65" s="3">
        <v>337421.49000000005</v>
      </c>
      <c r="J65" s="3">
        <v>124235.32999999999</v>
      </c>
    </row>
    <row r="66" spans="1:10" s="14" customFormat="1" x14ac:dyDescent="0.25">
      <c r="D66" s="15"/>
      <c r="E66" s="16"/>
      <c r="F66" s="15"/>
      <c r="G66" s="16"/>
      <c r="H66" s="19"/>
      <c r="I66" s="17"/>
      <c r="J66" s="17"/>
    </row>
    <row r="67" spans="1:10" s="14" customFormat="1" x14ac:dyDescent="0.25">
      <c r="D67" s="15"/>
      <c r="E67" s="16"/>
      <c r="F67" s="15"/>
      <c r="G67" s="16"/>
      <c r="H67" s="19"/>
      <c r="I67" s="17"/>
      <c r="J67" s="17"/>
    </row>
    <row r="68" spans="1:10" s="14" customFormat="1" x14ac:dyDescent="0.25">
      <c r="D68" s="15"/>
      <c r="E68" s="16"/>
      <c r="F68" s="15"/>
      <c r="G68" s="16"/>
      <c r="H68" s="19"/>
      <c r="I68" s="17"/>
      <c r="J68" s="17"/>
    </row>
    <row r="69" spans="1:10" s="14" customFormat="1" x14ac:dyDescent="0.25">
      <c r="D69" s="15"/>
      <c r="E69" s="16"/>
      <c r="F69" s="15"/>
      <c r="G69" s="16"/>
      <c r="H69" s="19"/>
      <c r="I69" s="17"/>
      <c r="J69" s="17"/>
    </row>
    <row r="70" spans="1:10" s="14" customFormat="1" x14ac:dyDescent="0.25">
      <c r="D70" s="15"/>
      <c r="E70" s="16"/>
      <c r="F70" s="15"/>
      <c r="G70" s="16"/>
      <c r="H70" s="19"/>
      <c r="I70" s="17"/>
      <c r="J70" s="17"/>
    </row>
    <row r="71" spans="1:10" s="14" customFormat="1" x14ac:dyDescent="0.25">
      <c r="D71" s="15"/>
      <c r="E71" s="16"/>
      <c r="F71" s="15"/>
      <c r="G71" s="16"/>
      <c r="H71" s="19"/>
      <c r="I71" s="17"/>
      <c r="J71" s="17"/>
    </row>
    <row r="72" spans="1:10" s="14" customFormat="1" x14ac:dyDescent="0.25">
      <c r="D72" s="15"/>
      <c r="E72" s="16"/>
      <c r="F72" s="15"/>
      <c r="G72" s="16"/>
      <c r="H72" s="19"/>
      <c r="I72" s="17"/>
      <c r="J72" s="17"/>
    </row>
    <row r="73" spans="1:10" s="14" customFormat="1" x14ac:dyDescent="0.25">
      <c r="D73" s="15"/>
      <c r="E73" s="16"/>
      <c r="F73" s="15"/>
      <c r="G73" s="16"/>
      <c r="H73" s="19"/>
      <c r="I73" s="17"/>
      <c r="J73" s="17"/>
    </row>
    <row r="74" spans="1:10" s="14" customFormat="1" x14ac:dyDescent="0.25">
      <c r="D74" s="15"/>
      <c r="E74" s="16"/>
      <c r="F74" s="15"/>
      <c r="G74" s="16"/>
      <c r="H74" s="19"/>
      <c r="I74" s="17"/>
      <c r="J74" s="17"/>
    </row>
    <row r="75" spans="1:10" s="14" customFormat="1" x14ac:dyDescent="0.25">
      <c r="D75" s="15"/>
      <c r="E75" s="16"/>
      <c r="F75" s="15"/>
      <c r="G75" s="16"/>
      <c r="H75" s="19"/>
      <c r="I75" s="17"/>
      <c r="J75" s="17"/>
    </row>
    <row r="76" spans="1:10" s="14" customFormat="1" x14ac:dyDescent="0.25">
      <c r="D76" s="15"/>
      <c r="E76" s="16"/>
      <c r="F76" s="15"/>
      <c r="G76" s="16"/>
      <c r="H76" s="19"/>
      <c r="I76" s="17"/>
      <c r="J76" s="17"/>
    </row>
    <row r="77" spans="1:10" s="14" customFormat="1" x14ac:dyDescent="0.25">
      <c r="D77" s="15"/>
      <c r="E77" s="16"/>
      <c r="F77" s="15"/>
      <c r="G77" s="16"/>
      <c r="H77" s="19"/>
      <c r="I77" s="17"/>
      <c r="J77" s="17"/>
    </row>
    <row r="78" spans="1:10" s="14" customFormat="1" x14ac:dyDescent="0.25">
      <c r="D78" s="15"/>
      <c r="E78" s="16"/>
      <c r="F78" s="15"/>
      <c r="G78" s="16"/>
      <c r="H78" s="19"/>
      <c r="I78" s="17"/>
      <c r="J78" s="17"/>
    </row>
    <row r="79" spans="1:10" s="14" customFormat="1" x14ac:dyDescent="0.25">
      <c r="D79" s="15"/>
      <c r="E79" s="16"/>
      <c r="F79" s="15"/>
      <c r="G79" s="16"/>
      <c r="H79" s="19"/>
      <c r="I79" s="17"/>
      <c r="J79" s="17"/>
    </row>
    <row r="80" spans="1:10" s="14" customFormat="1" x14ac:dyDescent="0.25">
      <c r="D80" s="15"/>
      <c r="E80" s="16"/>
      <c r="F80" s="15"/>
      <c r="G80" s="16"/>
      <c r="H80" s="19"/>
      <c r="I80" s="17"/>
      <c r="J80" s="17"/>
    </row>
    <row r="81" spans="4:10" s="14" customFormat="1" x14ac:dyDescent="0.25">
      <c r="D81" s="15"/>
      <c r="E81" s="16"/>
      <c r="F81" s="15"/>
      <c r="G81" s="16"/>
      <c r="H81" s="19"/>
      <c r="I81" s="17"/>
      <c r="J81" s="17"/>
    </row>
    <row r="82" spans="4:10" s="14" customFormat="1" x14ac:dyDescent="0.25">
      <c r="D82" s="15"/>
      <c r="E82" s="16"/>
      <c r="F82" s="15"/>
      <c r="G82" s="16"/>
      <c r="H82" s="19"/>
      <c r="I82" s="17"/>
      <c r="J82" s="17"/>
    </row>
    <row r="83" spans="4:10" s="14" customFormat="1" x14ac:dyDescent="0.25">
      <c r="D83" s="15"/>
      <c r="E83" s="16"/>
      <c r="F83" s="15"/>
      <c r="G83" s="16"/>
      <c r="H83" s="19"/>
      <c r="I83" s="17"/>
      <c r="J83" s="17"/>
    </row>
    <row r="84" spans="4:10" s="14" customFormat="1" x14ac:dyDescent="0.25">
      <c r="D84" s="15"/>
      <c r="E84" s="16"/>
      <c r="F84" s="15"/>
      <c r="G84" s="16"/>
      <c r="H84" s="19"/>
      <c r="I84" s="17"/>
      <c r="J84" s="17"/>
    </row>
    <row r="85" spans="4:10" s="14" customFormat="1" x14ac:dyDescent="0.25">
      <c r="D85" s="15"/>
      <c r="E85" s="16"/>
      <c r="F85" s="15"/>
      <c r="G85" s="16"/>
      <c r="H85" s="19"/>
      <c r="I85" s="17"/>
      <c r="J85" s="17"/>
    </row>
  </sheetData>
  <mergeCells count="3">
    <mergeCell ref="A2:J4"/>
    <mergeCell ref="K2:Z4"/>
    <mergeCell ref="C1:E1"/>
  </mergeCells>
  <conditionalFormatting sqref="K5:AJ5">
    <cfRule type="expression" dxfId="71" priority="19">
      <formula>K$5&lt;&gt;""</formula>
    </cfRule>
  </conditionalFormatting>
  <conditionalFormatting sqref="H6:H101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{00000000-000E-0000-0000-000002000000}</x14:id>
        </ext>
      </extLst>
    </cfRule>
  </conditionalFormatting>
  <conditionalFormatting sqref="AK5:AQ5">
    <cfRule type="expression" dxfId="70" priority="12">
      <formula>AK$5&lt;&gt;""</formula>
    </cfRule>
  </conditionalFormatting>
  <conditionalFormatting sqref="AR5:AX5">
    <cfRule type="expression" dxfId="69" priority="6">
      <formula>AR$5&lt;&gt;""</formula>
    </cfRule>
  </conditionalFormatting>
  <conditionalFormatting sqref="K6:AJ101">
    <cfRule type="expression" dxfId="68" priority="13" stopIfTrue="1">
      <formula>$A6="Grand Total"</formula>
    </cfRule>
    <cfRule type="expression" dxfId="67" priority="14" stopIfTrue="1">
      <formula>AND(WEEKDAY(K$5,2)&gt;5,$B6&lt;&gt;"")</formula>
    </cfRule>
    <cfRule type="expression" dxfId="66" priority="15">
      <formula>AND(K$5&gt;=$D6,WORKDAY.INTL($D6,$G6,1)-1&gt;=K$5)</formula>
    </cfRule>
    <cfRule type="expression" dxfId="65" priority="17" stopIfTrue="1">
      <formula>AND(K$5&gt;=WORKDAY.INTL($D6,$G6,1),$H6=0,K$5&lt;=$E6)</formula>
    </cfRule>
    <cfRule type="expression" dxfId="64" priority="18">
      <formula>AND(K$5&gt;=WORKDAY.INTL($D6,$G6,1),$H6&lt;&gt;1,K$5&lt;=$E6)</formula>
    </cfRule>
  </conditionalFormatting>
  <conditionalFormatting sqref="AR6:AX101">
    <cfRule type="expression" dxfId="63" priority="1" stopIfTrue="1">
      <formula>$A6="Grand Total"</formula>
    </cfRule>
    <cfRule type="expression" dxfId="62" priority="2" stopIfTrue="1">
      <formula>AND(WEEKDAY(AR$5,2)&gt;5,$B6&lt;&gt;"")</formula>
    </cfRule>
    <cfRule type="expression" dxfId="61" priority="3">
      <formula>AND(AR$5&gt;=$D6,WORKDAY.INTL($D6,$G6,1)-1&gt;=AR$5)</formula>
    </cfRule>
    <cfRule type="expression" dxfId="60" priority="4" stopIfTrue="1">
      <formula>AND(AR$5&gt;=WORKDAY.INTL($D6,$G6,1),$H6=0,AR$5&lt;=$E6)</formula>
    </cfRule>
    <cfRule type="expression" dxfId="59" priority="5">
      <formula>AND(AR$5&gt;=WORKDAY.INTL($D6,$G6,1),$H6&lt;&gt;1,AR$5&lt;=$E6)</formula>
    </cfRule>
  </conditionalFormatting>
  <conditionalFormatting sqref="AK6:AQ101">
    <cfRule type="expression" dxfId="58" priority="7" stopIfTrue="1">
      <formula>$A6="Grand Total"</formula>
    </cfRule>
    <cfRule type="expression" dxfId="57" priority="8" stopIfTrue="1">
      <formula>AND(WEEKDAY(AK$5,2)&gt;5,$B6&lt;&gt;"")</formula>
    </cfRule>
    <cfRule type="expression" dxfId="56" priority="9">
      <formula>AND(AK$5&gt;=$D6,WORKDAY.INTL($D6,$G6,1)-1&gt;=AK$5)</formula>
    </cfRule>
    <cfRule type="expression" dxfId="55" priority="10" stopIfTrue="1">
      <formula>AND(AK$5&gt;=WORKDAY.INTL($D6,$G6,1),$H6=0,AK$5&lt;=$E6)</formula>
    </cfRule>
    <cfRule type="expression" dxfId="54" priority="11">
      <formula>AND(AK$5&gt;=WORKDAY.INTL($D6,$G6,1),$H6&lt;&gt;1,AK$5&lt;=$E6)</formula>
    </cfRule>
  </conditionalFormatting>
  <pageMargins left="0.14000000000000001" right="0.12" top="0.3" bottom="0.12" header="0.3" footer="0.3"/>
  <pageSetup paperSize="9" scale="54" fitToWidth="0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6</xdr:col>
                    <xdr:colOff>733425</xdr:colOff>
                    <xdr:row>0</xdr:row>
                    <xdr:rowOff>85725</xdr:rowOff>
                  </from>
                  <to>
                    <xdr:col>9</xdr:col>
                    <xdr:colOff>47625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20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H6:H101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1"/>
  <sheetViews>
    <sheetView topLeftCell="E1" workbookViewId="0">
      <selection activeCell="P3" sqref="P3"/>
    </sheetView>
  </sheetViews>
  <sheetFormatPr baseColWidth="10" defaultColWidth="9.140625" defaultRowHeight="15" x14ac:dyDescent="0.25"/>
  <cols>
    <col min="1" max="1" width="13.85546875" bestFit="1" customWidth="1"/>
    <col min="2" max="3" width="10.5703125" customWidth="1"/>
    <col min="4" max="4" width="7.5703125" customWidth="1"/>
    <col min="5" max="5" width="11.140625" bestFit="1" customWidth="1"/>
    <col min="7" max="7" width="59.5703125" bestFit="1" customWidth="1"/>
    <col min="8" max="8" width="5.7109375" customWidth="1"/>
    <col min="9" max="9" width="22.140625" bestFit="1" customWidth="1"/>
    <col min="10" max="10" width="8.28515625" customWidth="1"/>
    <col min="11" max="11" width="2" customWidth="1"/>
    <col min="12" max="12" width="15.5703125" bestFit="1" customWidth="1"/>
    <col min="14" max="14" width="11.5703125" customWidth="1"/>
    <col min="15" max="15" width="8.42578125" customWidth="1"/>
    <col min="16" max="16" width="17" bestFit="1" customWidth="1"/>
  </cols>
  <sheetData>
    <row r="1" spans="1:16" s="10" customFormat="1" ht="21" customHeight="1" x14ac:dyDescent="0.25">
      <c r="A1" s="37" t="s">
        <v>24</v>
      </c>
      <c r="B1" s="32"/>
      <c r="C1" s="32"/>
      <c r="E1" s="37" t="s">
        <v>23</v>
      </c>
      <c r="F1" s="32"/>
      <c r="G1" s="32"/>
      <c r="I1" s="37" t="s">
        <v>25</v>
      </c>
      <c r="J1" s="32"/>
      <c r="K1" s="32"/>
      <c r="L1" s="32"/>
      <c r="M1" s="32"/>
      <c r="N1" s="32"/>
      <c r="P1" s="38" t="s">
        <v>18</v>
      </c>
    </row>
    <row r="2" spans="1:16" x14ac:dyDescent="0.25">
      <c r="B2" t="s">
        <v>12</v>
      </c>
      <c r="C2" t="s">
        <v>11</v>
      </c>
      <c r="E2" s="5" t="s">
        <v>17</v>
      </c>
      <c r="F2" s="16">
        <f>COUNTIF(Dashboard!H6:H101,"="&amp;0)</f>
        <v>43</v>
      </c>
      <c r="G2" s="5" t="str">
        <f ca="1">_xlfn.FORMULATEXT(F2)</f>
        <v>=NB.SI(Dashboard!H6:H101;"="&amp;0)</v>
      </c>
      <c r="I2" s="4" t="s">
        <v>13</v>
      </c>
      <c r="L2" s="23" t="s">
        <v>29</v>
      </c>
      <c r="M2" s="35" t="s">
        <v>19</v>
      </c>
      <c r="N2" s="36" t="s">
        <v>20</v>
      </c>
      <c r="P2">
        <v>291</v>
      </c>
    </row>
    <row r="3" spans="1:16" x14ac:dyDescent="0.25">
      <c r="A3" t="s">
        <v>30</v>
      </c>
      <c r="B3" s="25">
        <v>124235.32999999999</v>
      </c>
      <c r="C3" s="25">
        <v>337421.49</v>
      </c>
      <c r="E3" s="5" t="s">
        <v>15</v>
      </c>
      <c r="F3" s="7">
        <f>COUNTIFS(Dashboard!H6:H101,"&lt;&gt;"&amp;0,Dashboard!H6:H101,"&lt;"&amp;1)</f>
        <v>0</v>
      </c>
      <c r="G3" s="5" t="str">
        <f ca="1">_xlfn.FORMULATEXT(F3)</f>
        <v>=NB.SI.ENS(Dashboard!H6:H101;"&lt;&gt;"&amp;0;Dashboard!H6:H101;"&lt;"&amp;1)</v>
      </c>
      <c r="I3" s="5" t="s">
        <v>22</v>
      </c>
      <c r="J3" s="6">
        <v>30</v>
      </c>
      <c r="K3" s="6"/>
      <c r="L3" t="s">
        <v>28</v>
      </c>
      <c r="M3" s="34">
        <f>J3/$J$4</f>
        <v>9.7719869706840393E-2</v>
      </c>
      <c r="N3" s="2" t="str">
        <f ca="1">_xlfn.FORMULATEXT(M3)</f>
        <v>=J3/$J$4</v>
      </c>
    </row>
    <row r="4" spans="1:16" x14ac:dyDescent="0.25">
      <c r="A4" t="s">
        <v>31</v>
      </c>
      <c r="B4" s="2">
        <f>GETPIVOTDATA("Actual ",$B$2)/GETPIVOTDATA("Budget ",$B$2)</f>
        <v>0.36819033073441765</v>
      </c>
      <c r="C4" s="2">
        <f>1-B4</f>
        <v>0.63180966926558235</v>
      </c>
      <c r="E4" s="13" t="s">
        <v>16</v>
      </c>
      <c r="F4" s="16">
        <f>COUNTIF(Dashboard!H6:H101,"="&amp;1)</f>
        <v>16</v>
      </c>
      <c r="G4" s="5" t="str">
        <f ca="1">_xlfn.FORMULATEXT(F4)</f>
        <v>=NB.SI(Dashboard!H6:H101;"="&amp;1)</v>
      </c>
      <c r="I4" s="5" t="s">
        <v>27</v>
      </c>
      <c r="J4" s="6">
        <v>307</v>
      </c>
      <c r="K4" s="6"/>
      <c r="L4" t="s">
        <v>26</v>
      </c>
      <c r="M4" s="34">
        <f>1-M3</f>
        <v>0.90228013029315957</v>
      </c>
      <c r="N4" s="2" t="str">
        <f ca="1">_xlfn.FORMULATEXT(M4)</f>
        <v>=1-M3</v>
      </c>
    </row>
    <row r="5" spans="1:16" x14ac:dyDescent="0.25">
      <c r="C5" t="str">
        <f ca="1">_xlfn.FORMULATEXT(C4)</f>
        <v>=1-B4</v>
      </c>
      <c r="D5" s="2"/>
      <c r="E5" s="13" t="s">
        <v>21</v>
      </c>
      <c r="F5" s="31">
        <f>F3+F2</f>
        <v>43</v>
      </c>
      <c r="G5" s="5" t="str">
        <f ca="1">_xlfn.FORMULATEXT(F5)</f>
        <v>=F3+F2</v>
      </c>
      <c r="L5" s="2"/>
      <c r="M5" s="2"/>
      <c r="N5" s="2"/>
    </row>
    <row r="6" spans="1:16" x14ac:dyDescent="0.25">
      <c r="E6" s="13" t="s">
        <v>14</v>
      </c>
      <c r="F6" s="7">
        <f>COUNTA(Dashboard!B6:B50)</f>
        <v>45</v>
      </c>
      <c r="G6" s="5" t="str">
        <f ca="1">_xlfn.FORMULATEXT(F6)</f>
        <v>=NBVAL(Dashboard!B6:B50)</v>
      </c>
    </row>
    <row r="11" spans="1:16" x14ac:dyDescent="0.25">
      <c r="E11" s="4"/>
      <c r="F11" s="4"/>
      <c r="G11" s="4"/>
      <c r="L11" s="4"/>
      <c r="M11" s="4"/>
      <c r="N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L137"/>
  <sheetViews>
    <sheetView tabSelected="1" workbookViewId="0">
      <selection activeCell="J34" sqref="J34"/>
    </sheetView>
  </sheetViews>
  <sheetFormatPr baseColWidth="10" defaultColWidth="9.140625" defaultRowHeight="15" x14ac:dyDescent="0.25"/>
  <cols>
    <col min="1" max="1" width="22.7109375" bestFit="1" customWidth="1"/>
    <col min="2" max="2" width="44" bestFit="1" customWidth="1"/>
    <col min="3" max="3" width="20.85546875" bestFit="1" customWidth="1"/>
    <col min="4" max="4" width="12" style="24" bestFit="1" customWidth="1"/>
    <col min="5" max="5" width="11" bestFit="1" customWidth="1"/>
    <col min="6" max="6" width="11.140625" style="1" bestFit="1" customWidth="1"/>
    <col min="7" max="7" width="17.42578125" style="3" bestFit="1" customWidth="1"/>
    <col min="8" max="8" width="10.85546875" bestFit="1" customWidth="1"/>
    <col min="9" max="10" width="10" bestFit="1" customWidth="1"/>
    <col min="11" max="11" width="77.7109375" style="44" customWidth="1"/>
    <col min="14" max="14" width="26.7109375" bestFit="1" customWidth="1"/>
  </cols>
  <sheetData>
    <row r="1" spans="1:12" x14ac:dyDescent="0.25">
      <c r="A1" t="s">
        <v>0</v>
      </c>
      <c r="B1" t="s">
        <v>1</v>
      </c>
      <c r="C1" t="s">
        <v>7</v>
      </c>
      <c r="D1" s="24" t="s">
        <v>2</v>
      </c>
      <c r="E1" t="s">
        <v>6</v>
      </c>
      <c r="F1" s="1" t="s">
        <v>8</v>
      </c>
      <c r="G1" s="3" t="s">
        <v>9</v>
      </c>
      <c r="H1" t="s">
        <v>3</v>
      </c>
      <c r="I1" t="s">
        <v>4</v>
      </c>
      <c r="J1" t="s">
        <v>5</v>
      </c>
    </row>
    <row r="2" spans="1:12" x14ac:dyDescent="0.25">
      <c r="A2" t="s">
        <v>61</v>
      </c>
      <c r="B2" t="s">
        <v>64</v>
      </c>
      <c r="C2" t="s">
        <v>62</v>
      </c>
      <c r="D2" s="1">
        <v>44309</v>
      </c>
      <c r="E2">
        <v>5</v>
      </c>
      <c r="F2" s="1">
        <f>WORKDAY.INTL(Table1[[#This Row],[Start Date]]-1,Table1[[#This Row],[Duration]],1)</f>
        <v>44315</v>
      </c>
      <c r="G2" s="3">
        <v>5</v>
      </c>
      <c r="H2" s="2">
        <f>Table1[[#This Row],[Days completed]]/Table1[[#This Row],[Duration]]</f>
        <v>1</v>
      </c>
      <c r="I2" s="41">
        <v>3215.2</v>
      </c>
      <c r="J2" s="41">
        <v>3215.2</v>
      </c>
    </row>
    <row r="3" spans="1:12" x14ac:dyDescent="0.25">
      <c r="A3" t="s">
        <v>61</v>
      </c>
      <c r="B3" t="s">
        <v>65</v>
      </c>
      <c r="C3" t="s">
        <v>62</v>
      </c>
      <c r="D3" s="1">
        <v>44337</v>
      </c>
      <c r="E3">
        <v>5</v>
      </c>
      <c r="F3" s="1">
        <f>WORKDAY.INTL(Table1[[#This Row],[Start Date]]-1,Table1[[#This Row],[Duration]],1)</f>
        <v>44343</v>
      </c>
      <c r="G3" s="3">
        <v>5</v>
      </c>
      <c r="H3" s="2">
        <f>Table1[[#This Row],[Days completed]]/Table1[[#This Row],[Duration]]</f>
        <v>1</v>
      </c>
      <c r="I3" s="41">
        <v>525</v>
      </c>
      <c r="J3" s="41">
        <v>0</v>
      </c>
    </row>
    <row r="4" spans="1:12" x14ac:dyDescent="0.25">
      <c r="A4" t="s">
        <v>35</v>
      </c>
      <c r="B4" t="s">
        <v>121</v>
      </c>
      <c r="C4" t="s">
        <v>36</v>
      </c>
      <c r="D4" s="40">
        <v>44215</v>
      </c>
      <c r="E4">
        <v>1</v>
      </c>
      <c r="F4" s="40">
        <f>WORKDAY.INTL(Table1[[#This Row],[Start Date]]-1,Table1[[#This Row],[Duration]],1)</f>
        <v>44215</v>
      </c>
      <c r="G4" s="3">
        <v>1</v>
      </c>
      <c r="H4" s="43">
        <f>Table1[[#This Row],[Days completed]]/Table1[[#This Row],[Duration]]</f>
        <v>1</v>
      </c>
      <c r="I4" s="41">
        <v>2650</v>
      </c>
      <c r="J4" s="41">
        <v>2650</v>
      </c>
    </row>
    <row r="5" spans="1:12" x14ac:dyDescent="0.25">
      <c r="A5" t="s">
        <v>35</v>
      </c>
      <c r="B5" t="s">
        <v>127</v>
      </c>
      <c r="C5" t="s">
        <v>36</v>
      </c>
      <c r="D5" s="1">
        <v>44215</v>
      </c>
      <c r="E5">
        <v>1</v>
      </c>
      <c r="F5" s="1">
        <f>WORKDAY.INTL(Table1[[#This Row],[Start Date]]-1,Table1[[#This Row],[Duration]],1)</f>
        <v>44215</v>
      </c>
      <c r="G5" s="3">
        <v>1</v>
      </c>
      <c r="H5" s="43">
        <f>Table1[[#This Row],[Days completed]]/Table1[[#This Row],[Duration]]</f>
        <v>1</v>
      </c>
      <c r="I5" s="41">
        <v>5738</v>
      </c>
      <c r="J5" s="41">
        <v>5738</v>
      </c>
    </row>
    <row r="6" spans="1:12" x14ac:dyDescent="0.25">
      <c r="A6" t="s">
        <v>35</v>
      </c>
      <c r="B6" t="s">
        <v>128</v>
      </c>
      <c r="C6" t="s">
        <v>36</v>
      </c>
      <c r="D6" s="1">
        <v>44442</v>
      </c>
      <c r="E6">
        <v>1</v>
      </c>
      <c r="F6" s="1">
        <f>WORKDAY.INTL(Table1[[#This Row],[Start Date]]-1,Table1[[#This Row],[Duration]],1)</f>
        <v>44442</v>
      </c>
      <c r="G6" s="3">
        <v>1</v>
      </c>
      <c r="H6" s="43">
        <f>Table1[[#This Row],[Days completed]]/Table1[[#This Row],[Duration]]</f>
        <v>1</v>
      </c>
      <c r="I6" s="41">
        <v>1590</v>
      </c>
      <c r="J6" s="41">
        <v>1590</v>
      </c>
    </row>
    <row r="7" spans="1:12" x14ac:dyDescent="0.25">
      <c r="A7" t="s">
        <v>35</v>
      </c>
      <c r="B7" t="s">
        <v>129</v>
      </c>
      <c r="C7" t="s">
        <v>36</v>
      </c>
      <c r="D7" s="1">
        <v>44398</v>
      </c>
      <c r="E7">
        <v>1</v>
      </c>
      <c r="F7" s="40">
        <f>WORKDAY.INTL(Table1[[#This Row],[Start Date]]-1,Table1[[#This Row],[Duration]],1)</f>
        <v>44398</v>
      </c>
      <c r="G7" s="3">
        <v>1</v>
      </c>
      <c r="H7" s="43">
        <f>Table1[[#This Row],[Days completed]]/Table1[[#This Row],[Duration]]</f>
        <v>1</v>
      </c>
      <c r="I7" s="41">
        <v>4452</v>
      </c>
      <c r="J7" s="41">
        <v>4452</v>
      </c>
    </row>
    <row r="8" spans="1:12" x14ac:dyDescent="0.25">
      <c r="A8" t="s">
        <v>35</v>
      </c>
      <c r="B8" t="s">
        <v>126</v>
      </c>
      <c r="C8" t="s">
        <v>36</v>
      </c>
      <c r="D8" s="1">
        <v>44442</v>
      </c>
      <c r="E8">
        <v>1</v>
      </c>
      <c r="F8" s="1">
        <f>WORKDAY.INTL(Table1[[#This Row],[Start Date]]-1,Table1[[#This Row],[Duration]],1)</f>
        <v>44442</v>
      </c>
      <c r="G8" s="3">
        <v>1</v>
      </c>
      <c r="H8" s="43">
        <f>Table1[[#This Row],[Days completed]]/Table1[[#This Row],[Duration]]</f>
        <v>1</v>
      </c>
      <c r="I8" s="41">
        <v>530</v>
      </c>
      <c r="J8" s="41">
        <v>530</v>
      </c>
    </row>
    <row r="9" spans="1:12" x14ac:dyDescent="0.25">
      <c r="A9" t="s">
        <v>35</v>
      </c>
      <c r="B9" t="s">
        <v>122</v>
      </c>
      <c r="C9" t="s">
        <v>36</v>
      </c>
      <c r="D9" s="1">
        <v>44288</v>
      </c>
      <c r="E9">
        <v>1</v>
      </c>
      <c r="F9" s="1">
        <f>WORKDAY.INTL(Table1[[#This Row],[Start Date]]-1,Table1[[#This Row],[Duration]],1)</f>
        <v>44288</v>
      </c>
      <c r="G9" s="3">
        <v>1</v>
      </c>
      <c r="H9" s="43">
        <f>Table1[[#This Row],[Days completed]]/Table1[[#This Row],[Duration]]</f>
        <v>1</v>
      </c>
      <c r="I9" s="41">
        <v>14310</v>
      </c>
      <c r="J9" s="41">
        <v>14310</v>
      </c>
    </row>
    <row r="10" spans="1:12" x14ac:dyDescent="0.25">
      <c r="A10" t="s">
        <v>35</v>
      </c>
      <c r="B10" t="s">
        <v>123</v>
      </c>
      <c r="C10" t="s">
        <v>36</v>
      </c>
      <c r="D10" s="1">
        <v>44398</v>
      </c>
      <c r="E10">
        <v>1</v>
      </c>
      <c r="F10" s="1">
        <f>WORKDAY.INTL(Table1[[#This Row],[Start Date]]-1,Table1[[#This Row],[Duration]],1)</f>
        <v>44398</v>
      </c>
      <c r="G10" s="3">
        <v>1</v>
      </c>
      <c r="H10" s="43">
        <f>Table1[[#This Row],[Days completed]]/Table1[[#This Row],[Duration]]</f>
        <v>1</v>
      </c>
      <c r="I10" s="41">
        <v>45240</v>
      </c>
      <c r="J10" s="41">
        <v>16611.5</v>
      </c>
    </row>
    <row r="11" spans="1:12" x14ac:dyDescent="0.25">
      <c r="A11" t="s">
        <v>35</v>
      </c>
      <c r="B11" t="s">
        <v>125</v>
      </c>
      <c r="C11" t="s">
        <v>36</v>
      </c>
      <c r="D11" s="1">
        <v>44438</v>
      </c>
      <c r="E11">
        <v>2</v>
      </c>
      <c r="F11" s="1">
        <f>WORKDAY.INTL(Table1[[#This Row],[Start Date]]-1,Table1[[#This Row],[Duration]],1)</f>
        <v>44439</v>
      </c>
      <c r="G11" s="3">
        <v>2</v>
      </c>
      <c r="H11" s="2">
        <f>Table1[[#This Row],[Days completed]]/Table1[[#This Row],[Duration]]</f>
        <v>1</v>
      </c>
      <c r="I11" s="41">
        <v>5936</v>
      </c>
      <c r="J11" s="41">
        <v>5936</v>
      </c>
      <c r="L11" s="2"/>
    </row>
    <row r="12" spans="1:12" x14ac:dyDescent="0.25">
      <c r="A12" t="s">
        <v>35</v>
      </c>
      <c r="B12" t="s">
        <v>124</v>
      </c>
      <c r="C12" t="s">
        <v>36</v>
      </c>
      <c r="D12" s="1">
        <v>44439</v>
      </c>
      <c r="E12">
        <v>1</v>
      </c>
      <c r="F12" s="1">
        <f>WORKDAY.INTL(Table1[[#This Row],[Start Date]]-1,Table1[[#This Row],[Duration]],1)</f>
        <v>44439</v>
      </c>
      <c r="G12" s="3">
        <v>1</v>
      </c>
      <c r="H12" s="2">
        <f>Table1[[#This Row],[Days completed]]/Table1[[#This Row],[Duration]]</f>
        <v>1</v>
      </c>
      <c r="I12" s="41">
        <v>12084</v>
      </c>
      <c r="J12" s="41">
        <v>12084</v>
      </c>
      <c r="L12" s="2"/>
    </row>
    <row r="13" spans="1:12" x14ac:dyDescent="0.25">
      <c r="A13" t="s">
        <v>35</v>
      </c>
      <c r="B13" t="s">
        <v>37</v>
      </c>
      <c r="C13" t="s">
        <v>36</v>
      </c>
      <c r="D13" s="1">
        <v>44442</v>
      </c>
      <c r="E13">
        <v>1</v>
      </c>
      <c r="F13" s="1">
        <f>WORKDAY.INTL(Table1[[#This Row],[Start Date]]-1,Table1[[#This Row],[Duration]],1)</f>
        <v>44442</v>
      </c>
      <c r="G13" s="3">
        <v>1</v>
      </c>
      <c r="H13" s="2">
        <f>Table1[[#This Row],[Days completed]]/Table1[[#This Row],[Duration]]</f>
        <v>1</v>
      </c>
      <c r="I13" s="41">
        <v>1590</v>
      </c>
      <c r="J13" s="41">
        <v>1590</v>
      </c>
      <c r="K13"/>
    </row>
    <row r="14" spans="1:12" x14ac:dyDescent="0.25">
      <c r="A14" t="s">
        <v>35</v>
      </c>
      <c r="B14" t="s">
        <v>38</v>
      </c>
      <c r="C14" t="s">
        <v>36</v>
      </c>
      <c r="D14" s="1">
        <v>44442</v>
      </c>
      <c r="E14">
        <v>1</v>
      </c>
      <c r="F14" s="1">
        <f>WORKDAY.INTL(Table1[[#This Row],[Start Date]]-1,Table1[[#This Row],[Duration]],1)</f>
        <v>44442</v>
      </c>
      <c r="G14" s="3">
        <v>1</v>
      </c>
      <c r="H14" s="2">
        <f>Table1[[#This Row],[Days completed]]/Table1[[#This Row],[Duration]]</f>
        <v>1</v>
      </c>
      <c r="I14" s="41">
        <v>1431</v>
      </c>
      <c r="J14" s="41">
        <v>1431</v>
      </c>
      <c r="K14"/>
    </row>
    <row r="15" spans="1:12" x14ac:dyDescent="0.25">
      <c r="A15" t="s">
        <v>58</v>
      </c>
      <c r="B15" t="s">
        <v>59</v>
      </c>
      <c r="C15" t="s">
        <v>60</v>
      </c>
      <c r="D15" s="1">
        <v>44462</v>
      </c>
      <c r="E15">
        <v>6</v>
      </c>
      <c r="F15" s="1">
        <f>WORKDAY.INTL(Table1[[#This Row],[Start Date]]-1,Table1[[#This Row],[Duration]],1)</f>
        <v>44469</v>
      </c>
      <c r="G15" s="3">
        <v>6</v>
      </c>
      <c r="H15" s="2">
        <f>Table1[[#This Row],[Days completed]]/Table1[[#This Row],[Duration]]</f>
        <v>1</v>
      </c>
      <c r="I15" s="41">
        <v>7177.26</v>
      </c>
      <c r="J15" s="41">
        <v>7177.26</v>
      </c>
      <c r="K15"/>
    </row>
    <row r="16" spans="1:12" x14ac:dyDescent="0.25">
      <c r="A16" t="s">
        <v>41</v>
      </c>
      <c r="B16" t="s">
        <v>43</v>
      </c>
      <c r="C16" t="s">
        <v>42</v>
      </c>
      <c r="D16" s="1">
        <v>44475</v>
      </c>
      <c r="E16">
        <v>1</v>
      </c>
      <c r="F16" s="1">
        <f>WORKDAY.INTL(Table1[[#This Row],[Start Date]]-1,Table1[[#This Row],[Duration]],1)</f>
        <v>44475</v>
      </c>
      <c r="G16" s="3">
        <v>1</v>
      </c>
      <c r="H16" s="2">
        <f>Table1[[#This Row],[Days completed]]/Table1[[#This Row],[Duration]]</f>
        <v>1</v>
      </c>
      <c r="I16" s="41">
        <v>19398</v>
      </c>
      <c r="J16" s="41">
        <v>17458</v>
      </c>
      <c r="K16"/>
    </row>
    <row r="17" spans="1:12" x14ac:dyDescent="0.25">
      <c r="A17" t="s">
        <v>72</v>
      </c>
      <c r="B17" t="s">
        <v>79</v>
      </c>
      <c r="C17" t="s">
        <v>56</v>
      </c>
      <c r="D17" s="1">
        <v>44487</v>
      </c>
      <c r="E17">
        <v>3</v>
      </c>
      <c r="F17" s="1">
        <f>WORKDAY.INTL(Table1[[#This Row],[Start Date]]-1,Table1[[#This Row],[Duration]],1)</f>
        <v>44489</v>
      </c>
      <c r="G17" s="3">
        <v>0</v>
      </c>
      <c r="H17" s="2">
        <f>Table1[[#This Row],[Days completed]]/Table1[[#This Row],[Duration]]</f>
        <v>0</v>
      </c>
      <c r="I17" s="41">
        <v>647</v>
      </c>
      <c r="J17" s="41">
        <v>0</v>
      </c>
    </row>
    <row r="18" spans="1:12" x14ac:dyDescent="0.25">
      <c r="A18" t="s">
        <v>35</v>
      </c>
      <c r="B18" t="s">
        <v>118</v>
      </c>
      <c r="C18" t="s">
        <v>36</v>
      </c>
      <c r="D18" s="1">
        <v>44502</v>
      </c>
      <c r="E18">
        <v>1</v>
      </c>
      <c r="F18" s="1">
        <f>WORKDAY.INTL(Table1[[#This Row],[Start Date]]-1,Table1[[#This Row],[Duration]],1)</f>
        <v>44502</v>
      </c>
      <c r="G18" s="3">
        <v>1</v>
      </c>
      <c r="H18" s="2">
        <f>Table1[[#This Row],[Days completed]]/Table1[[#This Row],[Duration]]</f>
        <v>1</v>
      </c>
      <c r="I18" s="41">
        <v>1500</v>
      </c>
      <c r="J18" s="41">
        <v>0</v>
      </c>
      <c r="K18"/>
    </row>
    <row r="19" spans="1:12" x14ac:dyDescent="0.25">
      <c r="A19" t="s">
        <v>61</v>
      </c>
      <c r="B19" t="s">
        <v>63</v>
      </c>
      <c r="C19" t="s">
        <v>62</v>
      </c>
      <c r="D19" s="1">
        <v>44506</v>
      </c>
      <c r="E19">
        <v>15</v>
      </c>
      <c r="F19" s="1">
        <f>WORKDAY.INTL(Table1[[#This Row],[Start Date]]-1,Table1[[#This Row],[Duration]],1)</f>
        <v>44526</v>
      </c>
      <c r="G19" s="3">
        <v>0</v>
      </c>
      <c r="H19" s="2">
        <f>Table1[[#This Row],[Days completed]]/Table1[[#This Row],[Duration]]</f>
        <v>0</v>
      </c>
      <c r="I19" s="41">
        <v>3884</v>
      </c>
      <c r="J19" s="41">
        <v>0</v>
      </c>
      <c r="K19"/>
      <c r="L19" s="2"/>
    </row>
    <row r="20" spans="1:12" x14ac:dyDescent="0.25">
      <c r="A20" t="s">
        <v>35</v>
      </c>
      <c r="B20" t="s">
        <v>130</v>
      </c>
      <c r="C20" t="s">
        <v>36</v>
      </c>
      <c r="D20" s="1">
        <v>44508</v>
      </c>
      <c r="E20">
        <v>1</v>
      </c>
      <c r="F20" s="1">
        <f>WORKDAY.INTL(Table1[[#This Row],[Start Date]]-1,Table1[[#This Row],[Duration]],1)</f>
        <v>44508</v>
      </c>
      <c r="G20" s="3">
        <v>0</v>
      </c>
      <c r="H20" s="2">
        <f>Table1[[#This Row],[Days completed]]/Table1[[#This Row],[Duration]]</f>
        <v>0</v>
      </c>
      <c r="I20" s="41">
        <v>1500</v>
      </c>
      <c r="J20" s="41">
        <v>0</v>
      </c>
      <c r="K20"/>
    </row>
    <row r="21" spans="1:12" x14ac:dyDescent="0.25">
      <c r="A21" t="s">
        <v>35</v>
      </c>
      <c r="B21" t="s">
        <v>39</v>
      </c>
      <c r="C21" t="s">
        <v>36</v>
      </c>
      <c r="D21" s="1">
        <v>44509</v>
      </c>
      <c r="E21">
        <v>2</v>
      </c>
      <c r="F21" s="1">
        <f>WORKDAY.INTL(Table1[[#This Row],[Start Date]]-1,Table1[[#This Row],[Duration]],1)</f>
        <v>44510</v>
      </c>
      <c r="G21" s="3">
        <v>0</v>
      </c>
      <c r="H21" s="2">
        <f>Table1[[#This Row],[Days completed]]/Table1[[#This Row],[Duration]]</f>
        <v>0</v>
      </c>
      <c r="I21" s="41">
        <v>2438</v>
      </c>
      <c r="J21" s="41">
        <v>0</v>
      </c>
      <c r="K21"/>
    </row>
    <row r="22" spans="1:12" x14ac:dyDescent="0.25">
      <c r="A22" t="s">
        <v>35</v>
      </c>
      <c r="B22" t="s">
        <v>40</v>
      </c>
      <c r="C22" t="s">
        <v>36</v>
      </c>
      <c r="D22" s="1">
        <v>44511</v>
      </c>
      <c r="E22">
        <v>1</v>
      </c>
      <c r="F22" s="1">
        <f>WORKDAY.INTL(Table1[[#This Row],[Start Date]]-1,Table1[[#This Row],[Duration]],1)</f>
        <v>44511</v>
      </c>
      <c r="G22" s="3">
        <v>0</v>
      </c>
      <c r="H22" s="2">
        <f>Table1[[#This Row],[Days completed]]/Table1[[#This Row],[Duration]]</f>
        <v>0</v>
      </c>
      <c r="I22" s="41">
        <v>2544</v>
      </c>
      <c r="J22" s="41">
        <v>0</v>
      </c>
      <c r="K22"/>
    </row>
    <row r="23" spans="1:12" x14ac:dyDescent="0.25">
      <c r="A23" t="s">
        <v>68</v>
      </c>
      <c r="B23" t="s">
        <v>69</v>
      </c>
      <c r="C23" t="s">
        <v>56</v>
      </c>
      <c r="D23" s="1">
        <v>44515</v>
      </c>
      <c r="E23">
        <v>2</v>
      </c>
      <c r="F23" s="1">
        <f>WORKDAY.INTL(Table1[[#This Row],[Start Date]]-1,Table1[[#This Row],[Duration]],1)</f>
        <v>44516</v>
      </c>
      <c r="G23" s="3">
        <v>0</v>
      </c>
      <c r="H23" s="2">
        <f>Table1[[#This Row],[Days completed]]/Table1[[#This Row],[Duration]]</f>
        <v>0</v>
      </c>
      <c r="I23" s="41">
        <v>5104.92</v>
      </c>
      <c r="J23" s="41">
        <v>5104.92</v>
      </c>
      <c r="K23"/>
    </row>
    <row r="24" spans="1:12" x14ac:dyDescent="0.25">
      <c r="A24" t="s">
        <v>68</v>
      </c>
      <c r="B24" t="s">
        <v>71</v>
      </c>
      <c r="C24" t="s">
        <v>56</v>
      </c>
      <c r="D24" s="1">
        <v>44517</v>
      </c>
      <c r="E24">
        <v>1</v>
      </c>
      <c r="F24" s="1">
        <f>WORKDAY.INTL(Table1[[#This Row],[Start Date]]-1,Table1[[#This Row],[Duration]],1)</f>
        <v>44517</v>
      </c>
      <c r="G24" s="3">
        <v>0</v>
      </c>
      <c r="H24" s="2">
        <f>Table1[[#This Row],[Days completed]]/Table1[[#This Row],[Duration]]</f>
        <v>0</v>
      </c>
      <c r="I24" s="41">
        <v>0</v>
      </c>
      <c r="J24" s="41">
        <v>0</v>
      </c>
      <c r="K24"/>
    </row>
    <row r="25" spans="1:12" x14ac:dyDescent="0.25">
      <c r="A25" t="s">
        <v>41</v>
      </c>
      <c r="B25" t="s">
        <v>119</v>
      </c>
      <c r="C25" t="s">
        <v>42</v>
      </c>
      <c r="D25" s="1">
        <v>44523</v>
      </c>
      <c r="E25">
        <v>1</v>
      </c>
      <c r="F25" s="1">
        <f>WORKDAY.INTL(Table1[[#This Row],[Start Date]]-1,Table1[[#This Row],[Duration]],1)</f>
        <v>44523</v>
      </c>
      <c r="G25" s="3">
        <v>0</v>
      </c>
      <c r="H25" s="2">
        <f>Table1[[#This Row],[Days completed]]/Table1[[#This Row],[Duration]]</f>
        <v>0</v>
      </c>
      <c r="I25" s="41">
        <v>0</v>
      </c>
      <c r="J25" s="41">
        <v>0</v>
      </c>
      <c r="K25"/>
    </row>
    <row r="26" spans="1:12" x14ac:dyDescent="0.25">
      <c r="A26" t="s">
        <v>61</v>
      </c>
      <c r="B26" t="s">
        <v>70</v>
      </c>
      <c r="C26" t="s">
        <v>62</v>
      </c>
      <c r="D26" s="1">
        <v>44526</v>
      </c>
      <c r="E26">
        <v>85</v>
      </c>
      <c r="F26" s="1">
        <f>WORKDAY.INTL(Table1[[#This Row],[Start Date]]-1,Table1[[#This Row],[Duration]],1)</f>
        <v>44644</v>
      </c>
      <c r="G26" s="3">
        <v>0</v>
      </c>
      <c r="H26" s="2">
        <f>Table1[[#This Row],[Days completed]]/Table1[[#This Row],[Duration]]</f>
        <v>0</v>
      </c>
      <c r="I26" s="41">
        <v>10148</v>
      </c>
      <c r="J26" s="41">
        <v>0</v>
      </c>
      <c r="K26"/>
    </row>
    <row r="27" spans="1:12" x14ac:dyDescent="0.25">
      <c r="A27" t="s">
        <v>72</v>
      </c>
      <c r="B27" t="s">
        <v>73</v>
      </c>
      <c r="C27" t="s">
        <v>56</v>
      </c>
      <c r="D27" s="1">
        <v>44529</v>
      </c>
      <c r="E27">
        <v>1</v>
      </c>
      <c r="F27" s="1">
        <f>WORKDAY.INTL(Table1[[#This Row],[Start Date]]-1,Table1[[#This Row],[Duration]],1)</f>
        <v>44529</v>
      </c>
      <c r="G27" s="3">
        <v>0</v>
      </c>
      <c r="H27" s="2">
        <f>Table1[[#This Row],[Days completed]]/Table1[[#This Row],[Duration]]</f>
        <v>0</v>
      </c>
      <c r="I27" s="41">
        <v>6226</v>
      </c>
      <c r="J27" s="41">
        <v>0</v>
      </c>
      <c r="K27"/>
    </row>
    <row r="28" spans="1:12" x14ac:dyDescent="0.25">
      <c r="A28" t="s">
        <v>72</v>
      </c>
      <c r="B28" t="s">
        <v>74</v>
      </c>
      <c r="C28" t="s">
        <v>56</v>
      </c>
      <c r="D28" s="1">
        <v>44530</v>
      </c>
      <c r="E28">
        <v>3</v>
      </c>
      <c r="F28" s="1">
        <f>WORKDAY.INTL(Table1[[#This Row],[Start Date]]-1,Table1[[#This Row],[Duration]],1)</f>
        <v>44532</v>
      </c>
      <c r="G28" s="3">
        <v>0</v>
      </c>
      <c r="H28" s="2">
        <f>Table1[[#This Row],[Days completed]]/Table1[[#This Row],[Duration]]</f>
        <v>0</v>
      </c>
      <c r="I28" s="41">
        <v>4667</v>
      </c>
      <c r="J28" s="41">
        <v>0</v>
      </c>
      <c r="K28"/>
    </row>
    <row r="29" spans="1:12" x14ac:dyDescent="0.25">
      <c r="A29" t="s">
        <v>106</v>
      </c>
      <c r="B29" t="s">
        <v>107</v>
      </c>
      <c r="C29" t="s">
        <v>56</v>
      </c>
      <c r="D29" s="1">
        <v>44531</v>
      </c>
      <c r="E29">
        <v>1</v>
      </c>
      <c r="F29" s="1">
        <f>WORKDAY.INTL(Table1[[#This Row],[Start Date]]-1,Table1[[#This Row],[Duration]],1)</f>
        <v>44531</v>
      </c>
      <c r="G29" s="3">
        <v>0</v>
      </c>
      <c r="H29" s="2">
        <f>Table1[[#This Row],[Days completed]]/Table1[[#This Row],[Duration]]</f>
        <v>0</v>
      </c>
      <c r="I29" s="42">
        <v>0</v>
      </c>
      <c r="J29" s="41">
        <v>0</v>
      </c>
      <c r="K29"/>
    </row>
    <row r="30" spans="1:12" x14ac:dyDescent="0.25">
      <c r="A30" t="s">
        <v>95</v>
      </c>
      <c r="B30" t="s">
        <v>98</v>
      </c>
      <c r="C30" t="s">
        <v>99</v>
      </c>
      <c r="D30" s="1">
        <v>44531</v>
      </c>
      <c r="E30">
        <v>1</v>
      </c>
      <c r="F30" s="1">
        <f>WORKDAY.INTL(Table1[[#This Row],[Start Date]]-1,Table1[[#This Row],[Duration]],1)</f>
        <v>44531</v>
      </c>
      <c r="G30" s="3">
        <v>0</v>
      </c>
      <c r="H30" s="2">
        <f>Table1[[#This Row],[Days completed]]/Table1[[#This Row],[Duration]]</f>
        <v>0</v>
      </c>
      <c r="I30" s="41">
        <v>2805</v>
      </c>
      <c r="J30" s="41">
        <v>0</v>
      </c>
      <c r="K30"/>
    </row>
    <row r="31" spans="1:12" x14ac:dyDescent="0.25">
      <c r="A31" t="s">
        <v>72</v>
      </c>
      <c r="B31" t="s">
        <v>75</v>
      </c>
      <c r="C31" t="s">
        <v>56</v>
      </c>
      <c r="D31" s="1">
        <v>44532</v>
      </c>
      <c r="E31">
        <v>10</v>
      </c>
      <c r="F31" s="1">
        <f>WORKDAY.INTL(Table1[[#This Row],[Start Date]]-1,Table1[[#This Row],[Duration]],1)</f>
        <v>44545</v>
      </c>
      <c r="G31" s="3">
        <v>0</v>
      </c>
      <c r="H31" s="2">
        <f>Table1[[#This Row],[Days completed]]/Table1[[#This Row],[Duration]]</f>
        <v>0</v>
      </c>
      <c r="I31" s="41">
        <v>0</v>
      </c>
      <c r="J31" s="41">
        <v>0</v>
      </c>
      <c r="K31"/>
    </row>
    <row r="32" spans="1:12" x14ac:dyDescent="0.25">
      <c r="A32" t="s">
        <v>61</v>
      </c>
      <c r="B32" t="s">
        <v>66</v>
      </c>
      <c r="C32" t="s">
        <v>67</v>
      </c>
      <c r="D32" s="1">
        <v>44536</v>
      </c>
      <c r="E32">
        <v>1</v>
      </c>
      <c r="F32" s="1">
        <f>WORKDAY.INTL(Table1[[#This Row],[Start Date]]-1,Table1[[#This Row],[Duration]],1)</f>
        <v>44536</v>
      </c>
      <c r="G32" s="3">
        <v>0</v>
      </c>
      <c r="H32" s="2">
        <f>Table1[[#This Row],[Days completed]]/Table1[[#This Row],[Duration]]</f>
        <v>0</v>
      </c>
      <c r="I32" s="41">
        <v>854.6</v>
      </c>
      <c r="J32" s="41">
        <v>854.6</v>
      </c>
    </row>
    <row r="33" spans="1:11" x14ac:dyDescent="0.25">
      <c r="A33" t="s">
        <v>88</v>
      </c>
      <c r="B33" t="s">
        <v>87</v>
      </c>
      <c r="C33" t="s">
        <v>56</v>
      </c>
      <c r="D33" s="1">
        <v>44536</v>
      </c>
      <c r="E33">
        <v>2</v>
      </c>
      <c r="F33" s="1">
        <f>WORKDAY.INTL(Table1[[#This Row],[Start Date]]-1,Table1[[#This Row],[Duration]],1)</f>
        <v>44537</v>
      </c>
      <c r="G33" s="3">
        <v>0</v>
      </c>
      <c r="H33" s="2">
        <f>Table1[[#This Row],[Days completed]]/Table1[[#This Row],[Duration]]</f>
        <v>0</v>
      </c>
      <c r="I33" s="41">
        <v>13343.28</v>
      </c>
      <c r="J33" s="41">
        <v>5300</v>
      </c>
    </row>
    <row r="34" spans="1:11" x14ac:dyDescent="0.25">
      <c r="A34" t="s">
        <v>88</v>
      </c>
      <c r="B34" t="s">
        <v>103</v>
      </c>
      <c r="C34" t="s">
        <v>104</v>
      </c>
      <c r="D34" s="1">
        <v>44536</v>
      </c>
      <c r="E34">
        <v>5</v>
      </c>
      <c r="F34" s="1">
        <f>WORKDAY.INTL(Table1[[#This Row],[Start Date]]-1,Table1[[#This Row],[Duration]],1)</f>
        <v>44540</v>
      </c>
      <c r="G34" s="3">
        <v>0</v>
      </c>
      <c r="H34" s="2">
        <f>Table1[[#This Row],[Days completed]]/Table1[[#This Row],[Duration]]</f>
        <v>0</v>
      </c>
      <c r="I34" s="41">
        <v>2989</v>
      </c>
      <c r="J34" s="41">
        <v>0</v>
      </c>
    </row>
    <row r="35" spans="1:11" x14ac:dyDescent="0.25">
      <c r="A35" t="s">
        <v>82</v>
      </c>
      <c r="B35" t="s">
        <v>84</v>
      </c>
      <c r="C35" t="s">
        <v>83</v>
      </c>
      <c r="D35" s="1">
        <v>44543</v>
      </c>
      <c r="E35">
        <v>28</v>
      </c>
      <c r="F35" s="1">
        <f>WORKDAY.INTL(Table1[[#This Row],[Start Date]]-1,Table1[[#This Row],[Duration]],1)</f>
        <v>44580</v>
      </c>
      <c r="G35" s="3">
        <v>0</v>
      </c>
      <c r="H35" s="2">
        <v>0</v>
      </c>
      <c r="I35" s="42">
        <v>0</v>
      </c>
      <c r="J35" s="41">
        <v>0</v>
      </c>
    </row>
    <row r="36" spans="1:11" x14ac:dyDescent="0.25">
      <c r="A36" t="s">
        <v>72</v>
      </c>
      <c r="B36" t="s">
        <v>120</v>
      </c>
      <c r="C36" t="s">
        <v>56</v>
      </c>
      <c r="D36" s="40">
        <v>44571</v>
      </c>
      <c r="E36">
        <v>1</v>
      </c>
      <c r="F36" s="40">
        <f>WORKDAY.INTL(Table1[[#This Row],[Start Date]]-1,Table1[[#This Row],[Duration]],1)</f>
        <v>44571</v>
      </c>
      <c r="G36" s="3">
        <v>0</v>
      </c>
      <c r="H36" s="43">
        <f>Table1[[#This Row],[Days completed]]/Table1[[#This Row],[Duration]]</f>
        <v>0</v>
      </c>
      <c r="I36" s="41">
        <v>0</v>
      </c>
      <c r="J36" s="41">
        <v>0</v>
      </c>
    </row>
    <row r="37" spans="1:11" x14ac:dyDescent="0.25">
      <c r="A37" t="s">
        <v>90</v>
      </c>
      <c r="B37" t="s">
        <v>91</v>
      </c>
      <c r="C37" t="s">
        <v>60</v>
      </c>
      <c r="D37" s="1">
        <v>44580</v>
      </c>
      <c r="E37">
        <v>6</v>
      </c>
      <c r="F37" s="1">
        <f>WORKDAY.INTL(Table1[[#This Row],[Start Date]]-1,Table1[[#This Row],[Duration]],1)</f>
        <v>44587</v>
      </c>
      <c r="G37" s="3">
        <v>0</v>
      </c>
      <c r="H37" s="2">
        <f>Table1[[#This Row],[Days completed]]/Table1[[#This Row],[Duration]]</f>
        <v>0</v>
      </c>
      <c r="I37" s="41">
        <v>31998</v>
      </c>
      <c r="J37" s="41">
        <v>4800</v>
      </c>
    </row>
    <row r="38" spans="1:11" x14ac:dyDescent="0.25">
      <c r="A38" t="s">
        <v>72</v>
      </c>
      <c r="B38" t="s">
        <v>76</v>
      </c>
      <c r="C38" t="s">
        <v>56</v>
      </c>
      <c r="D38" s="40">
        <v>44581</v>
      </c>
      <c r="E38">
        <v>5</v>
      </c>
      <c r="F38" s="1">
        <f>WORKDAY.INTL(Table1[[#This Row],[Start Date]]-1,Table1[[#This Row],[Duration]],1)</f>
        <v>44587</v>
      </c>
      <c r="G38" s="3">
        <v>0</v>
      </c>
      <c r="H38" s="43">
        <f>Table1[[#This Row],[Days completed]]/Table1[[#This Row],[Duration]]</f>
        <v>0</v>
      </c>
      <c r="I38" s="41">
        <v>19988.28</v>
      </c>
      <c r="J38" s="41">
        <v>0</v>
      </c>
    </row>
    <row r="39" spans="1:11" ht="30" x14ac:dyDescent="0.25">
      <c r="A39" t="s">
        <v>58</v>
      </c>
      <c r="B39" t="s">
        <v>108</v>
      </c>
      <c r="C39" t="s">
        <v>109</v>
      </c>
      <c r="D39" s="40">
        <v>44583</v>
      </c>
      <c r="E39">
        <v>1</v>
      </c>
      <c r="F39" s="40">
        <f>WORKDAY.INTL(Table1[[#This Row],[Start Date]]-1,Table1[[#This Row],[Duration]],1)</f>
        <v>44585</v>
      </c>
      <c r="G39" s="3">
        <v>0</v>
      </c>
      <c r="H39" s="2">
        <f>Table1[[#This Row],[Days completed]]/Table1[[#This Row],[Duration]]</f>
        <v>0</v>
      </c>
      <c r="I39" s="41">
        <v>1535.94</v>
      </c>
      <c r="J39" s="41">
        <v>0</v>
      </c>
      <c r="K39" s="44" t="s">
        <v>112</v>
      </c>
    </row>
    <row r="40" spans="1:11" x14ac:dyDescent="0.25">
      <c r="A40" t="s">
        <v>72</v>
      </c>
      <c r="B40" t="s">
        <v>77</v>
      </c>
      <c r="C40" t="s">
        <v>56</v>
      </c>
      <c r="D40" s="1">
        <v>44588</v>
      </c>
      <c r="E40">
        <v>2</v>
      </c>
      <c r="F40" s="1">
        <f>WORKDAY.INTL(Table1[[#This Row],[Start Date]]-1,Table1[[#This Row],[Duration]],1)</f>
        <v>44589</v>
      </c>
      <c r="G40" s="3">
        <v>0</v>
      </c>
      <c r="H40" s="2">
        <f>Table1[[#This Row],[Days completed]]/Table1[[#This Row],[Duration]]</f>
        <v>0</v>
      </c>
      <c r="I40" s="41">
        <v>0</v>
      </c>
      <c r="J40" s="41">
        <v>0</v>
      </c>
    </row>
    <row r="41" spans="1:11" x14ac:dyDescent="0.25">
      <c r="A41" t="s">
        <v>88</v>
      </c>
      <c r="B41" t="s">
        <v>89</v>
      </c>
      <c r="C41" t="s">
        <v>110</v>
      </c>
      <c r="D41" s="1">
        <v>44589</v>
      </c>
      <c r="E41">
        <v>21</v>
      </c>
      <c r="F41" s="1">
        <f>WORKDAY.INTL(Table1[[#This Row],[Start Date]]-1,Table1[[#This Row],[Duration]],1)</f>
        <v>44617</v>
      </c>
      <c r="G41" s="3">
        <v>0</v>
      </c>
      <c r="H41" s="2">
        <f>Table1[[#This Row],[Days completed]]/Table1[[#This Row],[Duration]]</f>
        <v>0</v>
      </c>
      <c r="I41" s="42">
        <v>0</v>
      </c>
      <c r="J41" s="41">
        <v>0</v>
      </c>
    </row>
    <row r="42" spans="1:11" ht="30" x14ac:dyDescent="0.25">
      <c r="A42" t="s">
        <v>78</v>
      </c>
      <c r="B42" t="s">
        <v>80</v>
      </c>
      <c r="C42" t="s">
        <v>56</v>
      </c>
      <c r="D42" s="1">
        <v>44593</v>
      </c>
      <c r="E42">
        <v>3</v>
      </c>
      <c r="F42" s="1">
        <f>WORKDAY.INTL(Table1[[#This Row],[Start Date]]-1,Table1[[#This Row],[Duration]],1)</f>
        <v>44595</v>
      </c>
      <c r="G42" s="3">
        <v>0</v>
      </c>
      <c r="H42" s="2">
        <f>Table1[[#This Row],[Days completed]]/Table1[[#This Row],[Duration]]</f>
        <v>0</v>
      </c>
      <c r="I42" s="41">
        <v>4641</v>
      </c>
      <c r="J42" s="41">
        <v>0</v>
      </c>
      <c r="K42" s="44" t="s">
        <v>116</v>
      </c>
    </row>
    <row r="43" spans="1:11" x14ac:dyDescent="0.25">
      <c r="A43" t="s">
        <v>92</v>
      </c>
      <c r="B43" t="s">
        <v>93</v>
      </c>
      <c r="C43" t="s">
        <v>94</v>
      </c>
      <c r="D43" s="1">
        <v>44593</v>
      </c>
      <c r="E43">
        <v>1</v>
      </c>
      <c r="F43" s="1">
        <f>WORKDAY.INTL(Table1[[#This Row],[Start Date]]-1,Table1[[#This Row],[Duration]],1)</f>
        <v>44593</v>
      </c>
      <c r="G43" s="3">
        <v>0</v>
      </c>
      <c r="H43" s="2">
        <f>Table1[[#This Row],[Days completed]]/Table1[[#This Row],[Duration]]</f>
        <v>0</v>
      </c>
      <c r="I43" s="41">
        <v>28800</v>
      </c>
      <c r="J43" s="41">
        <v>8540</v>
      </c>
    </row>
    <row r="44" spans="1:11" x14ac:dyDescent="0.25">
      <c r="A44" t="s">
        <v>78</v>
      </c>
      <c r="B44" t="s">
        <v>81</v>
      </c>
      <c r="C44" t="s">
        <v>56</v>
      </c>
      <c r="D44" s="1">
        <v>44596</v>
      </c>
      <c r="E44">
        <v>1</v>
      </c>
      <c r="F44" s="1">
        <f>WORKDAY.INTL(Table1[[#This Row],[Start Date]]-1,Table1[[#This Row],[Duration]],1)</f>
        <v>44596</v>
      </c>
      <c r="G44" s="3">
        <v>0</v>
      </c>
      <c r="H44" s="2">
        <f>Table1[[#This Row],[Days completed]]/Table1[[#This Row],[Duration]]</f>
        <v>0</v>
      </c>
      <c r="I44" s="41">
        <v>9013.82</v>
      </c>
      <c r="J44" s="41">
        <v>9013.82</v>
      </c>
      <c r="K44" s="44" t="s">
        <v>115</v>
      </c>
    </row>
    <row r="45" spans="1:11" x14ac:dyDescent="0.25">
      <c r="A45" t="s">
        <v>50</v>
      </c>
      <c r="B45" t="s">
        <v>51</v>
      </c>
      <c r="C45" t="s">
        <v>52</v>
      </c>
      <c r="D45" s="1">
        <v>44606</v>
      </c>
      <c r="E45">
        <v>3</v>
      </c>
      <c r="F45" s="1">
        <f>WORKDAY.INTL(Table1[[#This Row],[Start Date]]-1,Table1[[#This Row],[Duration]],1)</f>
        <v>44608</v>
      </c>
      <c r="G45" s="3">
        <v>0</v>
      </c>
      <c r="H45" s="2">
        <f>Table1[[#This Row],[Days completed]]/Table1[[#This Row],[Duration]]</f>
        <v>0</v>
      </c>
      <c r="I45" s="41">
        <v>0</v>
      </c>
      <c r="J45" s="41">
        <v>0</v>
      </c>
    </row>
    <row r="46" spans="1:11" x14ac:dyDescent="0.25">
      <c r="A46" t="s">
        <v>50</v>
      </c>
      <c r="B46" t="s">
        <v>53</v>
      </c>
      <c r="C46" t="s">
        <v>52</v>
      </c>
      <c r="D46" s="1">
        <v>44609</v>
      </c>
      <c r="E46">
        <v>2</v>
      </c>
      <c r="F46" s="1">
        <f>WORKDAY.INTL(Table1[[#This Row],[Start Date]]-1,Table1[[#This Row],[Duration]],1)</f>
        <v>44610</v>
      </c>
      <c r="G46" s="3">
        <v>0</v>
      </c>
      <c r="H46" s="2">
        <f>Table1[[#This Row],[Days completed]]/Table1[[#This Row],[Duration]]</f>
        <v>0</v>
      </c>
      <c r="I46" s="41">
        <v>0</v>
      </c>
      <c r="J46" s="41">
        <v>0</v>
      </c>
    </row>
    <row r="47" spans="1:11" x14ac:dyDescent="0.25">
      <c r="A47" t="s">
        <v>50</v>
      </c>
      <c r="B47" t="s">
        <v>54</v>
      </c>
      <c r="C47" t="s">
        <v>52</v>
      </c>
      <c r="D47" s="1">
        <v>44613</v>
      </c>
      <c r="E47">
        <v>2</v>
      </c>
      <c r="F47" s="1">
        <f>WORKDAY.INTL(Table1[[#This Row],[Start Date]]-1,Table1[[#This Row],[Duration]],1)</f>
        <v>44614</v>
      </c>
      <c r="G47" s="3">
        <v>0</v>
      </c>
      <c r="H47" s="2">
        <f>Table1[[#This Row],[Days completed]]/Table1[[#This Row],[Duration]]</f>
        <v>0</v>
      </c>
      <c r="I47" s="41">
        <v>0</v>
      </c>
      <c r="J47" s="41">
        <v>0</v>
      </c>
    </row>
    <row r="48" spans="1:11" x14ac:dyDescent="0.25">
      <c r="A48" t="s">
        <v>50</v>
      </c>
      <c r="B48" t="s">
        <v>57</v>
      </c>
      <c r="C48" t="s">
        <v>52</v>
      </c>
      <c r="D48" s="1">
        <v>44615</v>
      </c>
      <c r="E48">
        <v>7</v>
      </c>
      <c r="F48" s="1">
        <f>WORKDAY.INTL(Table1[[#This Row],[Start Date]]-1,Table1[[#This Row],[Duration]],1)</f>
        <v>44623</v>
      </c>
      <c r="G48" s="3">
        <v>0</v>
      </c>
      <c r="H48" s="2">
        <f>Table1[[#This Row],[Days completed]]/Table1[[#This Row],[Duration]]</f>
        <v>0</v>
      </c>
      <c r="I48" s="41">
        <v>32765</v>
      </c>
      <c r="J48" s="41">
        <v>0</v>
      </c>
      <c r="K48" s="44" t="s">
        <v>113</v>
      </c>
    </row>
    <row r="49" spans="1:11" x14ac:dyDescent="0.25">
      <c r="A49" t="s">
        <v>50</v>
      </c>
      <c r="B49" t="s">
        <v>105</v>
      </c>
      <c r="C49" t="s">
        <v>60</v>
      </c>
      <c r="D49" s="40">
        <v>44623</v>
      </c>
      <c r="E49">
        <v>1</v>
      </c>
      <c r="F49" s="1">
        <f>WORKDAY.INTL(Table1[[#This Row],[Start Date]]-1,Table1[[#This Row],[Duration]],1)</f>
        <v>44623</v>
      </c>
      <c r="G49" s="3">
        <v>0</v>
      </c>
      <c r="H49" s="2">
        <f>Table1[[#This Row],[Days completed]]/Table1[[#This Row],[Duration]]</f>
        <v>0</v>
      </c>
      <c r="I49" s="41">
        <v>5745.19</v>
      </c>
      <c r="J49" s="41">
        <v>1149.03</v>
      </c>
      <c r="K49" s="44" t="s">
        <v>117</v>
      </c>
    </row>
    <row r="50" spans="1:11" x14ac:dyDescent="0.25">
      <c r="A50" t="s">
        <v>50</v>
      </c>
      <c r="B50" t="s">
        <v>55</v>
      </c>
      <c r="C50" t="s">
        <v>56</v>
      </c>
      <c r="D50" s="1">
        <v>44623</v>
      </c>
      <c r="E50">
        <v>3</v>
      </c>
      <c r="F50" s="1">
        <f>WORKDAY.INTL(Table1[[#This Row],[Start Date]]-1,Table1[[#This Row],[Duration]],1)</f>
        <v>44627</v>
      </c>
      <c r="G50" s="3">
        <v>0</v>
      </c>
      <c r="H50" s="2">
        <f>Table1[[#This Row],[Days completed]]/Table1[[#This Row],[Duration]]</f>
        <v>0</v>
      </c>
      <c r="I50" s="41">
        <v>6212</v>
      </c>
      <c r="J50" s="41">
        <v>0</v>
      </c>
      <c r="K50" s="44" t="s">
        <v>114</v>
      </c>
    </row>
    <row r="51" spans="1:11" x14ac:dyDescent="0.25">
      <c r="A51" t="s">
        <v>46</v>
      </c>
      <c r="B51" t="s">
        <v>44</v>
      </c>
      <c r="C51" t="s">
        <v>45</v>
      </c>
      <c r="D51" s="1">
        <v>44627</v>
      </c>
      <c r="E51">
        <v>1</v>
      </c>
      <c r="F51" s="1">
        <f>WORKDAY.INTL(Table1[[#This Row],[Start Date]]-1,Table1[[#This Row],[Duration]],1)</f>
        <v>44627</v>
      </c>
      <c r="G51" s="3">
        <v>0</v>
      </c>
      <c r="H51" s="2">
        <f>Table1[[#This Row],[Days completed]]/Table1[[#This Row],[Duration]]</f>
        <v>0</v>
      </c>
      <c r="I51" s="41">
        <v>0</v>
      </c>
      <c r="J51" s="41">
        <v>0</v>
      </c>
    </row>
    <row r="52" spans="1:11" x14ac:dyDescent="0.25">
      <c r="A52" t="s">
        <v>46</v>
      </c>
      <c r="B52" t="s">
        <v>47</v>
      </c>
      <c r="C52" t="s">
        <v>45</v>
      </c>
      <c r="D52" s="1">
        <v>44628</v>
      </c>
      <c r="E52">
        <v>1</v>
      </c>
      <c r="F52" s="1">
        <f>WORKDAY.INTL(Table1[[#This Row],[Start Date]]-1,Table1[[#This Row],[Duration]],1)</f>
        <v>44628</v>
      </c>
      <c r="G52" s="3">
        <v>0</v>
      </c>
      <c r="H52" s="2">
        <f>Table1[[#This Row],[Days completed]]/Table1[[#This Row],[Duration]]</f>
        <v>0</v>
      </c>
      <c r="I52" s="41">
        <v>0</v>
      </c>
      <c r="J52" s="41">
        <v>0</v>
      </c>
    </row>
    <row r="53" spans="1:11" x14ac:dyDescent="0.25">
      <c r="A53" t="s">
        <v>46</v>
      </c>
      <c r="B53" t="s">
        <v>48</v>
      </c>
      <c r="C53" t="s">
        <v>45</v>
      </c>
      <c r="D53" s="1">
        <v>44629</v>
      </c>
      <c r="E53">
        <v>5</v>
      </c>
      <c r="F53" s="1">
        <f>WORKDAY.INTL(Table1[[#This Row],[Start Date]]-1,Table1[[#This Row],[Duration]],1)</f>
        <v>44635</v>
      </c>
      <c r="G53" s="3">
        <v>0</v>
      </c>
      <c r="H53" s="2">
        <f>Table1[[#This Row],[Days completed]]/Table1[[#This Row],[Duration]]</f>
        <v>0</v>
      </c>
      <c r="I53" s="41">
        <v>12205</v>
      </c>
      <c r="J53" s="41">
        <v>0</v>
      </c>
    </row>
    <row r="54" spans="1:11" x14ac:dyDescent="0.25">
      <c r="A54" t="s">
        <v>102</v>
      </c>
      <c r="B54" t="s">
        <v>101</v>
      </c>
      <c r="C54" t="s">
        <v>110</v>
      </c>
      <c r="D54" s="1">
        <v>44635</v>
      </c>
      <c r="E54">
        <v>7</v>
      </c>
      <c r="F54" s="1">
        <f>WORKDAY.INTL(Table1[[#This Row],[Start Date]]-1,Table1[[#This Row],[Duration]],1)</f>
        <v>44643</v>
      </c>
      <c r="G54" s="3">
        <v>0</v>
      </c>
      <c r="H54" s="2">
        <f>Table1[[#This Row],[Days completed]]/Table1[[#This Row],[Duration]]</f>
        <v>0</v>
      </c>
      <c r="I54" s="41">
        <v>0</v>
      </c>
      <c r="J54" s="41">
        <v>0</v>
      </c>
    </row>
    <row r="55" spans="1:11" x14ac:dyDescent="0.25">
      <c r="A55" t="s">
        <v>46</v>
      </c>
      <c r="B55" t="s">
        <v>49</v>
      </c>
      <c r="C55" t="s">
        <v>45</v>
      </c>
      <c r="D55" s="1">
        <v>44636</v>
      </c>
      <c r="E55">
        <v>1</v>
      </c>
      <c r="F55" s="1">
        <f>WORKDAY.INTL(Table1[[#This Row],[Start Date]]-1,Table1[[#This Row],[Duration]],1)</f>
        <v>44636</v>
      </c>
      <c r="G55" s="3">
        <v>0</v>
      </c>
      <c r="H55" s="2">
        <f>Table1[[#This Row],[Days completed]]/Table1[[#This Row],[Duration]]</f>
        <v>0</v>
      </c>
      <c r="I55" s="41">
        <v>0</v>
      </c>
      <c r="J55" s="41">
        <v>0</v>
      </c>
    </row>
    <row r="56" spans="1:11" x14ac:dyDescent="0.25">
      <c r="A56" t="s">
        <v>102</v>
      </c>
      <c r="B56" t="s">
        <v>102</v>
      </c>
      <c r="C56" t="s">
        <v>110</v>
      </c>
      <c r="D56" s="1">
        <v>44643</v>
      </c>
      <c r="E56">
        <v>5</v>
      </c>
      <c r="F56" s="1">
        <f>WORKDAY.INTL(Table1[[#This Row],[Start Date]]-1,Table1[[#This Row],[Duration]],1)</f>
        <v>44649</v>
      </c>
      <c r="G56" s="3">
        <v>0</v>
      </c>
      <c r="H56" s="2">
        <f>Table1[[#This Row],[Days completed]]/Table1[[#This Row],[Duration]]</f>
        <v>0</v>
      </c>
      <c r="I56" s="41">
        <v>0</v>
      </c>
      <c r="J56" s="41">
        <v>0</v>
      </c>
    </row>
    <row r="57" spans="1:11" x14ac:dyDescent="0.25">
      <c r="A57" t="s">
        <v>95</v>
      </c>
      <c r="B57" t="s">
        <v>100</v>
      </c>
      <c r="C57" t="s">
        <v>86</v>
      </c>
      <c r="D57" s="1">
        <v>44713</v>
      </c>
      <c r="E57">
        <v>32</v>
      </c>
      <c r="F57" s="1">
        <f>WORKDAY.INTL(Table1[[#This Row],[Start Date]]-1,Table1[[#This Row],[Duration]],1)</f>
        <v>44756</v>
      </c>
      <c r="G57" s="3">
        <v>0</v>
      </c>
      <c r="H57" s="2">
        <f>Table1[[#This Row],[Days completed]]/Table1[[#This Row],[Duration]]</f>
        <v>0</v>
      </c>
      <c r="I57" s="41">
        <v>0</v>
      </c>
      <c r="J57" s="41">
        <v>0</v>
      </c>
    </row>
    <row r="58" spans="1:11" x14ac:dyDescent="0.25">
      <c r="A58" t="s">
        <v>95</v>
      </c>
      <c r="B58" t="s">
        <v>85</v>
      </c>
      <c r="C58" t="s">
        <v>86</v>
      </c>
      <c r="D58" s="1">
        <v>44774</v>
      </c>
      <c r="E58">
        <v>1</v>
      </c>
      <c r="F58" s="1">
        <f>WORKDAY.INTL(Table1[[#This Row],[Start Date]]-1,Table1[[#This Row],[Duration]],1)</f>
        <v>44774</v>
      </c>
      <c r="G58" s="3">
        <v>0</v>
      </c>
      <c r="H58" s="2">
        <f>Table1[[#This Row],[Days completed]]/Table1[[#This Row],[Duration]]</f>
        <v>0</v>
      </c>
      <c r="I58" s="42">
        <v>0</v>
      </c>
      <c r="J58" s="41">
        <v>0</v>
      </c>
    </row>
    <row r="59" spans="1:11" x14ac:dyDescent="0.25">
      <c r="A59" t="s">
        <v>95</v>
      </c>
      <c r="B59" t="s">
        <v>96</v>
      </c>
      <c r="C59" t="s">
        <v>86</v>
      </c>
      <c r="D59" s="1">
        <v>44774</v>
      </c>
      <c r="E59">
        <v>1</v>
      </c>
      <c r="F59" s="1">
        <f>WORKDAY.INTL(Table1[[#This Row],[Start Date]]-1,Table1[[#This Row],[Duration]],1)</f>
        <v>44774</v>
      </c>
      <c r="G59" s="3">
        <v>0</v>
      </c>
      <c r="H59" s="2">
        <f>Table1[[#This Row],[Days completed]]/Table1[[#This Row],[Duration]]</f>
        <v>0</v>
      </c>
      <c r="I59" s="42">
        <v>0</v>
      </c>
      <c r="J59" s="41">
        <v>0</v>
      </c>
    </row>
    <row r="60" spans="1:11" x14ac:dyDescent="0.25">
      <c r="A60" t="s">
        <v>95</v>
      </c>
      <c r="B60" t="s">
        <v>97</v>
      </c>
      <c r="C60" t="s">
        <v>86</v>
      </c>
      <c r="D60" s="1">
        <v>44775</v>
      </c>
      <c r="E60">
        <v>1</v>
      </c>
      <c r="F60" s="1">
        <f>WORKDAY.INTL(Table1[[#This Row],[Start Date]]-1,Table1[[#This Row],[Duration]],1)</f>
        <v>44775</v>
      </c>
      <c r="G60" s="3">
        <v>0</v>
      </c>
      <c r="H60" s="2">
        <f>Table1[[#This Row],[Days completed]]/Table1[[#This Row],[Duration]]</f>
        <v>0</v>
      </c>
      <c r="I60" s="42">
        <v>0</v>
      </c>
      <c r="J60" s="41">
        <v>0</v>
      </c>
    </row>
    <row r="61" spans="1:11" x14ac:dyDescent="0.25">
      <c r="I61" s="41"/>
      <c r="J61" s="41"/>
    </row>
    <row r="62" spans="1:11" x14ac:dyDescent="0.25">
      <c r="I62" s="41"/>
      <c r="J62" s="41"/>
    </row>
    <row r="63" spans="1:11" x14ac:dyDescent="0.25">
      <c r="I63" s="41"/>
      <c r="J63" s="41"/>
    </row>
    <row r="64" spans="1:11" x14ac:dyDescent="0.25">
      <c r="I64" s="41"/>
      <c r="J64" s="41"/>
    </row>
    <row r="65" spans="9:10" x14ac:dyDescent="0.25">
      <c r="I65" s="41"/>
      <c r="J65" s="41"/>
    </row>
    <row r="66" spans="9:10" x14ac:dyDescent="0.25">
      <c r="I66" s="41"/>
      <c r="J66" s="41"/>
    </row>
    <row r="67" spans="9:10" x14ac:dyDescent="0.25">
      <c r="I67" s="41"/>
      <c r="J67" s="41"/>
    </row>
    <row r="68" spans="9:10" x14ac:dyDescent="0.25">
      <c r="I68" s="41"/>
      <c r="J68" s="41"/>
    </row>
    <row r="69" spans="9:10" x14ac:dyDescent="0.25">
      <c r="I69" s="41"/>
      <c r="J69" s="41"/>
    </row>
    <row r="70" spans="9:10" x14ac:dyDescent="0.25">
      <c r="I70" s="41"/>
      <c r="J70" s="41"/>
    </row>
    <row r="71" spans="9:10" x14ac:dyDescent="0.25">
      <c r="I71" s="41"/>
      <c r="J71" s="41"/>
    </row>
    <row r="72" spans="9:10" x14ac:dyDescent="0.25">
      <c r="I72" s="41"/>
      <c r="J72" s="41"/>
    </row>
    <row r="73" spans="9:10" x14ac:dyDescent="0.25">
      <c r="I73" s="41"/>
      <c r="J73" s="41"/>
    </row>
    <row r="74" spans="9:10" x14ac:dyDescent="0.25">
      <c r="I74" s="41"/>
      <c r="J74" s="41"/>
    </row>
    <row r="75" spans="9:10" x14ac:dyDescent="0.25">
      <c r="I75" s="41"/>
      <c r="J75" s="41"/>
    </row>
    <row r="76" spans="9:10" x14ac:dyDescent="0.25">
      <c r="I76" s="41"/>
      <c r="J76" s="41"/>
    </row>
    <row r="77" spans="9:10" x14ac:dyDescent="0.25">
      <c r="I77" s="41"/>
      <c r="J77" s="41"/>
    </row>
    <row r="78" spans="9:10" x14ac:dyDescent="0.25">
      <c r="I78" s="41"/>
      <c r="J78" s="41"/>
    </row>
    <row r="79" spans="9:10" x14ac:dyDescent="0.25">
      <c r="I79" s="41"/>
      <c r="J79" s="41"/>
    </row>
    <row r="80" spans="9:10" x14ac:dyDescent="0.25">
      <c r="I80" s="41"/>
      <c r="J80" s="41"/>
    </row>
    <row r="81" spans="9:10" x14ac:dyDescent="0.25">
      <c r="I81" s="41"/>
      <c r="J81" s="41"/>
    </row>
    <row r="82" spans="9:10" x14ac:dyDescent="0.25">
      <c r="I82" s="41"/>
      <c r="J82" s="41"/>
    </row>
    <row r="83" spans="9:10" x14ac:dyDescent="0.25">
      <c r="I83" s="41"/>
      <c r="J83" s="41"/>
    </row>
    <row r="84" spans="9:10" x14ac:dyDescent="0.25">
      <c r="I84" s="41"/>
      <c r="J84" s="41"/>
    </row>
    <row r="85" spans="9:10" x14ac:dyDescent="0.25">
      <c r="I85" s="41"/>
      <c r="J85" s="41"/>
    </row>
    <row r="86" spans="9:10" x14ac:dyDescent="0.25">
      <c r="I86" s="41"/>
      <c r="J86" s="41"/>
    </row>
    <row r="87" spans="9:10" x14ac:dyDescent="0.25">
      <c r="I87" s="41"/>
      <c r="J87" s="41"/>
    </row>
    <row r="88" spans="9:10" x14ac:dyDescent="0.25">
      <c r="I88" s="41"/>
      <c r="J88" s="41"/>
    </row>
    <row r="89" spans="9:10" x14ac:dyDescent="0.25">
      <c r="I89" s="41"/>
      <c r="J89" s="41"/>
    </row>
    <row r="90" spans="9:10" x14ac:dyDescent="0.25">
      <c r="I90" s="41"/>
      <c r="J90" s="41"/>
    </row>
    <row r="91" spans="9:10" x14ac:dyDescent="0.25">
      <c r="I91" s="41"/>
      <c r="J91" s="41"/>
    </row>
    <row r="92" spans="9:10" x14ac:dyDescent="0.25">
      <c r="I92" s="41"/>
      <c r="J92" s="41"/>
    </row>
    <row r="93" spans="9:10" x14ac:dyDescent="0.25">
      <c r="I93" s="41"/>
      <c r="J93" s="41"/>
    </row>
    <row r="94" spans="9:10" x14ac:dyDescent="0.25">
      <c r="I94" s="41"/>
      <c r="J94" s="41"/>
    </row>
    <row r="95" spans="9:10" x14ac:dyDescent="0.25">
      <c r="I95" s="41"/>
      <c r="J95" s="41"/>
    </row>
    <row r="96" spans="9:10" x14ac:dyDescent="0.25">
      <c r="I96" s="41"/>
      <c r="J96" s="41"/>
    </row>
    <row r="97" spans="9:10" x14ac:dyDescent="0.25">
      <c r="I97" s="41"/>
      <c r="J97" s="41"/>
    </row>
    <row r="98" spans="9:10" x14ac:dyDescent="0.25">
      <c r="I98" s="41"/>
      <c r="J98" s="41"/>
    </row>
    <row r="99" spans="9:10" x14ac:dyDescent="0.25">
      <c r="I99" s="41"/>
      <c r="J99" s="41"/>
    </row>
    <row r="100" spans="9:10" x14ac:dyDescent="0.25">
      <c r="I100" s="41"/>
      <c r="J100" s="41"/>
    </row>
    <row r="101" spans="9:10" x14ac:dyDescent="0.25">
      <c r="I101" s="41"/>
      <c r="J101" s="41"/>
    </row>
    <row r="102" spans="9:10" x14ac:dyDescent="0.25">
      <c r="I102" s="41"/>
      <c r="J102" s="41"/>
    </row>
    <row r="103" spans="9:10" x14ac:dyDescent="0.25">
      <c r="I103" s="41"/>
      <c r="J103" s="41"/>
    </row>
    <row r="104" spans="9:10" x14ac:dyDescent="0.25">
      <c r="I104" s="41"/>
      <c r="J104" s="41"/>
    </row>
    <row r="105" spans="9:10" x14ac:dyDescent="0.25">
      <c r="I105" s="41"/>
      <c r="J105" s="41"/>
    </row>
    <row r="106" spans="9:10" x14ac:dyDescent="0.25">
      <c r="I106" s="41"/>
      <c r="J106" s="41"/>
    </row>
    <row r="107" spans="9:10" x14ac:dyDescent="0.25">
      <c r="I107" s="41"/>
      <c r="J107" s="41"/>
    </row>
    <row r="108" spans="9:10" x14ac:dyDescent="0.25">
      <c r="I108" s="41"/>
      <c r="J108" s="41"/>
    </row>
    <row r="109" spans="9:10" x14ac:dyDescent="0.25">
      <c r="I109" s="41"/>
      <c r="J109" s="41"/>
    </row>
    <row r="110" spans="9:10" x14ac:dyDescent="0.25">
      <c r="I110" s="41"/>
      <c r="J110" s="41"/>
    </row>
    <row r="111" spans="9:10" x14ac:dyDescent="0.25">
      <c r="I111" s="41"/>
      <c r="J111" s="41"/>
    </row>
    <row r="112" spans="9:10" x14ac:dyDescent="0.25">
      <c r="I112" s="41"/>
      <c r="J112" s="41"/>
    </row>
    <row r="113" spans="9:10" x14ac:dyDescent="0.25">
      <c r="I113" s="41"/>
      <c r="J113" s="41"/>
    </row>
    <row r="114" spans="9:10" x14ac:dyDescent="0.25">
      <c r="I114" s="41"/>
      <c r="J114" s="41"/>
    </row>
    <row r="115" spans="9:10" x14ac:dyDescent="0.25">
      <c r="I115" s="41"/>
      <c r="J115" s="41"/>
    </row>
    <row r="116" spans="9:10" x14ac:dyDescent="0.25">
      <c r="I116" s="41"/>
      <c r="J116" s="41"/>
    </row>
    <row r="117" spans="9:10" x14ac:dyDescent="0.25">
      <c r="I117" s="41"/>
      <c r="J117" s="41"/>
    </row>
    <row r="118" spans="9:10" x14ac:dyDescent="0.25">
      <c r="I118" s="41"/>
      <c r="J118" s="41"/>
    </row>
    <row r="119" spans="9:10" x14ac:dyDescent="0.25">
      <c r="I119" s="41"/>
      <c r="J119" s="41"/>
    </row>
    <row r="120" spans="9:10" x14ac:dyDescent="0.25">
      <c r="I120" s="41"/>
      <c r="J120" s="41"/>
    </row>
    <row r="121" spans="9:10" x14ac:dyDescent="0.25">
      <c r="I121" s="41"/>
      <c r="J121" s="41"/>
    </row>
    <row r="122" spans="9:10" x14ac:dyDescent="0.25">
      <c r="I122" s="41"/>
      <c r="J122" s="41"/>
    </row>
    <row r="123" spans="9:10" x14ac:dyDescent="0.25">
      <c r="I123" s="41"/>
      <c r="J123" s="41"/>
    </row>
    <row r="124" spans="9:10" x14ac:dyDescent="0.25">
      <c r="I124" s="41"/>
      <c r="J124" s="41"/>
    </row>
    <row r="125" spans="9:10" x14ac:dyDescent="0.25">
      <c r="I125" s="41"/>
      <c r="J125" s="41"/>
    </row>
    <row r="126" spans="9:10" x14ac:dyDescent="0.25">
      <c r="I126" s="41"/>
      <c r="J126" s="41"/>
    </row>
    <row r="127" spans="9:10" x14ac:dyDescent="0.25">
      <c r="I127" s="41"/>
      <c r="J127" s="41"/>
    </row>
    <row r="128" spans="9:10" x14ac:dyDescent="0.25">
      <c r="I128" s="41"/>
      <c r="J128" s="41"/>
    </row>
    <row r="129" spans="9:10" x14ac:dyDescent="0.25">
      <c r="I129" s="41"/>
      <c r="J129" s="41"/>
    </row>
    <row r="130" spans="9:10" x14ac:dyDescent="0.25">
      <c r="I130" s="41"/>
      <c r="J130" s="41"/>
    </row>
    <row r="131" spans="9:10" x14ac:dyDescent="0.25">
      <c r="I131" s="41"/>
      <c r="J131" s="41"/>
    </row>
    <row r="132" spans="9:10" x14ac:dyDescent="0.25">
      <c r="I132" s="41"/>
      <c r="J132" s="41"/>
    </row>
    <row r="133" spans="9:10" x14ac:dyDescent="0.25">
      <c r="I133" s="41"/>
      <c r="J133" s="41"/>
    </row>
    <row r="134" spans="9:10" x14ac:dyDescent="0.25">
      <c r="I134" s="41"/>
      <c r="J134" s="41"/>
    </row>
    <row r="135" spans="9:10" x14ac:dyDescent="0.25">
      <c r="I135" s="41"/>
      <c r="J135" s="41"/>
    </row>
    <row r="136" spans="9:10" x14ac:dyDescent="0.25">
      <c r="I136" s="41"/>
      <c r="J136" s="41"/>
    </row>
    <row r="137" spans="9:10" x14ac:dyDescent="0.25">
      <c r="I137" s="41"/>
      <c r="J137" s="41"/>
    </row>
  </sheetData>
  <pageMargins left="0.7" right="0.7" top="0.75" bottom="0.75" header="0.3" footer="0.3"/>
  <pageSetup paperSize="9" scale="97" fitToWidth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Dashboard</vt:lpstr>
      <vt:lpstr>Workings</vt:lpstr>
      <vt:lpstr>Data</vt:lpstr>
      <vt:lpstr>Dashboard!Zone_d_impression</vt:lpstr>
      <vt:lpstr>Data!Zone_d_impression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bigbi</cp:lastModifiedBy>
  <cp:lastPrinted>2021-11-08T16:09:08Z</cp:lastPrinted>
  <dcterms:created xsi:type="dcterms:W3CDTF">2019-08-20T08:51:45Z</dcterms:created>
  <dcterms:modified xsi:type="dcterms:W3CDTF">2021-11-15T22:53:11Z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