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workspace\maison\planning\"/>
    </mc:Choice>
  </mc:AlternateContent>
  <xr:revisionPtr revIDLastSave="0" documentId="13_ncr:1_{F4A947DC-AED9-418C-BA80-F9D9A472ECAE}" xr6:coauthVersionLast="47" xr6:coauthVersionMax="47" xr10:uidLastSave="{00000000-0000-0000-0000-000000000000}"/>
  <bookViews>
    <workbookView xWindow="-120" yWindow="-120" windowWidth="38640" windowHeight="21240" tabRatio="664" xr2:uid="{599CBDBA-6DCB-491A-8F55-440439BE8440}"/>
  </bookViews>
  <sheets>
    <sheet name="Dashboard" sheetId="3" r:id="rId1"/>
    <sheet name="Workings" sheetId="4" r:id="rId2"/>
    <sheet name="Data" sheetId="1" r:id="rId3"/>
    <sheet name="Instructions" sheetId="6" r:id="rId4"/>
    <sheet name="More Resources" sheetId="8" r:id="rId5"/>
    <sheet name="Dashboard Protection" sheetId="9" r:id="rId6"/>
  </sheets>
  <definedNames>
    <definedName name="Slicer_Manager">#N/A</definedName>
    <definedName name="Slicer_Project">#N/A</definedName>
    <definedName name="_xlnm.Print_Area" localSheetId="0">Dashboard!$A$1:$X$46</definedName>
  </definedNames>
  <calcPr calcId="191029"/>
  <pivotCaches>
    <pivotCache cacheId="41" r:id="rId7"/>
  </pivotCaches>
  <fileRecoveryPr repairLoad="1"/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H33" i="1"/>
  <c r="F37" i="1"/>
  <c r="H37" i="1"/>
  <c r="F17" i="1"/>
  <c r="H17" i="1"/>
  <c r="F31" i="1"/>
  <c r="H31" i="1"/>
  <c r="H48" i="1"/>
  <c r="H49" i="1"/>
  <c r="F49" i="1"/>
  <c r="F48" i="1"/>
  <c r="F35" i="1"/>
  <c r="H35" i="1"/>
  <c r="H44" i="1"/>
  <c r="H45" i="1"/>
  <c r="H46" i="1"/>
  <c r="H47" i="1"/>
  <c r="F47" i="1"/>
  <c r="F46" i="1"/>
  <c r="F45" i="1"/>
  <c r="H43" i="1"/>
  <c r="F44" i="1"/>
  <c r="F32" i="1"/>
  <c r="H32" i="1"/>
  <c r="F43" i="1"/>
  <c r="F39" i="1"/>
  <c r="H39" i="1"/>
  <c r="F42" i="1"/>
  <c r="H42" i="1"/>
  <c r="F30" i="1"/>
  <c r="F34" i="1"/>
  <c r="H30" i="1"/>
  <c r="H25" i="1"/>
  <c r="H26" i="1"/>
  <c r="H27" i="1"/>
  <c r="H28" i="1"/>
  <c r="H29" i="1"/>
  <c r="H36" i="1"/>
  <c r="H38" i="1"/>
  <c r="H40" i="1"/>
  <c r="H41" i="1"/>
  <c r="F38" i="1"/>
  <c r="F41" i="1"/>
  <c r="F40" i="1"/>
  <c r="F36" i="1"/>
  <c r="F29" i="1"/>
  <c r="F28" i="1"/>
  <c r="F27" i="1"/>
  <c r="F26" i="1"/>
  <c r="F25" i="1"/>
  <c r="K5" i="3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F24" i="1"/>
  <c r="H24" i="1"/>
  <c r="H21" i="1"/>
  <c r="H22" i="1"/>
  <c r="H23" i="1"/>
  <c r="F21" i="1"/>
  <c r="F23" i="1"/>
  <c r="F22" i="1"/>
  <c r="H20" i="1"/>
  <c r="F20" i="1"/>
  <c r="H13" i="1"/>
  <c r="H14" i="1"/>
  <c r="H15" i="1"/>
  <c r="H16" i="1"/>
  <c r="H18" i="1"/>
  <c r="H19" i="1"/>
  <c r="F19" i="1"/>
  <c r="F18" i="1"/>
  <c r="F16" i="1"/>
  <c r="F15" i="1"/>
  <c r="F14" i="1"/>
  <c r="F13" i="1"/>
  <c r="H9" i="1"/>
  <c r="H10" i="1"/>
  <c r="H11" i="1"/>
  <c r="H12" i="1"/>
  <c r="F12" i="1"/>
  <c r="F10" i="1"/>
  <c r="F11" i="1"/>
  <c r="F9" i="1"/>
  <c r="H7" i="1"/>
  <c r="H8" i="1"/>
  <c r="F8" i="1"/>
  <c r="F6" i="1"/>
  <c r="F7" i="1"/>
  <c r="H6" i="1"/>
  <c r="H5" i="1"/>
  <c r="H4" i="1"/>
  <c r="F5" i="1"/>
  <c r="F4" i="1"/>
  <c r="H3" i="1"/>
  <c r="F3" i="1"/>
  <c r="F2" i="1" l="1"/>
  <c r="C1" i="3" l="1"/>
  <c r="F2" i="4" l="1"/>
  <c r="F3" i="4" l="1"/>
  <c r="M3" i="4"/>
  <c r="N4" i="4"/>
  <c r="N3" i="4"/>
  <c r="G6" i="4"/>
  <c r="G5" i="4"/>
  <c r="G3" i="4"/>
  <c r="G4" i="4"/>
  <c r="G2" i="4"/>
  <c r="C5" i="4"/>
  <c r="F5" i="4" l="1"/>
  <c r="F4" i="4" l="1"/>
  <c r="H2" i="1"/>
  <c r="B4" i="4"/>
  <c r="C4" i="4" l="1"/>
  <c r="F6" i="4" l="1"/>
  <c r="M4" i="4" l="1"/>
</calcChain>
</file>

<file path=xl/sharedStrings.xml><?xml version="1.0" encoding="utf-8"?>
<sst xmlns="http://schemas.openxmlformats.org/spreadsheetml/2006/main" count="373" uniqueCount="188">
  <si>
    <t>Project</t>
  </si>
  <si>
    <t>Task</t>
  </si>
  <si>
    <t>Start Date</t>
  </si>
  <si>
    <t>Progress</t>
  </si>
  <si>
    <t>Budget</t>
  </si>
  <si>
    <t>Actual</t>
  </si>
  <si>
    <t>Duration</t>
  </si>
  <si>
    <t>Manager</t>
  </si>
  <si>
    <t>End Date</t>
  </si>
  <si>
    <t>Days completed</t>
  </si>
  <si>
    <t>Days comp.</t>
  </si>
  <si>
    <t xml:space="preserve">Budget </t>
  </si>
  <si>
    <t xml:space="preserve">Actual </t>
  </si>
  <si>
    <t>Values</t>
  </si>
  <si>
    <t>Total Tasks</t>
  </si>
  <si>
    <t>In Progress</t>
  </si>
  <si>
    <t>Completed</t>
  </si>
  <si>
    <t>Not Started</t>
  </si>
  <si>
    <t>Scroll bar position</t>
  </si>
  <si>
    <t>Project Management Dashboard Instructions</t>
  </si>
  <si>
    <t>Step 1</t>
  </si>
  <si>
    <t>Step 2</t>
  </si>
  <si>
    <t>Step 3</t>
  </si>
  <si>
    <t>Step 4</t>
  </si>
  <si>
    <t>Insert doughnut chart PivotTable for Overall Completed - Completed Days vs Duration</t>
  </si>
  <si>
    <t>%</t>
  </si>
  <si>
    <t>Formula</t>
  </si>
  <si>
    <t>Remaining</t>
  </si>
  <si>
    <t xml:space="preserve">Days completed </t>
  </si>
  <si>
    <t>Tasks Bar Chart</t>
  </si>
  <si>
    <t>Budget v Actual Doughnut &amp; Bar Chart</t>
  </si>
  <si>
    <t>Overall Progress - Days Completed v Duration Doughnut Chart</t>
  </si>
  <si>
    <t>Days Remaining</t>
  </si>
  <si>
    <t xml:space="preserve">Duration </t>
  </si>
  <si>
    <t>Days Completed</t>
  </si>
  <si>
    <t>Doughnut Chart</t>
  </si>
  <si>
    <t>Bar Chart</t>
  </si>
  <si>
    <t>Dougnut Chart</t>
  </si>
  <si>
    <t>Insert Dashboard PivotTable in cell A5</t>
  </si>
  <si>
    <t>Insert Table for Tasks Bar Chart on Workings Sheet</t>
  </si>
  <si>
    <t>Insert budget vs actual doughnut &amp; bar chart PivotTable on Workings Sheet</t>
  </si>
  <si>
    <t>Step 5</t>
  </si>
  <si>
    <t>Step 6</t>
  </si>
  <si>
    <t>Step 7</t>
  </si>
  <si>
    <t>Add calendar dates in cell K5:AJ5</t>
  </si>
  <si>
    <t>Note: the formula below only works in Excel for Office 365.</t>
  </si>
  <si>
    <t>Step 8</t>
  </si>
  <si>
    <t>Step 9</t>
  </si>
  <si>
    <t>Add scroll bar and link to a cell P2 in the Workings sheet</t>
  </si>
  <si>
    <t>Add text for date range to header cell F1:</t>
  </si>
  <si>
    <t>Step 10</t>
  </si>
  <si>
    <t>Add data bars to Progress column of PivotTable</t>
  </si>
  <si>
    <t>Format Dates in row 5</t>
  </si>
  <si>
    <t>Add grey shading to Grand Total row</t>
  </si>
  <si>
    <t>Shade columns for weekend dates</t>
  </si>
  <si>
    <t>Add fill colour for completed dates</t>
  </si>
  <si>
    <t>Add fill colour for in progress dates</t>
  </si>
  <si>
    <t>Add cell borders for 'not started' dates</t>
  </si>
  <si>
    <t>Format PivotTable in light grey</t>
  </si>
  <si>
    <t>Step 11</t>
  </si>
  <si>
    <t>Dashboard PivotTable</t>
  </si>
  <si>
    <t>Format PivotTable Budget &amp; Actual values via Field Settings</t>
  </si>
  <si>
    <t>PivotTable Options &gt; Turn off Expand/Collapse buttons</t>
  </si>
  <si>
    <t>Format PivotTable with Tabular layout &amp; no subtotals</t>
  </si>
  <si>
    <t>Doughnut hole 58%</t>
  </si>
  <si>
    <t>Freeze Panes at cell A6</t>
  </si>
  <si>
    <t>Format source data in an Excel Table - CTRL+T</t>
  </si>
  <si>
    <t>Chart height 3.73 x width 3.25</t>
  </si>
  <si>
    <t>Bar chart series overlap -30%, gap width 0%</t>
  </si>
  <si>
    <t>Bar chart height 3.73 x 9.0 wide.</t>
  </si>
  <si>
    <t>More Resources</t>
  </si>
  <si>
    <t>Courses</t>
  </si>
  <si>
    <t>Excel Dashboard Course</t>
  </si>
  <si>
    <t>https://www.myonlinetraininghub.com/excel-dashboard-course</t>
  </si>
  <si>
    <t>Power Query Course</t>
  </si>
  <si>
    <t>https://www.myonlinetraininghub.com/excel-power-query-course</t>
  </si>
  <si>
    <t>Power Pivot Course</t>
  </si>
  <si>
    <t>https://www.myonlinetraininghub.com/power-pivot-course</t>
  </si>
  <si>
    <t>Power BI Course</t>
  </si>
  <si>
    <t>https://www.myonlinetraininghub.com/power-bi-course</t>
  </si>
  <si>
    <t>Excel Forum</t>
  </si>
  <si>
    <t>https://www.myonlinetraininghub.com/excel-forum</t>
  </si>
  <si>
    <t>Contact</t>
  </si>
  <si>
    <t>website@myonlinetraininghub.com</t>
  </si>
  <si>
    <t>Protecting your dashboard</t>
  </si>
  <si>
    <t>Custom Number Formats</t>
  </si>
  <si>
    <t>WEEKDAY Function</t>
  </si>
  <si>
    <t>Tutorials</t>
  </si>
  <si>
    <t>https://www.myonlinetraininghub.com/excel-functions/excel-workday-intl-function</t>
  </si>
  <si>
    <t>WORKDAY.INTL Function</t>
  </si>
  <si>
    <t>https://www.myonlinetraininghub.com/excel-functions/excel-weekday-function</t>
  </si>
  <si>
    <t>https://www.myonlinetraininghub.com/excel-custom-number-format-guide</t>
  </si>
  <si>
    <t>Excel Support</t>
  </si>
  <si>
    <t>SEQUENCE Function</t>
  </si>
  <si>
    <t>https://www.myonlinetraininghub.com/excel-sequence-function</t>
  </si>
  <si>
    <t>Conditional Formatting Gantt</t>
  </si>
  <si>
    <t>https://www.myonlinetraininghub.com/excel-conditional-formatting-gantt-chart</t>
  </si>
  <si>
    <t>TEXT Function</t>
  </si>
  <si>
    <t>https://www.myonlinetraininghub.com/excel-text-function</t>
  </si>
  <si>
    <t>Gantt Chart - Conditional Formatting (extend the 'applies to' range to allow for growth in your data)</t>
  </si>
  <si>
    <t>=SEQUENCE(1,26,MIN(Table1[Start Date])+Workings!P2,1)</t>
  </si>
  <si>
    <t>Doughnut chart height 3.73 x width 3.25, Bar Chart height 3.73 x width 6.</t>
  </si>
  <si>
    <r>
      <t xml:space="preserve">Insert Slicers for Project and Manager fields </t>
    </r>
    <r>
      <rPr>
        <b/>
        <sz val="11"/>
        <color theme="1"/>
        <rFont val="Segoe UI"/>
        <family val="2"/>
      </rPr>
      <t>&amp; connect to all PivotTables</t>
    </r>
  </si>
  <si>
    <t>=TEXT(MIN(D6:D51),"d-mmm-yy")&amp;" to "&amp;TEXT(MAX(E6:E51),"d-mmm-yy")</t>
  </si>
  <si>
    <t>Conditional Formatting Formulas</t>
  </si>
  <si>
    <t>https://www.myonlinetraininghub.com/excel-conditional-formatting-with-formulas</t>
  </si>
  <si>
    <t>Jean-Marc Planning Rénovation</t>
  </si>
  <si>
    <t>Total général</t>
  </si>
  <si>
    <t>Topic</t>
  </si>
  <si>
    <t>Acteur</t>
  </si>
  <si>
    <t>Gros-œuvre</t>
  </si>
  <si>
    <t>Ets Construction</t>
  </si>
  <si>
    <t>Adaptation Porte d'entrée</t>
  </si>
  <si>
    <t>Remplacement linteaux en bois</t>
  </si>
  <si>
    <t>Escaliers</t>
  </si>
  <si>
    <t>Démolition cheminée</t>
  </si>
  <si>
    <t>Colonne en béton pour baie vitrée</t>
  </si>
  <si>
    <t>Ouverture fenêtres</t>
  </si>
  <si>
    <t>Menuiserie extétieure</t>
  </si>
  <si>
    <t>Arnaud Pierret</t>
  </si>
  <si>
    <t>Montage</t>
  </si>
  <si>
    <t>Montage échaffaudage</t>
  </si>
  <si>
    <t>Bertrand Hiernaux</t>
  </si>
  <si>
    <t>Façade Côté Sud</t>
  </si>
  <si>
    <t>Démontage Eternit</t>
  </si>
  <si>
    <t>Isolation et nouveau bardage</t>
  </si>
  <si>
    <t>Démontage échaffaudage</t>
  </si>
  <si>
    <t>Toiture</t>
  </si>
  <si>
    <t>Démontage toiture existante</t>
  </si>
  <si>
    <t>Alain Invernizzi</t>
  </si>
  <si>
    <t>Travaux de charpente</t>
  </si>
  <si>
    <t>Pause des vélux</t>
  </si>
  <si>
    <t>Isolation Toiture</t>
  </si>
  <si>
    <t>Samuel Schmit</t>
  </si>
  <si>
    <t>Revêtement toiture</t>
  </si>
  <si>
    <t>Sanitaire</t>
  </si>
  <si>
    <t>Conduites froid et chaud et évacuation</t>
  </si>
  <si>
    <t>Alter Energie</t>
  </si>
  <si>
    <t>Electricite</t>
  </si>
  <si>
    <t>Christophe Braconnier</t>
  </si>
  <si>
    <t xml:space="preserve">Cablâge suite + réseau partie </t>
  </si>
  <si>
    <t>Cablâge initial et mise en terre</t>
  </si>
  <si>
    <t>Carotages (21x)</t>
  </si>
  <si>
    <t>Déplacement du compteur électrique</t>
  </si>
  <si>
    <t>Ores</t>
  </si>
  <si>
    <t>VMC</t>
  </si>
  <si>
    <t>Installation conduite et appareillage</t>
  </si>
  <si>
    <t>Installation des tableaux et divers appareillages</t>
  </si>
  <si>
    <t>Mise en route</t>
  </si>
  <si>
    <t>Sols</t>
  </si>
  <si>
    <t>Isolation</t>
  </si>
  <si>
    <t>Chappe</t>
  </si>
  <si>
    <t>Séchage chappe</t>
  </si>
  <si>
    <t>Pose du parquet</t>
  </si>
  <si>
    <t>Carrelage sur marches</t>
  </si>
  <si>
    <t>Salle de bain</t>
  </si>
  <si>
    <t>Chappe sur marches d'escalier</t>
  </si>
  <si>
    <t>Carrelages au mur, douche  et finitions</t>
  </si>
  <si>
    <t>Mobilier de sdb et installation</t>
  </si>
  <si>
    <t>Plâtres</t>
  </si>
  <si>
    <t>Jean-Marc</t>
  </si>
  <si>
    <t>Travaux de plâtrage cloisons et murs porteurs</t>
  </si>
  <si>
    <t>Pause escalier en bois</t>
  </si>
  <si>
    <t>Menuiserie Poncin</t>
  </si>
  <si>
    <t>Isolation des murs intérieurs</t>
  </si>
  <si>
    <t>Murs</t>
  </si>
  <si>
    <t>Myself</t>
  </si>
  <si>
    <t>Enduits et peintures</t>
  </si>
  <si>
    <t>Chauffage</t>
  </si>
  <si>
    <t>inst chaudière et protocole mise en chauffe</t>
  </si>
  <si>
    <t>Cuisine</t>
  </si>
  <si>
    <t>Montage cuisine</t>
  </si>
  <si>
    <t>Interni</t>
  </si>
  <si>
    <t>Menuiserie intérieure</t>
  </si>
  <si>
    <t>Portes intérieures</t>
  </si>
  <si>
    <t>Mobilier sur mesure</t>
  </si>
  <si>
    <t>Garde-corp mezzanine</t>
  </si>
  <si>
    <t>Siroco</t>
  </si>
  <si>
    <t>commande escalier et portes , délais</t>
  </si>
  <si>
    <t>Nettoyage</t>
  </si>
  <si>
    <t>Déménagement</t>
  </si>
  <si>
    <t>Travaux de sablage du mur apparent</t>
  </si>
  <si>
    <t>A.L Façade</t>
  </si>
  <si>
    <t>Pose des panneaux photovoltaïques</t>
  </si>
  <si>
    <t>Aménagement intérieur</t>
  </si>
  <si>
    <t>Pose des tablettes de fenêtre</t>
  </si>
  <si>
    <t>installation adoucisseur d'eau</t>
  </si>
  <si>
    <t>Bayard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</si>
</sst>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\ &quot;Days&quot;"/>
    <numFmt numFmtId="165" formatCode="[$-F800]dddd\,\ mmmm\ dd\,\ yyyy"/>
    <numFmt numFmtId="166" formatCode="#,##0.0,,&quot;M&quot;"/>
    <numFmt numFmtId="167" formatCode="@*."/>
    <numFmt numFmtId="168" formatCode="\▼0.0%;\▼0.0%"/>
    <numFmt numFmtId="169" formatCode="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sz val="14"/>
      <color theme="0"/>
      <name val="Segoe UI"/>
      <family val="2"/>
    </font>
    <font>
      <sz val="18"/>
      <color theme="0"/>
      <name val="Segoe UI"/>
      <family val="2"/>
    </font>
    <font>
      <sz val="12"/>
      <color theme="0"/>
      <name val="Calibri"/>
      <family val="2"/>
      <scheme val="minor"/>
    </font>
    <font>
      <i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0"/>
      <name val="Segoe UI"/>
      <family val="2"/>
    </font>
    <font>
      <sz val="22"/>
      <color theme="0"/>
      <name val="Segoe UI Light"/>
      <family val="2"/>
    </font>
    <font>
      <sz val="12"/>
      <color theme="0"/>
      <name val="Segoe UI Light"/>
      <family val="2"/>
    </font>
    <font>
      <sz val="14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u/>
      <sz val="11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66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9" fontId="0" fillId="0" borderId="0" xfId="1" applyFont="1" applyAlignment="1"/>
    <xf numFmtId="9" fontId="0" fillId="0" borderId="0" xfId="1" applyFont="1" applyBorder="1" applyAlignment="1"/>
    <xf numFmtId="0" fontId="0" fillId="0" borderId="1" xfId="0" pivotButton="1" applyFont="1" applyBorder="1" applyAlignment="1">
      <alignment vertical="center"/>
    </xf>
    <xf numFmtId="0" fontId="0" fillId="0" borderId="1" xfId="0" pivotButton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3" fillId="3" borderId="0" xfId="0" applyFont="1" applyFill="1"/>
    <xf numFmtId="0" fontId="5" fillId="3" borderId="0" xfId="0" applyFont="1" applyFill="1" applyAlignment="1">
      <alignment horizontal="center" vertical="center"/>
    </xf>
    <xf numFmtId="15" fontId="5" fillId="3" borderId="0" xfId="1" applyNumberFormat="1" applyFont="1" applyFill="1" applyAlignment="1">
      <alignment horizontal="left" vertical="center"/>
    </xf>
    <xf numFmtId="164" fontId="5" fillId="3" borderId="0" xfId="1" applyNumberFormat="1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8" fillId="3" borderId="0" xfId="0" applyFont="1" applyFill="1" applyAlignment="1">
      <alignment vertic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quotePrefix="1" applyFont="1"/>
    <xf numFmtId="0" fontId="9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4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7" fillId="0" borderId="0" xfId="0" applyFont="1"/>
    <xf numFmtId="0" fontId="18" fillId="0" borderId="0" xfId="0" applyFont="1"/>
    <xf numFmtId="167" fontId="0" fillId="0" borderId="0" xfId="0" applyNumberFormat="1" applyAlignment="1">
      <alignment horizontal="left" indent="1"/>
    </xf>
    <xf numFmtId="0" fontId="19" fillId="0" borderId="0" xfId="2" applyFont="1"/>
    <xf numFmtId="167" fontId="0" fillId="0" borderId="0" xfId="0" applyNumberFormat="1"/>
    <xf numFmtId="168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16" fontId="20" fillId="2" borderId="2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Alignment="1">
      <alignment horizontal="center"/>
    </xf>
    <xf numFmtId="15" fontId="6" fillId="3" borderId="0" xfId="1" applyNumberFormat="1" applyFont="1" applyFill="1" applyAlignment="1">
      <alignment horizontal="left" vertical="center"/>
    </xf>
    <xf numFmtId="3" fontId="21" fillId="0" borderId="0" xfId="0" applyNumberFormat="1" applyFont="1"/>
  </cellXfs>
  <cellStyles count="3">
    <cellStyle name="Lien hypertexte" xfId="2" builtinId="8"/>
    <cellStyle name="Normal" xfId="0" builtinId="0"/>
    <cellStyle name="Pourcentage" xfId="1" builtinId="5"/>
  </cellStyles>
  <dxfs count="170"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center"/>
    </dxf>
    <dxf>
      <alignment horizontal="center"/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9" formatCode="d/mm/yyyy"/>
    </dxf>
    <dxf>
      <numFmt numFmtId="169" formatCode="d/mm/yyyy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left"/>
    </dxf>
    <dxf>
      <alignment horizontal="lef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 Border" pivot="0" table="0" count="10" xr9:uid="{EEEA172B-89F3-489D-B80E-D598FE9BFA19}">
      <tableStyleElement type="wholeTable" dxfId="169"/>
      <tableStyleElement type="headerRow" dxfId="168"/>
    </tableStyle>
  </tableStyles>
  <colors>
    <mruColors>
      <color rgb="FFFF7D7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5">
        <x14:slicerStyle name="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83245018900938"/>
          <c:y val="0.34339216218662316"/>
          <c:w val="0.45387741626636291"/>
          <c:h val="0.62212507919268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1-4E68-8224-5224CC7ECE7A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1-4E68-8224-5224CC7ECE7A}"/>
              </c:ext>
            </c:extLst>
          </c:dPt>
          <c:cat>
            <c:strRef>
              <c:f>Workings!$B$2:$C$2</c:f>
              <c:strCache>
                <c:ptCount val="2"/>
                <c:pt idx="0">
                  <c:v>Actual </c:v>
                </c:pt>
                <c:pt idx="1">
                  <c:v>Budget </c:v>
                </c:pt>
              </c:strCache>
            </c:strRef>
          </c:cat>
          <c:val>
            <c:numRef>
              <c:f>Workings!$B$4:$C$4</c:f>
              <c:numCache>
                <c:formatCode>0%</c:formatCode>
                <c:ptCount val="2"/>
                <c:pt idx="0">
                  <c:v>0.15136332138541317</c:v>
                </c:pt>
                <c:pt idx="1">
                  <c:v>0.8486366786145868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1-4E68-8224-5224CC7E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[JVE_Planning.xlsx]Workings!Budget_v_Actual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BUDGET VS ACTUAL</a:t>
            </a:r>
          </a:p>
        </c:rich>
      </c:tx>
      <c:layout>
        <c:manualLayout>
          <c:xMode val="edge"/>
          <c:yMode val="edge"/>
          <c:x val="5.0000167978861539E-2"/>
          <c:y val="9.0735482882157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53896382517402708"/>
                  <c:h val="0.16189814814814815"/>
                </c:manualLayout>
              </c15:layout>
            </c:ext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54425729392521582"/>
                  <c:h val="0.11560185185185186"/>
                </c:manualLayout>
              </c15:layout>
            </c:ext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54425729392521582"/>
                  <c:h val="0.11560185185185186"/>
                </c:manualLayout>
              </c15:layout>
            </c:ext>
          </c:extLst>
        </c:dLbl>
      </c:pivotFmt>
      <c:pivotFmt>
        <c:idx val="6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53896382517402708"/>
                  <c:h val="0.16189814814814815"/>
                </c:manualLayout>
              </c15:layout>
            </c:ext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74695964965925221"/>
                  <c:h val="0.32496830203916816"/>
                </c:manualLayout>
              </c15:layout>
            </c:ext>
          </c:extLst>
        </c:dLbl>
      </c:pivotFmt>
      <c:pivotFmt>
        <c:idx val="10"/>
        <c:spPr>
          <a:noFill/>
          <a:ln w="25400">
            <a:solidFill>
              <a:srgbClr val="FF7D7D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>
            <a:solidFill>
              <a:srgbClr val="FF7D7D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84315575297659517"/>
                  <c:h val="0.2831108419139915"/>
                </c:manualLayout>
              </c15:layout>
            </c:ext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35721634789715495"/>
                  <c:h val="0.32496830203916816"/>
                </c:manualLayout>
              </c15:layout>
            </c:ext>
          </c:extLst>
        </c:dLbl>
      </c:pivotFmt>
      <c:pivotFmt>
        <c:idx val="14"/>
        <c:spPr>
          <a:solidFill>
            <a:srgbClr val="FF7D7D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7D7D"/>
          </a:solidFill>
          <a:ln w="19050">
            <a:noFill/>
          </a:ln>
          <a:effectLst/>
        </c:spPr>
        <c:dLbl>
          <c:idx val="0"/>
          <c:layout>
            <c:manualLayout>
              <c:x val="-4.6153808880428929E-2"/>
              <c:y val="4.0379567938623056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43802791195000046"/>
                  <c:h val="0.283110841913991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666666666666666E-2"/>
          <c:y val="0.33443684502940785"/>
          <c:w val="0.87878787878787878"/>
          <c:h val="0.61463685652432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89-438F-9816-332D1E0E14DC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5721634789715495"/>
                      <c:h val="0.324968302039168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Workings!$B$3</c:f>
              <c:numCache>
                <c:formatCode>#\ ##0.0\ \ "M"</c:formatCode>
                <c:ptCount val="1"/>
                <c:pt idx="0">
                  <c:v>39582.17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9-438F-9816-332D1E0E14DC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rgbClr val="FF7D7D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D7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89-438F-9816-332D1E0E14DC}"/>
              </c:ext>
            </c:extLst>
          </c:dPt>
          <c:dLbls>
            <c:dLbl>
              <c:idx val="0"/>
              <c:layout>
                <c:manualLayout>
                  <c:x val="-4.6153808880428929E-2"/>
                  <c:y val="4.0379567938623056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3802791195000046"/>
                      <c:h val="0.28311084191399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Workings!$C$3</c:f>
              <c:numCache>
                <c:formatCode>#\ ##0.0\ \ "M"</c:formatCode>
                <c:ptCount val="1"/>
                <c:pt idx="0">
                  <c:v>261504.37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9-438F-9816-332D1E0E1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30"/>
        <c:axId val="1464775599"/>
        <c:axId val="1415323359"/>
      </c:barChart>
      <c:catAx>
        <c:axId val="1464775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5323359"/>
        <c:crosses val="autoZero"/>
        <c:auto val="1"/>
        <c:lblAlgn val="ctr"/>
        <c:lblOffset val="100"/>
        <c:noMultiLvlLbl val="0"/>
      </c:catAx>
      <c:valAx>
        <c:axId val="1415323359"/>
        <c:scaling>
          <c:orientation val="minMax"/>
        </c:scaling>
        <c:delete val="1"/>
        <c:axPos val="b"/>
        <c:numFmt formatCode="#\ ##0.0\ \ &quot;M&quot;" sourceLinked="1"/>
        <c:majorTickMark val="out"/>
        <c:minorTickMark val="none"/>
        <c:tickLblPos val="nextTo"/>
        <c:crossAx val="1464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1.7230972084835771E-2"/>
          <c:y val="9.2854047396391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Workings!$E$2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rgbClr val="FF7D7D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Workings!$F$2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D-43E0-8125-26C857049AA3}"/>
            </c:ext>
          </c:extLst>
        </c:ser>
        <c:ser>
          <c:idx val="1"/>
          <c:order val="1"/>
          <c:tx>
            <c:strRef>
              <c:f>Workings!$E$3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FF7D7D"/>
            </a:solidFill>
            <a:ln w="15875">
              <a:solidFill>
                <a:srgbClr val="FF7D7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D-43E0-8125-26C857049AA3}"/>
            </c:ext>
          </c:extLst>
        </c:ser>
        <c:ser>
          <c:idx val="2"/>
          <c:order val="2"/>
          <c:tx>
            <c:strRef>
              <c:f>Workings!$E$4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D-43E0-8125-26C857049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3184683043888474"/>
          <c:w val="0.73805683450224535"/>
          <c:h val="0.2261323552842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31590909251872"/>
          <c:y val="0.38497187851518555"/>
          <c:w val="0.50735689380788573"/>
          <c:h val="0.5372013498312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B-4A60-8AE5-B5D8FD709D8D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B-4A60-8AE5-B5D8FD709D8D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2.2099447513812154E-2</c:v>
                </c:pt>
                <c:pt idx="1">
                  <c:v>0.9779005524861879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B-4A60-8AE5-B5D8FD70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06184374227778E-2"/>
          <c:y val="1.9047619047619049E-2"/>
          <c:w val="0.92560781731413377"/>
          <c:h val="0.30714510686164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Workings!$P$2" horiz="1" max="360" page="7" val="128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hyperlink" Target="https://youtu.be/5qtSioTE2wY" TargetMode="Externa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29.sv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hyperlink" Target="https://www.myonlinetraininghub.com/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30.png"/><Relationship Id="rId5" Type="http://schemas.openxmlformats.org/officeDocument/2006/relationships/image" Target="../media/image35.png"/><Relationship Id="rId10" Type="http://schemas.openxmlformats.org/officeDocument/2006/relationships/hyperlink" Target="https://www.myonlinetraininghub.com/" TargetMode="External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2066924</xdr:colOff>
      <xdr:row>1</xdr:row>
      <xdr:rowOff>95250</xdr:rowOff>
    </xdr:from>
    <xdr:to>
      <xdr:col>3</xdr:col>
      <xdr:colOff>786198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nager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1777" y="521074"/>
              <a:ext cx="3459362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</xdr:row>
      <xdr:rowOff>95250</xdr:rowOff>
    </xdr:from>
    <xdr:to>
      <xdr:col>1</xdr:col>
      <xdr:colOff>1963937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ject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521074"/>
              <a:ext cx="3455440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 fLocksWithSheet="0"/>
  </xdr:twoCellAnchor>
  <xdr:twoCellAnchor editAs="absolute">
    <xdr:from>
      <xdr:col>3</xdr:col>
      <xdr:colOff>426944</xdr:colOff>
      <xdr:row>0</xdr:row>
      <xdr:rowOff>44823</xdr:rowOff>
    </xdr:from>
    <xdr:to>
      <xdr:col>5</xdr:col>
      <xdr:colOff>384361</xdr:colOff>
      <xdr:row>3</xdr:row>
      <xdr:rowOff>407893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409573</xdr:colOff>
      <xdr:row>0</xdr:row>
      <xdr:rowOff>1</xdr:rowOff>
    </xdr:from>
    <xdr:to>
      <xdr:col>24</xdr:col>
      <xdr:colOff>190500</xdr:colOff>
      <xdr:row>3</xdr:row>
      <xdr:rowOff>399053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542925</xdr:colOff>
          <xdr:row>0</xdr:row>
          <xdr:rowOff>95250</xdr:rowOff>
        </xdr:from>
        <xdr:to>
          <xdr:col>9</xdr:col>
          <xdr:colOff>647700</xdr:colOff>
          <xdr:row>0</xdr:row>
          <xdr:rowOff>333375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295836</xdr:colOff>
      <xdr:row>0</xdr:row>
      <xdr:rowOff>0</xdr:rowOff>
    </xdr:from>
    <xdr:to>
      <xdr:col>19</xdr:col>
      <xdr:colOff>276225</xdr:colOff>
      <xdr:row>3</xdr:row>
      <xdr:rowOff>246529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651062</xdr:colOff>
      <xdr:row>0</xdr:row>
      <xdr:rowOff>0</xdr:rowOff>
    </xdr:from>
    <xdr:to>
      <xdr:col>6</xdr:col>
      <xdr:colOff>571500</xdr:colOff>
      <xdr:row>3</xdr:row>
      <xdr:rowOff>414616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2</xdr:row>
      <xdr:rowOff>19050</xdr:rowOff>
    </xdr:from>
    <xdr:to>
      <xdr:col>11</xdr:col>
      <xdr:colOff>428625</xdr:colOff>
      <xdr:row>3</xdr:row>
      <xdr:rowOff>19050</xdr:rowOff>
    </xdr:to>
    <xdr:sp macro="" textlink="Workings!M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7667625" y="723900"/>
          <a:ext cx="476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4513E5-C66C-4C25-B310-9E0EB8799828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2%</a:t>
          </a:fld>
          <a:endParaRPr lang="en-AU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0.2327</cdr:x>
      <cdr:y>7.12889E-7</cdr:y>
    </cdr:from>
    <cdr:to>
      <cdr:x>0.79874</cdr:x>
      <cdr:y>0.31235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236C271-2FD1-4FE5-9685-D512BBDF9E6D}"/>
            </a:ext>
          </a:extLst>
        </cdr:cNvPr>
        <cdr:cNvSpPr/>
      </cdr:nvSpPr>
      <cdr:spPr>
        <a:xfrm xmlns:a="http://schemas.openxmlformats.org/drawingml/2006/main">
          <a:off x="352419" y="1"/>
          <a:ext cx="857253" cy="43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BUDGET</a:t>
          </a:r>
          <a:r>
            <a:rPr lang="en-AU" sz="1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SPENT</a:t>
          </a:r>
          <a:endParaRPr lang="en-AU" sz="10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0.33543</cdr:x>
      <cdr:y>0.53369</cdr:y>
    </cdr:from>
    <cdr:to>
      <cdr:x>0.71464</cdr:x>
      <cdr:y>0.77507</cdr:y>
    </cdr:to>
    <cdr:sp macro="" textlink="Workings!$B$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78FF532-749A-4D49-80B0-B1F7584EF411}"/>
            </a:ext>
          </a:extLst>
        </cdr:cNvPr>
        <cdr:cNvSpPr txBox="1"/>
      </cdr:nvSpPr>
      <cdr:spPr>
        <a:xfrm xmlns:a="http://schemas.openxmlformats.org/drawingml/2006/main">
          <a:off x="508000" y="748631"/>
          <a:ext cx="574304" cy="33859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529388-5AB0-43D8-878F-2361F924F18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15%</a:t>
          </a:fld>
          <a:endParaRPr lang="en-AU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6</xdr:row>
      <xdr:rowOff>133350</xdr:rowOff>
    </xdr:from>
    <xdr:to>
      <xdr:col>6</xdr:col>
      <xdr:colOff>294867</xdr:colOff>
      <xdr:row>35</xdr:row>
      <xdr:rowOff>132590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504950"/>
          <a:ext cx="3266667" cy="607619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266700</xdr:colOff>
      <xdr:row>62</xdr:row>
      <xdr:rowOff>38100</xdr:rowOff>
    </xdr:from>
    <xdr:to>
      <xdr:col>16</xdr:col>
      <xdr:colOff>371081</xdr:colOff>
      <xdr:row>66</xdr:row>
      <xdr:rowOff>1632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12934950"/>
          <a:ext cx="3152381" cy="800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409575</xdr:colOff>
      <xdr:row>71</xdr:row>
      <xdr:rowOff>200025</xdr:rowOff>
    </xdr:from>
    <xdr:to>
      <xdr:col>12</xdr:col>
      <xdr:colOff>104775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5192375"/>
          <a:ext cx="3962400" cy="1847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72</xdr:row>
      <xdr:rowOff>0</xdr:rowOff>
    </xdr:from>
    <xdr:to>
      <xdr:col>5</xdr:col>
      <xdr:colOff>218761</xdr:colOff>
      <xdr:row>79</xdr:row>
      <xdr:rowOff>1549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2475" y="8077200"/>
          <a:ext cx="2514286" cy="146666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266700</xdr:colOff>
      <xdr:row>72</xdr:row>
      <xdr:rowOff>76200</xdr:rowOff>
    </xdr:from>
    <xdr:to>
      <xdr:col>17</xdr:col>
      <xdr:colOff>399652</xdr:colOff>
      <xdr:row>79</xdr:row>
      <xdr:rowOff>9350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81900" y="15278100"/>
          <a:ext cx="3180952" cy="1400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5</xdr:col>
      <xdr:colOff>466362</xdr:colOff>
      <xdr:row>57</xdr:row>
      <xdr:rowOff>114129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0591800"/>
          <a:ext cx="2904762" cy="137142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57150</xdr:colOff>
      <xdr:row>62</xdr:row>
      <xdr:rowOff>0</xdr:rowOff>
    </xdr:from>
    <xdr:to>
      <xdr:col>2</xdr:col>
      <xdr:colOff>457074</xdr:colOff>
      <xdr:row>68</xdr:row>
      <xdr:rowOff>199843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750" y="16040100"/>
          <a:ext cx="1009524" cy="145714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10</xdr:col>
      <xdr:colOff>580419</xdr:colOff>
      <xdr:row>67</xdr:row>
      <xdr:rowOff>47488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2896850"/>
          <a:ext cx="4847619" cy="109523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57150</xdr:colOff>
      <xdr:row>85</xdr:row>
      <xdr:rowOff>85725</xdr:rowOff>
    </xdr:from>
    <xdr:to>
      <xdr:col>6</xdr:col>
      <xdr:colOff>599626</xdr:colOff>
      <xdr:row>98</xdr:row>
      <xdr:rowOff>18718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6750" y="15078075"/>
          <a:ext cx="3590476" cy="265714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85</xdr:row>
      <xdr:rowOff>85725</xdr:rowOff>
    </xdr:from>
    <xdr:to>
      <xdr:col>13</xdr:col>
      <xdr:colOff>523429</xdr:colOff>
      <xdr:row>98</xdr:row>
      <xdr:rowOff>56813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5078075"/>
          <a:ext cx="3571429" cy="269523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152400</xdr:colOff>
      <xdr:row>104</xdr:row>
      <xdr:rowOff>133350</xdr:rowOff>
    </xdr:from>
    <xdr:to>
      <xdr:col>7</xdr:col>
      <xdr:colOff>370990</xdr:colOff>
      <xdr:row>119</xdr:row>
      <xdr:rowOff>56767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18268950"/>
          <a:ext cx="3876190" cy="306666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66675</xdr:colOff>
      <xdr:row>136</xdr:row>
      <xdr:rowOff>38100</xdr:rowOff>
    </xdr:from>
    <xdr:to>
      <xdr:col>10</xdr:col>
      <xdr:colOff>570751</xdr:colOff>
      <xdr:row>149</xdr:row>
      <xdr:rowOff>171093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6275" y="25507950"/>
          <a:ext cx="5990476" cy="285714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600075</xdr:colOff>
      <xdr:row>133</xdr:row>
      <xdr:rowOff>38100</xdr:rowOff>
    </xdr:from>
    <xdr:to>
      <xdr:col>8</xdr:col>
      <xdr:colOff>3158</xdr:colOff>
      <xdr:row>135</xdr:row>
      <xdr:rowOff>57095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28875" y="24879300"/>
          <a:ext cx="2447619" cy="43809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95250</xdr:colOff>
      <xdr:row>226</xdr:row>
      <xdr:rowOff>152400</xdr:rowOff>
    </xdr:from>
    <xdr:to>
      <xdr:col>10</xdr:col>
      <xdr:colOff>599326</xdr:colOff>
      <xdr:row>240</xdr:row>
      <xdr:rowOff>75844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4850" y="28975050"/>
          <a:ext cx="5990476" cy="285714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276225</xdr:colOff>
      <xdr:row>225</xdr:row>
      <xdr:rowOff>180975</xdr:rowOff>
    </xdr:from>
    <xdr:to>
      <xdr:col>17</xdr:col>
      <xdr:colOff>171006</xdr:colOff>
      <xdr:row>242</xdr:row>
      <xdr:rowOff>104338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81825" y="28794075"/>
          <a:ext cx="3552381" cy="348571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114300</xdr:colOff>
      <xdr:row>152</xdr:row>
      <xdr:rowOff>171450</xdr:rowOff>
    </xdr:from>
    <xdr:to>
      <xdr:col>11</xdr:col>
      <xdr:colOff>8776</xdr:colOff>
      <xdr:row>166</xdr:row>
      <xdr:rowOff>94892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3900" y="32975550"/>
          <a:ext cx="5990476" cy="285714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85725</xdr:colOff>
      <xdr:row>171</xdr:row>
      <xdr:rowOff>133350</xdr:rowOff>
    </xdr:from>
    <xdr:to>
      <xdr:col>10</xdr:col>
      <xdr:colOff>589801</xdr:colOff>
      <xdr:row>185</xdr:row>
      <xdr:rowOff>56793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325" y="36709350"/>
          <a:ext cx="5990476" cy="285714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47625</xdr:colOff>
      <xdr:row>207</xdr:row>
      <xdr:rowOff>161925</xdr:rowOff>
    </xdr:from>
    <xdr:to>
      <xdr:col>10</xdr:col>
      <xdr:colOff>551701</xdr:colOff>
      <xdr:row>221</xdr:row>
      <xdr:rowOff>85368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57225" y="40509825"/>
          <a:ext cx="5990476" cy="285714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66675</xdr:colOff>
      <xdr:row>189</xdr:row>
      <xdr:rowOff>85725</xdr:rowOff>
    </xdr:from>
    <xdr:to>
      <xdr:col>10</xdr:col>
      <xdr:colOff>570751</xdr:colOff>
      <xdr:row>203</xdr:row>
      <xdr:rowOff>9168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6275" y="44415075"/>
          <a:ext cx="5990476" cy="285714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57150</xdr:colOff>
      <xdr:row>41</xdr:row>
      <xdr:rowOff>133350</xdr:rowOff>
    </xdr:from>
    <xdr:to>
      <xdr:col>6</xdr:col>
      <xdr:colOff>3090</xdr:colOff>
      <xdr:row>47</xdr:row>
      <xdr:rowOff>85574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66750" y="9677400"/>
          <a:ext cx="2990476" cy="1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50</xdr:row>
      <xdr:rowOff>133350</xdr:rowOff>
    </xdr:from>
    <xdr:to>
      <xdr:col>15</xdr:col>
      <xdr:colOff>361265</xdr:colOff>
      <xdr:row>57</xdr:row>
      <xdr:rowOff>171262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29075" y="13239750"/>
          <a:ext cx="5476190" cy="150476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228600</xdr:colOff>
      <xdr:row>151</xdr:row>
      <xdr:rowOff>123825</xdr:rowOff>
    </xdr:from>
    <xdr:to>
      <xdr:col>17</xdr:col>
      <xdr:colOff>123381</xdr:colOff>
      <xdr:row>168</xdr:row>
      <xdr:rowOff>47189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934200" y="42357675"/>
          <a:ext cx="3552381" cy="348571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171450</xdr:colOff>
      <xdr:row>133</xdr:row>
      <xdr:rowOff>123825</xdr:rowOff>
    </xdr:from>
    <xdr:to>
      <xdr:col>17</xdr:col>
      <xdr:colOff>66231</xdr:colOff>
      <xdr:row>150</xdr:row>
      <xdr:rowOff>47189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77050" y="27270075"/>
          <a:ext cx="3552381" cy="348571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6</xdr:col>
      <xdr:colOff>200025</xdr:colOff>
      <xdr:row>127</xdr:row>
      <xdr:rowOff>47625</xdr:rowOff>
    </xdr:from>
    <xdr:to>
      <xdr:col>7</xdr:col>
      <xdr:colOff>399949</xdr:colOff>
      <xdr:row>132</xdr:row>
      <xdr:rowOff>28446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857625" y="26774775"/>
          <a:ext cx="809524" cy="102857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228600</xdr:colOff>
      <xdr:row>170</xdr:row>
      <xdr:rowOff>57150</xdr:rowOff>
    </xdr:from>
    <xdr:to>
      <xdr:col>17</xdr:col>
      <xdr:colOff>123381</xdr:colOff>
      <xdr:row>186</xdr:row>
      <xdr:rowOff>190064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34200" y="35794950"/>
          <a:ext cx="3552381" cy="348571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276225</xdr:colOff>
      <xdr:row>188</xdr:row>
      <xdr:rowOff>57150</xdr:rowOff>
    </xdr:from>
    <xdr:to>
      <xdr:col>17</xdr:col>
      <xdr:colOff>171006</xdr:colOff>
      <xdr:row>204</xdr:row>
      <xdr:rowOff>190064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81825" y="39566850"/>
          <a:ext cx="3552381" cy="348571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257175</xdr:colOff>
      <xdr:row>206</xdr:row>
      <xdr:rowOff>66675</xdr:rowOff>
    </xdr:from>
    <xdr:to>
      <xdr:col>17</xdr:col>
      <xdr:colOff>151956</xdr:colOff>
      <xdr:row>222</xdr:row>
      <xdr:rowOff>199589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62775" y="43348275"/>
          <a:ext cx="3552381" cy="348571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8</xdr:col>
      <xdr:colOff>485775</xdr:colOff>
      <xdr:row>0</xdr:row>
      <xdr:rowOff>304800</xdr:rowOff>
    </xdr:from>
    <xdr:to>
      <xdr:col>14</xdr:col>
      <xdr:colOff>161925</xdr:colOff>
      <xdr:row>5</xdr:row>
      <xdr:rowOff>57150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pSpPr/>
      </xdr:nvGrpSpPr>
      <xdr:grpSpPr>
        <a:xfrm>
          <a:off x="5362575" y="304800"/>
          <a:ext cx="3333750" cy="914400"/>
          <a:chOff x="5362575" y="304800"/>
          <a:chExt cx="3333750" cy="914400"/>
        </a:xfrm>
      </xdr:grpSpPr>
      <xdr:sp macro="" textlink="">
        <xdr:nvSpPr>
          <xdr:cNvPr id="29" name="Rectangle: Rounded Corners 28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/>
        </xdr:nvSpPr>
        <xdr:spPr>
          <a:xfrm>
            <a:off x="5362575" y="333375"/>
            <a:ext cx="3333750" cy="857250"/>
          </a:xfrm>
          <a:prstGeom prst="roundRect">
            <a:avLst/>
          </a:prstGeom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AU" sz="2000"/>
              <a:t>CLICK</a:t>
            </a:r>
            <a:r>
              <a:rPr lang="en-AU" sz="2000" baseline="0"/>
              <a:t> TO </a:t>
            </a:r>
            <a:r>
              <a:rPr lang="en-AU" sz="2000"/>
              <a:t>WATCH THE</a:t>
            </a:r>
          </a:p>
          <a:p>
            <a:pPr algn="r"/>
            <a:r>
              <a:rPr lang="en-AU" sz="2000"/>
              <a:t>VIDEO TUTORIAL</a:t>
            </a:r>
          </a:p>
        </xdr:txBody>
      </xdr:sp>
      <xdr:pic>
        <xdr:nvPicPr>
          <xdr:cNvPr id="27" name="Graphic 26" descr="Video camera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0"/>
              </a:ext>
            </a:extLst>
          </a:blip>
          <a:stretch>
            <a:fillRect/>
          </a:stretch>
        </xdr:blipFill>
        <xdr:spPr>
          <a:xfrm>
            <a:off x="5457825" y="304800"/>
            <a:ext cx="914400" cy="91440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3190875</xdr:colOff>
      <xdr:row>0</xdr:row>
      <xdr:rowOff>38100</xdr:rowOff>
    </xdr:from>
    <xdr:ext cx="3230281" cy="53361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230281" cy="53361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20</xdr:row>
      <xdr:rowOff>9525</xdr:rowOff>
    </xdr:from>
    <xdr:to>
      <xdr:col>10</xdr:col>
      <xdr:colOff>47625</xdr:colOff>
      <xdr:row>37</xdr:row>
      <xdr:rowOff>57149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276225" y="4638675"/>
          <a:ext cx="5943600" cy="3286124"/>
          <a:chOff x="276225" y="4286250"/>
          <a:chExt cx="6629400" cy="3714749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/>
        </xdr:nvSpPr>
        <xdr:spPr>
          <a:xfrm>
            <a:off x="276225" y="4286250"/>
            <a:ext cx="6629400" cy="371474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800">
                <a:solidFill>
                  <a:schemeClr val="accent4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2. Worksheet Protection - </a:t>
            </a:r>
            <a:r>
              <a:rPr lang="en-AU" sz="1200" baseline="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You'll find the Worksheet Protection on the Review tab:</a:t>
            </a:r>
          </a:p>
          <a:p>
            <a:endParaRPr lang="en-AU" sz="1800">
              <a:solidFill>
                <a:schemeClr val="accent4">
                  <a:lumMod val="5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pPr algn="r"/>
            <a:endParaRPr lang="en-AU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pPr algn="r"/>
            <a:endParaRPr lang="en-AU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pPr algn="r"/>
            <a:endParaRPr lang="en-AU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pPr algn="r"/>
            <a:endParaRPr lang="en-AU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4" name="Picture 3" descr="C:\Users\Mynda\AppData\Local\Temp\SNAGHTML16e4b49.PNG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2925" y="5079326"/>
            <a:ext cx="2600325" cy="2835077"/>
          </a:xfrm>
          <a:prstGeom prst="rect">
            <a:avLst/>
          </a:prstGeom>
          <a:noFill/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276225</xdr:colOff>
      <xdr:row>1</xdr:row>
      <xdr:rowOff>133349</xdr:rowOff>
    </xdr:from>
    <xdr:to>
      <xdr:col>18</xdr:col>
      <xdr:colOff>447675</xdr:colOff>
      <xdr:row>19</xdr:row>
      <xdr:rowOff>85725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276225" y="752474"/>
          <a:ext cx="11220450" cy="3771901"/>
          <a:chOff x="276225" y="676274"/>
          <a:chExt cx="12515850" cy="4067176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/>
        </xdr:nvSpPr>
        <xdr:spPr>
          <a:xfrm>
            <a:off x="276225" y="676274"/>
            <a:ext cx="6629400" cy="406717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800">
                <a:solidFill>
                  <a:schemeClr val="accent4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1. Slicers - </a:t>
            </a:r>
            <a:r>
              <a:rPr lang="en-AU" sz="120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prevent users activating the pull handles when using the Slicer by selecting 'Disable resizing and moving' in the Slicer Position and Layout setting (right-click Slicer).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09800" y="2319360"/>
            <a:ext cx="2552381" cy="2123810"/>
          </a:xfrm>
          <a:prstGeom prst="rect">
            <a:avLst/>
          </a:prstGeo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Picture 7" descr="C:\Users\Mynda\AppData\Local\Temp\SNAGHTML1864985.PNG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523875" y="1729269"/>
            <a:ext cx="1419048" cy="278095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/>
        </xdr:nvSpPr>
        <xdr:spPr>
          <a:xfrm>
            <a:off x="7000875" y="676274"/>
            <a:ext cx="5791200" cy="406717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800">
                <a:solidFill>
                  <a:schemeClr val="accent4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Or</a:t>
            </a:r>
            <a:r>
              <a:rPr lang="en-AU" sz="1800" baseline="0">
                <a:solidFill>
                  <a:schemeClr val="accent4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en-AU" sz="1800">
                <a:solidFill>
                  <a:schemeClr val="accent4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Slicers - </a:t>
            </a:r>
            <a:r>
              <a:rPr lang="en-AU" sz="120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Simply</a:t>
            </a:r>
            <a:r>
              <a:rPr lang="en-AU" sz="1200" baseline="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protect the worksheet containing the Dashboard, but make sure you 'unprotect' Slicers so that they can still be clicked:</a:t>
            </a:r>
            <a:endParaRPr lang="en-AU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Picture 9" descr="C:\Users\Mynda\AppData\Local\Temp\SNAGHTML1a10d60.PNG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5286375" y="1695450"/>
            <a:ext cx="1466667" cy="28285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/>
        </xdr:nvSpPr>
        <xdr:spPr>
          <a:xfrm>
            <a:off x="352425" y="1381125"/>
            <a:ext cx="1695450" cy="3143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AU" sz="1100"/>
              <a:t>Before Disabling Resizing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/>
        </xdr:nvSpPr>
        <xdr:spPr>
          <a:xfrm>
            <a:off x="5057775" y="1381125"/>
            <a:ext cx="1695450" cy="3143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AU" sz="1100"/>
              <a:t>After Disabling Resizing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543925" y="1400175"/>
            <a:ext cx="2542857" cy="3057143"/>
          </a:xfrm>
          <a:prstGeom prst="rect">
            <a:avLst/>
          </a:prstGeo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>
    <xdr:from>
      <xdr:col>4</xdr:col>
      <xdr:colOff>666750</xdr:colOff>
      <xdr:row>28</xdr:row>
      <xdr:rowOff>66675</xdr:rowOff>
    </xdr:from>
    <xdr:to>
      <xdr:col>9</xdr:col>
      <xdr:colOff>495300</xdr:colOff>
      <xdr:row>36</xdr:row>
      <xdr:rowOff>57150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3124200" y="6219825"/>
          <a:ext cx="2933700" cy="1514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dk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If your Dashboard sheet</a:t>
          </a:r>
          <a:r>
            <a:rPr lang="en-AU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 contains a PivotTable,</a:t>
          </a:r>
          <a:r>
            <a:rPr lang="en-AU" sz="1100">
              <a:solidFill>
                <a:schemeClr val="dk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 make sure 'Use PivotTable &amp; PivotChart' is  checked so that Slicers work.</a:t>
          </a:r>
        </a:p>
        <a:p>
          <a:endParaRPr lang="en-AU">
            <a:effectLst/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AU" sz="1100" b="1">
              <a:solidFill>
                <a:schemeClr val="dk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Note</a:t>
          </a:r>
          <a:r>
            <a:rPr lang="en-AU" sz="1100">
              <a:solidFill>
                <a:schemeClr val="dk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, this will prevent the PivotTables in the entire file from being refreshed,</a:t>
          </a:r>
          <a:r>
            <a:rPr lang="en-AU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 so if you're planning on updating your dashboard with new data, then option 3 is preferred.</a:t>
          </a:r>
          <a:endParaRPr lang="en-AU">
            <a:effectLst/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276225</xdr:colOff>
      <xdr:row>54</xdr:row>
      <xdr:rowOff>90140</xdr:rowOff>
    </xdr:from>
    <xdr:to>
      <xdr:col>10</xdr:col>
      <xdr:colOff>47625</xdr:colOff>
      <xdr:row>72</xdr:row>
      <xdr:rowOff>171451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pSpPr/>
      </xdr:nvGrpSpPr>
      <xdr:grpSpPr>
        <a:xfrm>
          <a:off x="276225" y="11196290"/>
          <a:ext cx="5943600" cy="3510311"/>
          <a:chOff x="276225" y="12358340"/>
          <a:chExt cx="6629400" cy="3596036"/>
        </a:xfrm>
      </xdr:grpSpPr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 txBox="1"/>
        </xdr:nvSpPr>
        <xdr:spPr>
          <a:xfrm>
            <a:off x="276225" y="12358340"/>
            <a:ext cx="6629400" cy="359603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800">
                <a:solidFill>
                  <a:schemeClr val="accent4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4. Protect</a:t>
            </a:r>
            <a:r>
              <a:rPr lang="en-AU" sz="1800" baseline="0">
                <a:solidFill>
                  <a:schemeClr val="accent4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Workbook</a:t>
            </a:r>
            <a:endParaRPr lang="en-AU" sz="1800">
              <a:solidFill>
                <a:schemeClr val="accent4">
                  <a:lumMod val="5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AU" sz="120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Once</a:t>
            </a:r>
            <a:r>
              <a:rPr lang="en-AU" sz="1200" baseline="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you've 'VeryHidden' the sheets containing your workings and data you need to protect your workbook so your users can't unhide them.</a:t>
            </a:r>
          </a:p>
          <a:p>
            <a:endParaRPr lang="en-AU" sz="1200" baseline="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endParaRPr lang="en-AU" sz="1200" baseline="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endParaRPr lang="en-AU" sz="1200" baseline="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endParaRPr lang="en-AU" sz="1200" baseline="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endParaRPr lang="en-AU" sz="1200" baseline="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endParaRPr lang="en-AU" sz="1200" baseline="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endParaRPr lang="en-AU" sz="1200" baseline="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AU" sz="1200" baseline="0">
                <a:solidFill>
                  <a:srgbClr val="FF0000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WARNING</a:t>
            </a:r>
            <a:r>
              <a:rPr lang="en-AU" sz="1200" baseline="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: this protection is not bullet proof. If a user wants to get to your underlying data they can find a way. A Google search will reveal various ways to crack your password, or simply remove the protection. </a:t>
            </a:r>
          </a:p>
          <a:p>
            <a:endParaRPr lang="en-AU" sz="1200" baseline="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AU" sz="1200" baseline="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Therefore Worksheet Protection should be used to prevent users breaking your report, but don't count on it protecting super sensitive information.</a:t>
            </a:r>
            <a:endParaRPr lang="en-AU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7" name="Picture 16" descr="C:\Users\Mynda\AppData\Local\Temp\SNAGHTML1be30b9.PNG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2175" y="13351281"/>
            <a:ext cx="2238375" cy="1000125"/>
          </a:xfrm>
          <a:prstGeom prst="rect">
            <a:avLst/>
          </a:prstGeom>
          <a:noFill/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5</xdr:col>
      <xdr:colOff>381000</xdr:colOff>
      <xdr:row>22</xdr:row>
      <xdr:rowOff>76200</xdr:rowOff>
    </xdr:from>
    <xdr:ext cx="1980924" cy="10000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05200" y="5086350"/>
          <a:ext cx="1980924" cy="1000000"/>
        </a:xfrm>
        <a:prstGeom prst="rect">
          <a:avLst/>
        </a:prstGeom>
      </xdr:spPr>
    </xdr:pic>
    <xdr:clientData/>
  </xdr:oneCellAnchor>
  <xdr:twoCellAnchor>
    <xdr:from>
      <xdr:col>0</xdr:col>
      <xdr:colOff>276225</xdr:colOff>
      <xdr:row>38</xdr:row>
      <xdr:rowOff>28575</xdr:rowOff>
    </xdr:from>
    <xdr:to>
      <xdr:col>10</xdr:col>
      <xdr:colOff>47625</xdr:colOff>
      <xdr:row>53</xdr:row>
      <xdr:rowOff>184231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pSpPr/>
      </xdr:nvGrpSpPr>
      <xdr:grpSpPr>
        <a:xfrm>
          <a:off x="276225" y="8086725"/>
          <a:ext cx="5943600" cy="3013156"/>
          <a:chOff x="276225" y="8820150"/>
          <a:chExt cx="6629400" cy="3441781"/>
        </a:xfrm>
      </xdr:grpSpPr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 txBox="1"/>
        </xdr:nvSpPr>
        <xdr:spPr>
          <a:xfrm>
            <a:off x="276225" y="8820150"/>
            <a:ext cx="6629400" cy="344178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800">
                <a:solidFill>
                  <a:schemeClr val="accent4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3. Hide Worksheets</a:t>
            </a:r>
          </a:p>
          <a:p>
            <a:r>
              <a:rPr lang="en-AU" sz="120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A better solution is to set the property for the </a:t>
            </a:r>
          </a:p>
          <a:p>
            <a:r>
              <a:rPr lang="en-AU" sz="120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sheets containing your data and workings to </a:t>
            </a:r>
          </a:p>
          <a:p>
            <a:r>
              <a:rPr lang="en-AU" sz="120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VeryHidden in the VB Editor Alt+F11.</a:t>
            </a:r>
          </a:p>
          <a:p>
            <a:endParaRPr lang="en-AU" sz="8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AU" sz="120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When you right-click</a:t>
            </a:r>
            <a:r>
              <a:rPr lang="en-AU" sz="1200" baseline="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the sheet tab there is no</a:t>
            </a:r>
          </a:p>
          <a:p>
            <a:r>
              <a:rPr lang="en-AU" sz="1200" baseline="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indication that worksheets are hidden when </a:t>
            </a:r>
          </a:p>
          <a:p>
            <a:r>
              <a:rPr lang="en-AU" sz="1200" baseline="0">
                <a:solidFill>
                  <a:schemeClr val="tx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their properties are set to 'xlSheetVeryHidden'</a:t>
            </a:r>
            <a:endParaRPr lang="en-AU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1" name="Picture 20" descr="C:\Users\Mynda\AppData\Local\Temp\SNAGHTML1822ee4.PNG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00" y="8985432"/>
            <a:ext cx="2847975" cy="3140383"/>
          </a:xfrm>
          <a:prstGeom prst="rect">
            <a:avLst/>
          </a:prstGeom>
          <a:noFill/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Picture 21" descr="C:\Users\Mynda\AppData\Local\Temp\SNAGHTML1c4ed53.PNG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0100" y="10534650"/>
            <a:ext cx="2066925" cy="1676400"/>
          </a:xfrm>
          <a:prstGeom prst="rect">
            <a:avLst/>
          </a:prstGeom>
          <a:noFill/>
          <a:effectLst>
            <a:outerShdw blurRad="50800" dist="38100" dir="16200000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15</xdr:col>
      <xdr:colOff>400050</xdr:colOff>
      <xdr:row>0</xdr:row>
      <xdr:rowOff>47625</xdr:rowOff>
    </xdr:from>
    <xdr:ext cx="3230281" cy="533616"/>
    <xdr:pic>
      <xdr:nvPicPr>
        <xdr:cNvPr id="24" name="Picture 2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7625"/>
          <a:ext cx="3230281" cy="533616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bi" refreshedDate="44439.051537500003" missingItemsLimit="0" createdVersion="6" refreshedVersion="7" minRefreshableVersion="3" recordCount="48" xr:uid="{7F044F22-30D6-49F4-936A-AD04EA158BFF}">
  <cacheSource type="worksheet">
    <worksheetSource name="Table1"/>
  </cacheSource>
  <cacheFields count="10">
    <cacheField name="Project" numFmtId="0">
      <sharedItems count="16">
        <s v="Gros-œuvre"/>
        <s v="Menuiserie extétieure"/>
        <s v="Façade Côté Sud"/>
        <s v="Toiture"/>
        <s v="Sanitaire"/>
        <s v="Electricite"/>
        <s v="VMC"/>
        <s v="Sols"/>
        <s v="Murs"/>
        <s v="Chauffage"/>
        <s v="Plâtres"/>
        <s v="Menuiserie intérieure"/>
        <s v="Aménagement intérieur"/>
        <s v="Salle de bain"/>
        <s v="Cuisine"/>
        <s v="Déménagement"/>
      </sharedItems>
    </cacheField>
    <cacheField name="Task" numFmtId="0">
      <sharedItems count="48">
        <s v="Adaptation Porte d'entrée"/>
        <s v="Remplacement linteaux en bois"/>
        <s v="Escaliers"/>
        <s v="Démolition cheminée"/>
        <s v="Colonne en béton pour baie vitrée"/>
        <s v="Ouverture fenêtres"/>
        <s v="Montage"/>
        <s v="Montage échaffaudage"/>
        <s v="Démontage Eternit"/>
        <s v="Isolation et nouveau bardage"/>
        <s v="Démontage échaffaudage"/>
        <s v="Démontage toiture existante"/>
        <s v="Travaux de charpente"/>
        <s v="Pause des vélux"/>
        <s v="Revêtement toiture"/>
        <s v="Pose des panneaux photovoltaïques"/>
        <s v="Isolation Toiture"/>
        <s v="Conduites froid et chaud et évacuation"/>
        <s v="Cablâge initial et mise en terre"/>
        <s v="Carotages (21x)"/>
        <s v="Cablâge suite + réseau partie "/>
        <s v="Installation des tableaux et divers appareillages"/>
        <s v="Déplacement du compteur électrique"/>
        <s v="Installation conduite et appareillage"/>
        <s v="Mise en route"/>
        <s v="Isolation"/>
        <s v="Chappe"/>
        <s v="Séchage chappe"/>
        <s v="Isolation des murs intérieurs"/>
        <s v="Travaux de sablage du mur apparent"/>
        <s v="inst chaudière et protocole mise en chauffe"/>
        <s v="installation adoucisseur d'eau"/>
        <s v="Travaux de plâtrage cloisons et murs porteurs"/>
        <s v="commande escalier et portes , délais"/>
        <s v="Pose du parquet"/>
        <s v="Pose des tablettes de fenêtre"/>
        <s v="Chappe sur marches d'escalier"/>
        <s v="Pause escalier en bois"/>
        <s v="Carrelage sur marches"/>
        <s v="Carrelages au mur, douche  et finitions"/>
        <s v="Mobilier de sdb et installation"/>
        <s v="Enduits et peintures"/>
        <s v="Montage cuisine"/>
        <s v="Portes intérieures"/>
        <s v="Mobilier sur mesure"/>
        <s v="Garde-corp mezzanine"/>
        <s v="Nettoyage"/>
        <s v="Déménagement"/>
      </sharedItems>
    </cacheField>
    <cacheField name="Manager" numFmtId="0">
      <sharedItems count="15">
        <s v="Ets Construction"/>
        <s v="Arnaud Pierret"/>
        <s v="Bertrand Hiernaux"/>
        <s v="Alain Invernizzi"/>
        <s v="Alter Energie"/>
        <s v="Samuel Schmit"/>
        <s v="Christophe Braconnier"/>
        <s v="Ores"/>
        <s v="A.L Façade"/>
        <s v="Bayard"/>
        <s v="Jean-Marc"/>
        <s v="Menuiserie Poncin"/>
        <s v="Myself"/>
        <s v="Interni"/>
        <s v="Siroco"/>
      </sharedItems>
    </cacheField>
    <cacheField name="Start Date" numFmtId="0">
      <sharedItems containsSemiMixedTypes="0" containsNonDate="0" containsDate="1" containsString="0" minDate="2021-04-23T00:00:00" maxDate="2022-03-24T00:00:00" count="41">
        <d v="2021-09-03T00:00:00"/>
        <d v="2021-09-06T00:00:00"/>
        <d v="2021-08-31T00:00:00"/>
        <d v="2021-08-30T00:00:00"/>
        <d v="2021-09-15T00:00:00"/>
        <d v="2021-10-04T00:00:00"/>
        <d v="2021-10-05T00:00:00"/>
        <d v="2021-10-06T00:00:00"/>
        <d v="2021-10-13T00:00:00"/>
        <d v="2021-10-01T00:00:00"/>
        <d v="2021-10-08T00:00:00"/>
        <d v="2021-10-12T00:00:00"/>
        <d v="2021-10-14T00:00:00"/>
        <d v="2021-10-22T00:00:00"/>
        <d v="2021-10-23T00:00:00"/>
        <d v="2021-09-23T00:00:00"/>
        <d v="2021-04-23T00:00:00"/>
        <d v="2021-05-21T00:00:00"/>
        <d v="2021-09-27T00:00:00"/>
        <d v="2021-10-02T00:00:00"/>
        <d v="2021-11-02T00:00:00"/>
        <d v="2021-10-25T00:00:00"/>
        <d v="2021-11-08T00:00:00"/>
        <d v="2021-11-09T00:00:00"/>
        <d v="2021-11-10T00:00:00"/>
        <d v="2021-11-12T00:00:00"/>
        <d v="2021-11-17T00:00:00"/>
        <d v="2021-12-01T00:00:00"/>
        <d v="2021-12-11T00:00:00"/>
        <d v="2021-12-20T00:00:00"/>
        <d v="2021-12-21T00:00:00"/>
        <d v="2022-01-03T00:00:00"/>
        <d v="2022-01-27T00:00:00"/>
        <d v="2022-02-05T00:00:00"/>
        <d v="2022-02-03T00:00:00"/>
        <d v="2022-03-04T00:00:00"/>
        <d v="2022-02-04T00:00:00"/>
        <d v="2022-03-08T00:00:00"/>
        <d v="2022-03-11T00:00:00"/>
        <d v="2022-03-15T00:00:00"/>
        <d v="2022-03-23T00:00:00"/>
      </sharedItems>
    </cacheField>
    <cacheField name="Duration" numFmtId="0">
      <sharedItems containsSemiMixedTypes="0" containsString="0" containsNumber="1" containsInteger="1" minValue="1" maxValue="119" count="11">
        <n v="1"/>
        <n v="2"/>
        <n v="5"/>
        <n v="3"/>
        <n v="7"/>
        <n v="6"/>
        <n v="21"/>
        <n v="119"/>
        <n v="4"/>
        <n v="28"/>
        <n v="32"/>
      </sharedItems>
    </cacheField>
    <cacheField name="End Date" numFmtId="0">
      <sharedItems containsSemiMixedTypes="0" containsNonDate="0" containsDate="1" containsString="0" minDate="2021-04-23T00:00:00" maxDate="2022-03-30T00:00:00" count="39">
        <d v="2021-09-03T00:00:00"/>
        <d v="2021-09-07T00:00:00"/>
        <d v="2021-08-31T00:00:00"/>
        <d v="2021-09-16T00:00:00"/>
        <d v="2021-10-04T00:00:00"/>
        <d v="2021-10-05T00:00:00"/>
        <d v="2021-10-12T00:00:00"/>
        <d v="2021-10-13T00:00:00"/>
        <d v="2021-10-11T00:00:00"/>
        <d v="2021-10-22T00:00:00"/>
        <d v="2021-10-27T00:00:00"/>
        <d v="2021-09-30T00:00:00"/>
        <d v="2021-04-23T00:00:00"/>
        <d v="2021-05-21T00:00:00"/>
        <d v="2021-10-25T00:00:00"/>
        <d v="2022-03-17T00:00:00"/>
        <d v="2021-11-02T00:00:00"/>
        <d v="2021-10-28T00:00:00"/>
        <d v="2021-11-08T00:00:00"/>
        <d v="2021-11-09T00:00:00"/>
        <d v="2021-11-11T00:00:00"/>
        <d v="2021-12-10T00:00:00"/>
        <d v="2021-11-19T00:00:00"/>
        <d v="2021-12-07T00:00:00"/>
        <d v="2021-12-20T00:00:00"/>
        <d v="2022-01-27T00:00:00"/>
        <d v="2022-02-15T00:00:00"/>
        <d v="2022-02-02T00:00:00"/>
        <d v="2022-02-08T00:00:00"/>
        <d v="2022-03-03T00:00:00"/>
        <d v="2022-02-03T00:00:00"/>
        <d v="2022-03-04T00:00:00"/>
        <d v="2022-01-28T00:00:00"/>
        <d v="2022-02-04T00:00:00"/>
        <d v="2022-03-07T00:00:00"/>
        <d v="2022-03-10T00:00:00"/>
        <d v="2022-03-14T00:00:00"/>
        <d v="2022-03-23T00:00:00"/>
        <d v="2022-03-29T00:00:00"/>
      </sharedItems>
    </cacheField>
    <cacheField name="Days completed" numFmtId="3">
      <sharedItems containsSemiMixedTypes="0" containsString="0" containsNumber="1" containsInteger="1" minValue="0" maxValue="5" count="3">
        <n v="0"/>
        <n v="1"/>
        <n v="5"/>
      </sharedItems>
    </cacheField>
    <cacheField name="Progress" numFmtId="9">
      <sharedItems containsSemiMixedTypes="0" containsString="0" containsNumber="1" minValue="0" maxValue="1" count="4">
        <n v="0"/>
        <n v="0.5"/>
        <n v="0.83333333333333337"/>
        <n v="1"/>
      </sharedItems>
    </cacheField>
    <cacheField name="Budget" numFmtId="3">
      <sharedItems containsSemiMixedTypes="0" containsString="0" containsNumber="1" minValue="0" maxValue="32765"/>
    </cacheField>
    <cacheField name="Actual" numFmtId="3">
      <sharedItems containsSemiMixedTypes="0" containsString="0" containsNumber="1" minValue="0" maxValue="9013.82"/>
    </cacheField>
  </cacheFields>
  <extLst>
    <ext xmlns:x14="http://schemas.microsoft.com/office/spreadsheetml/2009/9/main" uri="{725AE2AE-9491-48be-B2B4-4EB974FC3084}">
      <x14:pivotCacheDefinition pivotCacheId="739774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x v="0"/>
    <x v="0"/>
    <x v="0"/>
    <n v="1590"/>
    <n v="0"/>
  </r>
  <r>
    <x v="0"/>
    <x v="1"/>
    <x v="0"/>
    <x v="0"/>
    <x v="0"/>
    <x v="0"/>
    <x v="0"/>
    <x v="0"/>
    <n v="1431"/>
    <n v="0"/>
  </r>
  <r>
    <x v="0"/>
    <x v="2"/>
    <x v="0"/>
    <x v="1"/>
    <x v="1"/>
    <x v="1"/>
    <x v="0"/>
    <x v="0"/>
    <n v="2438"/>
    <n v="0"/>
  </r>
  <r>
    <x v="0"/>
    <x v="3"/>
    <x v="0"/>
    <x v="0"/>
    <x v="0"/>
    <x v="0"/>
    <x v="0"/>
    <x v="0"/>
    <n v="2544"/>
    <n v="0"/>
  </r>
  <r>
    <x v="0"/>
    <x v="4"/>
    <x v="0"/>
    <x v="2"/>
    <x v="0"/>
    <x v="2"/>
    <x v="0"/>
    <x v="0"/>
    <n v="4664"/>
    <n v="0"/>
  </r>
  <r>
    <x v="0"/>
    <x v="5"/>
    <x v="0"/>
    <x v="3"/>
    <x v="1"/>
    <x v="2"/>
    <x v="1"/>
    <x v="1"/>
    <n v="5088"/>
    <n v="0"/>
  </r>
  <r>
    <x v="1"/>
    <x v="6"/>
    <x v="1"/>
    <x v="4"/>
    <x v="1"/>
    <x v="3"/>
    <x v="0"/>
    <x v="0"/>
    <n v="19398"/>
    <n v="7759.2"/>
  </r>
  <r>
    <x v="2"/>
    <x v="7"/>
    <x v="2"/>
    <x v="5"/>
    <x v="0"/>
    <x v="4"/>
    <x v="0"/>
    <x v="0"/>
    <n v="0"/>
    <n v="0"/>
  </r>
  <r>
    <x v="2"/>
    <x v="8"/>
    <x v="2"/>
    <x v="6"/>
    <x v="0"/>
    <x v="5"/>
    <x v="0"/>
    <x v="0"/>
    <n v="0"/>
    <n v="0"/>
  </r>
  <r>
    <x v="2"/>
    <x v="9"/>
    <x v="2"/>
    <x v="7"/>
    <x v="2"/>
    <x v="6"/>
    <x v="0"/>
    <x v="0"/>
    <n v="12205"/>
    <n v="0"/>
  </r>
  <r>
    <x v="2"/>
    <x v="10"/>
    <x v="2"/>
    <x v="8"/>
    <x v="0"/>
    <x v="7"/>
    <x v="0"/>
    <x v="0"/>
    <n v="0"/>
    <n v="0"/>
  </r>
  <r>
    <x v="3"/>
    <x v="11"/>
    <x v="3"/>
    <x v="9"/>
    <x v="3"/>
    <x v="5"/>
    <x v="0"/>
    <x v="0"/>
    <n v="0"/>
    <n v="0"/>
  </r>
  <r>
    <x v="3"/>
    <x v="12"/>
    <x v="3"/>
    <x v="10"/>
    <x v="1"/>
    <x v="8"/>
    <x v="0"/>
    <x v="0"/>
    <n v="0"/>
    <n v="0"/>
  </r>
  <r>
    <x v="3"/>
    <x v="13"/>
    <x v="3"/>
    <x v="11"/>
    <x v="1"/>
    <x v="7"/>
    <x v="0"/>
    <x v="0"/>
    <n v="0"/>
    <n v="0"/>
  </r>
  <r>
    <x v="3"/>
    <x v="14"/>
    <x v="3"/>
    <x v="12"/>
    <x v="4"/>
    <x v="9"/>
    <x v="0"/>
    <x v="0"/>
    <n v="32765"/>
    <n v="0"/>
  </r>
  <r>
    <x v="3"/>
    <x v="15"/>
    <x v="4"/>
    <x v="13"/>
    <x v="0"/>
    <x v="9"/>
    <x v="0"/>
    <x v="0"/>
    <n v="5745.19"/>
    <n v="1149.03"/>
  </r>
  <r>
    <x v="3"/>
    <x v="16"/>
    <x v="5"/>
    <x v="14"/>
    <x v="3"/>
    <x v="10"/>
    <x v="0"/>
    <x v="0"/>
    <n v="6212"/>
    <n v="0"/>
  </r>
  <r>
    <x v="4"/>
    <x v="17"/>
    <x v="4"/>
    <x v="15"/>
    <x v="5"/>
    <x v="11"/>
    <x v="2"/>
    <x v="2"/>
    <n v="7177.26"/>
    <n v="0"/>
  </r>
  <r>
    <x v="5"/>
    <x v="18"/>
    <x v="6"/>
    <x v="16"/>
    <x v="0"/>
    <x v="12"/>
    <x v="1"/>
    <x v="3"/>
    <n v="3215"/>
    <n v="3215.2"/>
  </r>
  <r>
    <x v="5"/>
    <x v="19"/>
    <x v="6"/>
    <x v="17"/>
    <x v="0"/>
    <x v="13"/>
    <x v="1"/>
    <x v="3"/>
    <n v="525"/>
    <n v="0"/>
  </r>
  <r>
    <x v="5"/>
    <x v="20"/>
    <x v="6"/>
    <x v="18"/>
    <x v="6"/>
    <x v="14"/>
    <x v="0"/>
    <x v="0"/>
    <n v="3884"/>
    <n v="0"/>
  </r>
  <r>
    <x v="5"/>
    <x v="21"/>
    <x v="6"/>
    <x v="19"/>
    <x v="7"/>
    <x v="15"/>
    <x v="0"/>
    <x v="0"/>
    <n v="10148"/>
    <n v="0"/>
  </r>
  <r>
    <x v="5"/>
    <x v="22"/>
    <x v="7"/>
    <x v="20"/>
    <x v="0"/>
    <x v="16"/>
    <x v="0"/>
    <x v="0"/>
    <n v="854.6"/>
    <n v="0"/>
  </r>
  <r>
    <x v="6"/>
    <x v="23"/>
    <x v="5"/>
    <x v="21"/>
    <x v="8"/>
    <x v="17"/>
    <x v="0"/>
    <x v="0"/>
    <n v="14966"/>
    <n v="5104.92"/>
  </r>
  <r>
    <x v="6"/>
    <x v="24"/>
    <x v="5"/>
    <x v="22"/>
    <x v="0"/>
    <x v="18"/>
    <x v="0"/>
    <x v="0"/>
    <n v="0"/>
    <n v="0"/>
  </r>
  <r>
    <x v="7"/>
    <x v="25"/>
    <x v="5"/>
    <x v="23"/>
    <x v="0"/>
    <x v="19"/>
    <x v="0"/>
    <x v="0"/>
    <n v="6226"/>
    <n v="0"/>
  </r>
  <r>
    <x v="7"/>
    <x v="26"/>
    <x v="5"/>
    <x v="24"/>
    <x v="1"/>
    <x v="20"/>
    <x v="0"/>
    <x v="0"/>
    <n v="4667"/>
    <n v="0"/>
  </r>
  <r>
    <x v="7"/>
    <x v="27"/>
    <x v="5"/>
    <x v="25"/>
    <x v="6"/>
    <x v="21"/>
    <x v="0"/>
    <x v="0"/>
    <n v="0"/>
    <n v="0"/>
  </r>
  <r>
    <x v="8"/>
    <x v="28"/>
    <x v="5"/>
    <x v="26"/>
    <x v="3"/>
    <x v="22"/>
    <x v="0"/>
    <x v="0"/>
    <n v="13343.28"/>
    <n v="0"/>
  </r>
  <r>
    <x v="8"/>
    <x v="29"/>
    <x v="8"/>
    <x v="27"/>
    <x v="2"/>
    <x v="23"/>
    <x v="0"/>
    <x v="0"/>
    <n v="2989"/>
    <n v="0"/>
  </r>
  <r>
    <x v="9"/>
    <x v="30"/>
    <x v="4"/>
    <x v="28"/>
    <x v="5"/>
    <x v="24"/>
    <x v="0"/>
    <x v="0"/>
    <n v="31998"/>
    <n v="4800"/>
  </r>
  <r>
    <x v="4"/>
    <x v="31"/>
    <x v="9"/>
    <x v="29"/>
    <x v="0"/>
    <x v="24"/>
    <x v="0"/>
    <x v="0"/>
    <n v="1535.94"/>
    <n v="0"/>
  </r>
  <r>
    <x v="10"/>
    <x v="32"/>
    <x v="10"/>
    <x v="30"/>
    <x v="9"/>
    <x v="25"/>
    <x v="0"/>
    <x v="0"/>
    <n v="0"/>
    <n v="0"/>
  </r>
  <r>
    <x v="11"/>
    <x v="33"/>
    <x v="11"/>
    <x v="31"/>
    <x v="10"/>
    <x v="26"/>
    <x v="0"/>
    <x v="0"/>
    <n v="0"/>
    <n v="0"/>
  </r>
  <r>
    <x v="7"/>
    <x v="34"/>
    <x v="5"/>
    <x v="32"/>
    <x v="2"/>
    <x v="27"/>
    <x v="0"/>
    <x v="0"/>
    <n v="19988.28"/>
    <n v="0"/>
  </r>
  <r>
    <x v="12"/>
    <x v="35"/>
    <x v="5"/>
    <x v="33"/>
    <x v="1"/>
    <x v="28"/>
    <x v="0"/>
    <x v="0"/>
    <n v="0"/>
    <n v="0"/>
  </r>
  <r>
    <x v="7"/>
    <x v="36"/>
    <x v="5"/>
    <x v="34"/>
    <x v="6"/>
    <x v="29"/>
    <x v="0"/>
    <x v="0"/>
    <n v="647"/>
    <n v="0"/>
  </r>
  <r>
    <x v="11"/>
    <x v="37"/>
    <x v="11"/>
    <x v="34"/>
    <x v="0"/>
    <x v="30"/>
    <x v="0"/>
    <x v="0"/>
    <n v="0"/>
    <n v="0"/>
  </r>
  <r>
    <x v="7"/>
    <x v="38"/>
    <x v="5"/>
    <x v="35"/>
    <x v="0"/>
    <x v="31"/>
    <x v="0"/>
    <x v="0"/>
    <n v="0"/>
    <n v="0"/>
  </r>
  <r>
    <x v="13"/>
    <x v="39"/>
    <x v="5"/>
    <x v="32"/>
    <x v="1"/>
    <x v="32"/>
    <x v="0"/>
    <x v="0"/>
    <n v="4641"/>
    <n v="0"/>
  </r>
  <r>
    <x v="13"/>
    <x v="40"/>
    <x v="5"/>
    <x v="36"/>
    <x v="0"/>
    <x v="33"/>
    <x v="0"/>
    <x v="0"/>
    <n v="9013.82"/>
    <n v="9013.82"/>
  </r>
  <r>
    <x v="8"/>
    <x v="41"/>
    <x v="12"/>
    <x v="33"/>
    <x v="6"/>
    <x v="34"/>
    <x v="0"/>
    <x v="0"/>
    <n v="0"/>
    <n v="0"/>
  </r>
  <r>
    <x v="14"/>
    <x v="42"/>
    <x v="13"/>
    <x v="34"/>
    <x v="0"/>
    <x v="30"/>
    <x v="0"/>
    <x v="0"/>
    <n v="28800"/>
    <n v="8540"/>
  </r>
  <r>
    <x v="11"/>
    <x v="43"/>
    <x v="11"/>
    <x v="37"/>
    <x v="3"/>
    <x v="35"/>
    <x v="0"/>
    <x v="0"/>
    <n v="0"/>
    <n v="0"/>
  </r>
  <r>
    <x v="11"/>
    <x v="44"/>
    <x v="11"/>
    <x v="38"/>
    <x v="1"/>
    <x v="36"/>
    <x v="0"/>
    <x v="0"/>
    <n v="0"/>
    <n v="0"/>
  </r>
  <r>
    <x v="11"/>
    <x v="45"/>
    <x v="14"/>
    <x v="34"/>
    <x v="0"/>
    <x v="30"/>
    <x v="0"/>
    <x v="0"/>
    <n v="2805"/>
    <n v="0"/>
  </r>
  <r>
    <x v="15"/>
    <x v="46"/>
    <x v="12"/>
    <x v="39"/>
    <x v="4"/>
    <x v="37"/>
    <x v="0"/>
    <x v="0"/>
    <n v="0"/>
    <n v="0"/>
  </r>
  <r>
    <x v="15"/>
    <x v="47"/>
    <x v="12"/>
    <x v="40"/>
    <x v="2"/>
    <x v="38"/>
    <x v="0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5B9DB-4CE8-497A-978F-D31E4BA07222}" name="Gantt" cacheId="41" applyNumberFormats="0" applyBorderFormats="0" applyFontFormats="0" applyPatternFormats="0" applyAlignmentFormats="0" applyWidthHeightFormats="1" dataCaption="Values" updatedVersion="7" minRefreshableVersion="3" showDrill="0" itemPrintTitles="1" createdVersion="6" indent="0" compact="0" compactData="0" multipleFieldFilters="0" chartFormat="1">
  <location ref="A5:J54" firstHeaderRow="0" firstDataRow="1" firstDataCol="8"/>
  <pivotFields count="10">
    <pivotField name="Topic"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</items>
    </pivotField>
    <pivotField axis="axisRow" compact="0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5"/>
        <item x="29"/>
        <item x="31"/>
        <item x="35"/>
      </items>
    </pivotField>
    <pivotField name="Acteur" axis="axisRow" compact="0" outline="0" showAll="0" defaultSubtotal="0">
      <items count="15">
        <item x="0"/>
        <item x="1"/>
        <item x="2"/>
        <item x="3"/>
        <item x="5"/>
        <item x="4"/>
        <item x="6"/>
        <item x="7"/>
        <item x="10"/>
        <item x="11"/>
        <item x="12"/>
        <item x="13"/>
        <item x="14"/>
        <item x="8"/>
        <item x="9"/>
      </items>
    </pivotField>
    <pivotField axis="axisRow" compact="0" numFmtId="14" outline="0" showAll="0" defaultSubtotal="0">
      <items count="41">
        <item x="18"/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20"/>
        <item x="21"/>
        <item x="22"/>
        <item x="23"/>
        <item x="24"/>
        <item x="25"/>
        <item x="26"/>
        <item x="28"/>
        <item x="30"/>
        <item x="32"/>
        <item x="34"/>
        <item x="35"/>
        <item x="36"/>
        <item x="33"/>
        <item x="37"/>
        <item x="38"/>
        <item x="39"/>
        <item x="40"/>
        <item x="31"/>
        <item x="13"/>
        <item x="27"/>
        <item x="29"/>
      </items>
    </pivotField>
    <pivotField axis="axisRow" compact="0" outline="0" showAll="0" defaultSubtotal="0">
      <items count="11">
        <item x="3"/>
        <item x="2"/>
        <item x="5"/>
        <item x="4"/>
        <item x="0"/>
        <item x="1"/>
        <item x="6"/>
        <item x="7"/>
        <item x="8"/>
        <item x="9"/>
        <item x="10"/>
      </items>
    </pivotField>
    <pivotField axis="axisRow" compact="0" numFmtId="14" outline="0" showAll="0" defaultSubtotal="0">
      <items count="39">
        <item x="11"/>
        <item x="5"/>
        <item x="4"/>
        <item x="1"/>
        <item x="0"/>
        <item x="2"/>
        <item x="3"/>
        <item x="6"/>
        <item x="7"/>
        <item x="8"/>
        <item x="9"/>
        <item x="10"/>
        <item x="12"/>
        <item x="13"/>
        <item x="14"/>
        <item x="16"/>
        <item x="15"/>
        <item x="17"/>
        <item x="18"/>
        <item x="19"/>
        <item x="20"/>
        <item x="21"/>
        <item x="22"/>
        <item x="24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26"/>
        <item x="23"/>
        <item x="28"/>
      </items>
    </pivotField>
    <pivotField name="Days comp." axis="axisRow" compact="0" numFmtId="3" outline="0" showAll="0" defaultSubtotal="0">
      <items count="3">
        <item x="0"/>
        <item x="2"/>
        <item x="1"/>
      </items>
    </pivotField>
    <pivotField axis="axisRow" compact="0" numFmtId="9" outline="0" showAll="0" defaultSubtotal="0">
      <items count="4">
        <item x="0"/>
        <item x="3"/>
        <item x="1"/>
        <item x="2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9">
    <i>
      <x/>
      <x/>
      <x/>
      <x v="2"/>
      <x v="4"/>
      <x v="4"/>
      <x/>
      <x/>
    </i>
    <i r="1">
      <x v="1"/>
      <x/>
      <x v="2"/>
      <x v="4"/>
      <x v="4"/>
      <x/>
      <x/>
    </i>
    <i r="1">
      <x v="2"/>
      <x/>
      <x v="3"/>
      <x v="3"/>
      <x v="5"/>
      <x/>
      <x/>
    </i>
    <i r="1">
      <x v="3"/>
      <x/>
      <x v="2"/>
      <x v="4"/>
      <x v="4"/>
      <x/>
      <x/>
    </i>
    <i r="1">
      <x v="4"/>
      <x/>
      <x v="4"/>
      <x v="5"/>
      <x v="4"/>
      <x/>
      <x/>
    </i>
    <i r="1">
      <x v="5"/>
      <x/>
      <x v="5"/>
      <x v="5"/>
      <x v="5"/>
      <x v="2"/>
      <x v="2"/>
    </i>
    <i>
      <x v="1"/>
      <x v="6"/>
      <x v="1"/>
      <x v="6"/>
      <x v="6"/>
      <x v="5"/>
      <x/>
      <x/>
    </i>
    <i>
      <x v="2"/>
      <x v="7"/>
      <x v="2"/>
      <x v="7"/>
      <x v="2"/>
      <x v="4"/>
      <x/>
      <x/>
    </i>
    <i r="1">
      <x v="8"/>
      <x v="2"/>
      <x v="8"/>
      <x v="1"/>
      <x v="4"/>
      <x/>
      <x/>
    </i>
    <i r="1">
      <x v="9"/>
      <x v="2"/>
      <x v="9"/>
      <x v="7"/>
      <x v="1"/>
      <x/>
      <x/>
    </i>
    <i r="1">
      <x v="10"/>
      <x v="2"/>
      <x v="10"/>
      <x v="8"/>
      <x v="4"/>
      <x/>
      <x/>
    </i>
    <i>
      <x v="3"/>
      <x v="11"/>
      <x v="3"/>
      <x v="11"/>
      <x v="1"/>
      <x/>
      <x/>
      <x/>
    </i>
    <i r="1">
      <x v="12"/>
      <x v="3"/>
      <x v="12"/>
      <x v="9"/>
      <x v="5"/>
      <x/>
      <x/>
    </i>
    <i r="1">
      <x v="13"/>
      <x v="3"/>
      <x v="13"/>
      <x v="8"/>
      <x v="5"/>
      <x/>
      <x/>
    </i>
    <i r="1">
      <x v="14"/>
      <x v="3"/>
      <x v="14"/>
      <x v="10"/>
      <x v="3"/>
      <x/>
      <x/>
    </i>
    <i r="1">
      <x v="15"/>
      <x v="4"/>
      <x v="15"/>
      <x v="11"/>
      <x/>
      <x/>
      <x/>
    </i>
    <i r="1">
      <x v="44"/>
      <x v="5"/>
      <x v="38"/>
      <x v="10"/>
      <x v="4"/>
      <x/>
      <x/>
    </i>
    <i>
      <x v="4"/>
      <x v="16"/>
      <x v="5"/>
      <x v="16"/>
      <x/>
      <x v="2"/>
      <x v="1"/>
      <x v="3"/>
    </i>
    <i r="1">
      <x v="46"/>
      <x v="14"/>
      <x v="40"/>
      <x v="23"/>
      <x v="4"/>
      <x/>
      <x/>
    </i>
    <i>
      <x v="5"/>
      <x v="17"/>
      <x v="6"/>
      <x v="17"/>
      <x v="12"/>
      <x v="4"/>
      <x v="2"/>
      <x v="1"/>
    </i>
    <i r="1">
      <x v="18"/>
      <x v="6"/>
      <x v="18"/>
      <x v="13"/>
      <x v="4"/>
      <x v="2"/>
      <x v="1"/>
    </i>
    <i r="1">
      <x v="19"/>
      <x v="6"/>
      <x/>
      <x v="14"/>
      <x v="6"/>
      <x/>
      <x/>
    </i>
    <i r="1">
      <x v="20"/>
      <x v="6"/>
      <x v="1"/>
      <x v="16"/>
      <x v="7"/>
      <x/>
      <x/>
    </i>
    <i r="1">
      <x v="21"/>
      <x v="7"/>
      <x v="19"/>
      <x v="15"/>
      <x v="4"/>
      <x/>
      <x/>
    </i>
    <i>
      <x v="6"/>
      <x v="22"/>
      <x v="4"/>
      <x v="20"/>
      <x v="17"/>
      <x v="8"/>
      <x/>
      <x/>
    </i>
    <i r="1">
      <x v="23"/>
      <x v="4"/>
      <x v="21"/>
      <x v="18"/>
      <x v="4"/>
      <x/>
      <x/>
    </i>
    <i>
      <x v="7"/>
      <x v="24"/>
      <x v="4"/>
      <x v="22"/>
      <x v="19"/>
      <x v="4"/>
      <x/>
      <x/>
    </i>
    <i r="1">
      <x v="25"/>
      <x v="4"/>
      <x v="23"/>
      <x v="20"/>
      <x v="5"/>
      <x/>
      <x/>
    </i>
    <i r="1">
      <x v="26"/>
      <x v="4"/>
      <x v="24"/>
      <x v="21"/>
      <x v="6"/>
      <x/>
      <x/>
    </i>
    <i r="1">
      <x v="31"/>
      <x v="4"/>
      <x v="28"/>
      <x v="25"/>
      <x v="1"/>
      <x/>
      <x/>
    </i>
    <i r="1">
      <x v="32"/>
      <x v="4"/>
      <x v="29"/>
      <x v="26"/>
      <x v="6"/>
      <x/>
      <x/>
    </i>
    <i r="1">
      <x v="34"/>
      <x v="4"/>
      <x v="30"/>
      <x v="28"/>
      <x v="4"/>
      <x/>
      <x/>
    </i>
    <i>
      <x v="8"/>
      <x v="27"/>
      <x v="4"/>
      <x v="25"/>
      <x v="22"/>
      <x/>
      <x/>
      <x/>
    </i>
    <i r="1">
      <x v="37"/>
      <x v="10"/>
      <x v="32"/>
      <x v="31"/>
      <x v="6"/>
      <x/>
      <x/>
    </i>
    <i r="1">
      <x v="45"/>
      <x v="13"/>
      <x v="39"/>
      <x v="37"/>
      <x v="1"/>
      <x/>
      <x/>
    </i>
    <i>
      <x v="9"/>
      <x v="28"/>
      <x v="5"/>
      <x v="26"/>
      <x v="23"/>
      <x v="2"/>
      <x/>
      <x/>
    </i>
    <i>
      <x v="10"/>
      <x v="29"/>
      <x v="8"/>
      <x v="27"/>
      <x v="24"/>
      <x v="9"/>
      <x/>
      <x/>
    </i>
    <i>
      <x v="11"/>
      <x v="30"/>
      <x v="9"/>
      <x v="37"/>
      <x v="36"/>
      <x v="10"/>
      <x/>
      <x/>
    </i>
    <i r="1">
      <x v="33"/>
      <x v="9"/>
      <x v="29"/>
      <x v="27"/>
      <x v="4"/>
      <x/>
      <x/>
    </i>
    <i r="1">
      <x v="39"/>
      <x v="9"/>
      <x v="33"/>
      <x v="32"/>
      <x/>
      <x/>
      <x/>
    </i>
    <i r="1">
      <x v="40"/>
      <x v="9"/>
      <x v="34"/>
      <x v="33"/>
      <x v="5"/>
      <x/>
      <x/>
    </i>
    <i r="1">
      <x v="41"/>
      <x v="12"/>
      <x v="29"/>
      <x v="27"/>
      <x v="4"/>
      <x/>
      <x/>
    </i>
    <i>
      <x v="12"/>
      <x v="35"/>
      <x v="4"/>
      <x v="28"/>
      <x v="29"/>
      <x v="5"/>
      <x/>
      <x/>
    </i>
    <i r="1">
      <x v="36"/>
      <x v="4"/>
      <x v="31"/>
      <x v="30"/>
      <x v="4"/>
      <x/>
      <x/>
    </i>
    <i>
      <x v="13"/>
      <x v="38"/>
      <x v="11"/>
      <x v="29"/>
      <x v="27"/>
      <x v="4"/>
      <x/>
      <x/>
    </i>
    <i>
      <x v="14"/>
      <x v="42"/>
      <x v="10"/>
      <x v="35"/>
      <x v="34"/>
      <x v="3"/>
      <x/>
      <x/>
    </i>
    <i r="1">
      <x v="43"/>
      <x v="10"/>
      <x v="36"/>
      <x v="35"/>
      <x v="1"/>
      <x/>
      <x/>
    </i>
    <i>
      <x v="15"/>
      <x v="47"/>
      <x v="4"/>
      <x v="32"/>
      <x v="38"/>
      <x v="5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1" numFmtId="3"/>
    <dataField name="Actual " fld="9" baseField="0" baseItem="2" numFmtId="3"/>
  </dataFields>
  <formats count="48">
    <format dxfId="1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6">
      <pivotArea field="3" type="button" dataOnly="0" labelOnly="1" outline="0" axis="axisRow" fieldPosition="3"/>
    </format>
    <format dxfId="165">
      <pivotArea field="4" type="button" dataOnly="0" labelOnly="1" outline="0" axis="axisRow" fieldPosition="5"/>
    </format>
    <format dxfId="164">
      <pivotArea field="5" type="button" dataOnly="0" labelOnly="1" outline="0" axis="axisRow" fieldPosition="4"/>
    </format>
    <format dxfId="163">
      <pivotArea field="6" type="button" dataOnly="0" labelOnly="1" outline="0" axis="axisRow" fieldPosition="6"/>
    </format>
    <format dxfId="162">
      <pivotArea field="7" type="button" dataOnly="0" labelOnly="1" outline="0" axis="axisRow" fieldPosition="7"/>
    </format>
    <format dxfId="161">
      <pivotArea field="0" type="button" dataOnly="0" labelOnly="1" outline="0" axis="axisRow" fieldPosition="0"/>
    </format>
    <format dxfId="160">
      <pivotArea field="1" type="button" dataOnly="0" labelOnly="1" outline="0" axis="axisRow" fieldPosition="1"/>
    </format>
    <format dxfId="159">
      <pivotArea field="2" type="button" dataOnly="0" labelOnly="1" outline="0" axis="axisRow" fieldPosition="2"/>
    </format>
    <format dxfId="158">
      <pivotArea field="3" type="button" dataOnly="0" labelOnly="1" outline="0" axis="axisRow" fieldPosition="3"/>
    </format>
    <format dxfId="157">
      <pivotArea field="4" type="button" dataOnly="0" labelOnly="1" outline="0" axis="axisRow" fieldPosition="5"/>
    </format>
    <format dxfId="156">
      <pivotArea field="5" type="button" dataOnly="0" labelOnly="1" outline="0" axis="axisRow" fieldPosition="4"/>
    </format>
    <format dxfId="155">
      <pivotArea field="6" type="button" dataOnly="0" labelOnly="1" outline="0" axis="axisRow" fieldPosition="6"/>
    </format>
    <format dxfId="154">
      <pivotArea field="7" type="button" dataOnly="0" labelOnly="1" outline="0" axis="axisRow" fieldPosition="7"/>
    </format>
    <format dxfId="1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2">
      <pivotArea field="0" type="button" dataOnly="0" labelOnly="1" outline="0" axis="axisRow" fieldPosition="0"/>
    </format>
    <format dxfId="151">
      <pivotArea field="1" type="button" dataOnly="0" labelOnly="1" outline="0" axis="axisRow" fieldPosition="1"/>
    </format>
    <format dxfId="150">
      <pivotArea field="2" type="button" dataOnly="0" labelOnly="1" outline="0" axis="axisRow" fieldPosition="2"/>
    </format>
    <format dxfId="149">
      <pivotArea field="3" type="button" dataOnly="0" labelOnly="1" outline="0" axis="axisRow" fieldPosition="3"/>
    </format>
    <format dxfId="148">
      <pivotArea field="4" type="button" dataOnly="0" labelOnly="1" outline="0" axis="axisRow" fieldPosition="5"/>
    </format>
    <format dxfId="147">
      <pivotArea field="5" type="button" dataOnly="0" labelOnly="1" outline="0" axis="axisRow" fieldPosition="4"/>
    </format>
    <format dxfId="146">
      <pivotArea field="6" type="button" dataOnly="0" labelOnly="1" outline="0" axis="axisRow" fieldPosition="6"/>
    </format>
    <format dxfId="145">
      <pivotArea field="7" type="button" dataOnly="0" labelOnly="1" outline="0" axis="axisRow" fieldPosition="7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3">
      <pivotArea field="0" type="button" dataOnly="0" labelOnly="1" outline="0" axis="axisRow" fieldPosition="0"/>
    </format>
    <format dxfId="142">
      <pivotArea field="1" type="button" dataOnly="0" labelOnly="1" outline="0" axis="axisRow" fieldPosition="1"/>
    </format>
    <format dxfId="141">
      <pivotArea field="2" type="button" dataOnly="0" labelOnly="1" outline="0" axis="axisRow" fieldPosition="2"/>
    </format>
    <format dxfId="140">
      <pivotArea field="3" type="button" dataOnly="0" labelOnly="1" outline="0" axis="axisRow" fieldPosition="3"/>
    </format>
    <format dxfId="139">
      <pivotArea field="4" type="button" dataOnly="0" labelOnly="1" outline="0" axis="axisRow" fieldPosition="5"/>
    </format>
    <format dxfId="138">
      <pivotArea field="5" type="button" dataOnly="0" labelOnly="1" outline="0" axis="axisRow" fieldPosition="4"/>
    </format>
    <format dxfId="137">
      <pivotArea field="6" type="button" dataOnly="0" labelOnly="1" outline="0" axis="axisRow" fieldPosition="6"/>
    </format>
    <format dxfId="136">
      <pivotArea field="7" type="button" dataOnly="0" labelOnly="1" outline="0" axis="axisRow" fieldPosition="7"/>
    </format>
    <format dxfId="1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4">
      <pivotArea field="0" type="button" dataOnly="0" labelOnly="1" outline="0" axis="axisRow" fieldPosition="0"/>
    </format>
    <format dxfId="133">
      <pivotArea field="1" type="button" dataOnly="0" labelOnly="1" outline="0" axis="axisRow" fieldPosition="1"/>
    </format>
    <format dxfId="132">
      <pivotArea field="2" type="button" dataOnly="0" labelOnly="1" outline="0" axis="axisRow" fieldPosition="2"/>
    </format>
    <format dxfId="131">
      <pivotArea field="3" type="button" dataOnly="0" labelOnly="1" outline="0" axis="axisRow" fieldPosition="3"/>
    </format>
    <format dxfId="130">
      <pivotArea field="4" type="button" dataOnly="0" labelOnly="1" outline="0" axis="axisRow" fieldPosition="5"/>
    </format>
    <format dxfId="129">
      <pivotArea field="5" type="button" dataOnly="0" labelOnly="1" outline="0" axis="axisRow" fieldPosition="4"/>
    </format>
    <format dxfId="128">
      <pivotArea field="6" type="button" dataOnly="0" labelOnly="1" outline="0" axis="axisRow" fieldPosition="6"/>
    </format>
    <format dxfId="127">
      <pivotArea field="7" type="button" dataOnly="0" labelOnly="1" outline="0" axis="axisRow" fieldPosition="7"/>
    </format>
    <format dxfId="1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5">
      <pivotArea field="4" type="button" dataOnly="0" labelOnly="1" outline="0" axis="axisRow" fieldPosition="5"/>
    </format>
    <format dxfId="124">
      <pivotArea field="6" type="button" dataOnly="0" labelOnly="1" outline="0" axis="axisRow" fieldPosition="6"/>
    </format>
    <format dxfId="123">
      <pivotArea field="7" type="button" dataOnly="0" labelOnly="1" outline="0" axis="axisRow" fieldPosition="7"/>
    </format>
    <format dxfId="122">
      <pivotArea dataOnly="0" labelOnly="1" grandRow="1" outline="0" fieldPosition="0"/>
    </format>
    <format dxfId="121">
      <pivotArea dataOnly="0" labelOnly="1" outline="0" fieldPosition="0">
        <references count="1">
          <reference field="6" count="0"/>
        </references>
      </pivotArea>
    </format>
    <format dxfId="120">
      <pivotArea dataOnly="0" labelOnly="1" outline="0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FB2C1-F4B8-49AF-A1F4-4361E5203E0E}" name="Budget_v_Actual" cacheId="41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24">
  <location ref="B2:C3" firstHeaderRow="0" firstDataRow="1" firstDataCol="0"/>
  <pivotFields count="10">
    <pivotField showAll="0">
      <items count="17">
        <item x="12"/>
        <item x="9"/>
        <item x="14"/>
        <item x="15"/>
        <item x="5"/>
        <item x="2"/>
        <item x="0"/>
        <item x="1"/>
        <item x="11"/>
        <item x="8"/>
        <item x="10"/>
        <item x="13"/>
        <item x="4"/>
        <item x="7"/>
        <item x="3"/>
        <item x="6"/>
        <item t="default"/>
      </items>
    </pivotField>
    <pivotField showAll="0"/>
    <pivotField showAll="0">
      <items count="16">
        <item x="8"/>
        <item x="3"/>
        <item x="4"/>
        <item x="1"/>
        <item x="9"/>
        <item x="2"/>
        <item x="6"/>
        <item x="0"/>
        <item x="13"/>
        <item x="10"/>
        <item x="11"/>
        <item x="12"/>
        <item x="7"/>
        <item x="5"/>
        <item x="14"/>
        <item t="default"/>
      </items>
    </pivotField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1" numFmtId="166"/>
    <dataField name="Budget " fld="8" baseField="0" baseItem="1" numFmtId="166"/>
  </dataFields>
  <chartFormats count="7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CFFF3-195F-4C92-8A2E-C048CA24D4C9}" name="Days_Completed" cacheId="41" dataOnRows="1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6">
  <location ref="I2:J4" firstHeaderRow="1" firstDataRow="1" firstDataCol="1"/>
  <pivotFields count="10">
    <pivotField showAll="0">
      <items count="17">
        <item x="12"/>
        <item x="9"/>
        <item x="14"/>
        <item x="15"/>
        <item x="5"/>
        <item x="2"/>
        <item x="0"/>
        <item x="1"/>
        <item x="11"/>
        <item x="8"/>
        <item x="10"/>
        <item x="13"/>
        <item x="4"/>
        <item x="7"/>
        <item x="3"/>
        <item x="6"/>
        <item t="default"/>
      </items>
    </pivotField>
    <pivotField showAll="0"/>
    <pivotField showAll="0">
      <items count="16">
        <item x="8"/>
        <item x="3"/>
        <item x="4"/>
        <item x="1"/>
        <item x="9"/>
        <item x="2"/>
        <item x="6"/>
        <item x="0"/>
        <item x="13"/>
        <item x="10"/>
        <item x="11"/>
        <item x="12"/>
        <item x="7"/>
        <item x="5"/>
        <item x="14"/>
        <item t="default"/>
      </items>
    </pivotField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Days completed " fld="6" baseField="0" baseItem="0"/>
    <dataField name="Duration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ject" xr10:uid="{67259FD2-1E7C-4EC4-8B26-4EAF663DF469}" sourceName="Project">
  <pivotTables>
    <pivotTable tabId="3" name="Gantt"/>
    <pivotTable tabId="4" name="Days_Completed"/>
    <pivotTable tabId="4" name="Budget_v_Actual"/>
  </pivotTables>
  <data>
    <tabular pivotCacheId="739774749">
      <items count="16">
        <i x="12" s="1"/>
        <i x="9" s="1"/>
        <i x="14" s="1"/>
        <i x="15" s="1"/>
        <i x="5" s="1"/>
        <i x="2" s="1"/>
        <i x="0" s="1"/>
        <i x="1" s="1"/>
        <i x="11" s="1"/>
        <i x="8" s="1"/>
        <i x="10" s="1"/>
        <i x="13" s="1"/>
        <i x="4" s="1"/>
        <i x="7" s="1"/>
        <i x="3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nager" xr10:uid="{85541149-F8D2-44DB-8264-99EA277BA395}" sourceName="Manager">
  <pivotTables>
    <pivotTable tabId="3" name="Gantt"/>
    <pivotTable tabId="4" name="Budget_v_Actual"/>
    <pivotTable tabId="4" name="Days_Completed"/>
  </pivotTables>
  <data>
    <tabular pivotCacheId="739774749">
      <items count="15">
        <i x="8" s="1"/>
        <i x="3" s="1"/>
        <i x="4" s="1"/>
        <i x="1" s="1"/>
        <i x="9" s="1"/>
        <i x="2" s="1"/>
        <i x="6" s="1"/>
        <i x="0" s="1"/>
        <i x="13" s="1"/>
        <i x="10" s="1"/>
        <i x="11" s="1"/>
        <i x="12" s="1"/>
        <i x="7" s="1"/>
        <i x="5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ject" xr10:uid="{CF1C5EB0-B233-40B5-9BA2-807F513929C5}" cache="Slicer_Project" caption="Topic" columnCount="5" style="SlicerStyleLight2" rowHeight="252000"/>
  <slicer name="Manager" xr10:uid="{569AF20E-71BB-43BA-9D6A-4142E89561C6}" cache="Slicer_Manager" caption="Acteur" columnCount="5" style="SlicerStyleLight2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3C948-3701-4929-B04F-010B6EBC2A77}" name="Table1" displayName="Table1" ref="A1:J49" totalsRowShown="0">
  <autoFilter ref="A1:J49" xr:uid="{7E21CF9F-AD78-47F7-B4FB-8E64E3714907}"/>
  <tableColumns count="10">
    <tableColumn id="1" xr3:uid="{4ADE78FA-797E-461B-818D-4E6F917859D6}" name="Project"/>
    <tableColumn id="2" xr3:uid="{F9E92030-47E5-4A86-AB73-A1AA5209CD55}" name="Task"/>
    <tableColumn id="3" xr3:uid="{643837EC-0E87-4517-8311-405E12C9047D}" name="Manager"/>
    <tableColumn id="4" xr3:uid="{D2195ACD-57B1-4029-9C54-9ACCE862FA18}" name="Start Date" dataDxfId="119"/>
    <tableColumn id="5" xr3:uid="{A5BEB9B6-A13C-4735-8C93-943512962E1A}" name="Duration"/>
    <tableColumn id="9" xr3:uid="{9A8390CA-408A-41FE-A909-4D1F9E77E3F2}" name="End Date" dataDxfId="118">
      <calculatedColumnFormula>WORKDAY.INTL(Table1[[#This Row],[Start Date]]-1,Table1[[#This Row],[Duration]],1)</calculatedColumnFormula>
    </tableColumn>
    <tableColumn id="10" xr3:uid="{06B5F73C-C916-4EC2-88F2-098623EC6F35}" name="Days completed" dataDxfId="117"/>
    <tableColumn id="6" xr3:uid="{704AC253-E86F-4A7F-BD63-4569C494A728}" name="Progress" dataDxfId="116">
      <calculatedColumnFormula>Table1[[#This Row],[Days completed]]/Table1[[#This Row],[Duration]]</calculatedColumnFormula>
    </tableColumn>
    <tableColumn id="7" xr3:uid="{459C1C51-A35C-450A-B0F0-EA7E00C33AA1}" name="Budget" dataDxfId="115"/>
    <tableColumn id="8" xr3:uid="{CC94112E-5637-4797-9BDD-BFCC8197D1AB}" name="Actual" dataDxfId="11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Management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FF7C80"/>
      </a:accent1>
      <a:accent2>
        <a:srgbClr val="83B6B4"/>
      </a:accent2>
      <a:accent3>
        <a:srgbClr val="27CED7"/>
      </a:accent3>
      <a:accent4>
        <a:srgbClr val="42BA97"/>
      </a:accent4>
      <a:accent5>
        <a:srgbClr val="3E8853"/>
      </a:accent5>
      <a:accent6>
        <a:srgbClr val="2683C6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onlinetraininghub.com/power-pivot-course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s://www.myonlinetraininghub.com/excel-power-query-course" TargetMode="External"/><Relationship Id="rId1" Type="http://schemas.openxmlformats.org/officeDocument/2006/relationships/hyperlink" Target="https://www.myonlinetraininghub.com/excel-dashboard-course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website@myonlinetraininghub.com" TargetMode="External"/><Relationship Id="rId4" Type="http://schemas.openxmlformats.org/officeDocument/2006/relationships/hyperlink" Target="https://www.myonlinetraininghub.com/power-bi-cours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A622-392D-4C11-8CA1-FC8F5D8F121A}">
  <sheetPr codeName="Sheet1">
    <pageSetUpPr fitToPage="1"/>
  </sheetPr>
  <dimension ref="A1:BA85"/>
  <sheetViews>
    <sheetView showGridLines="0" tabSelected="1" zoomScale="85" zoomScaleNormal="85" workbookViewId="0">
      <pane ySplit="5" topLeftCell="A6" activePane="bottomLeft" state="frozen"/>
      <selection pane="bottomLeft" activeCell="I37" sqref="I37"/>
    </sheetView>
  </sheetViews>
  <sheetFormatPr baseColWidth="10" defaultColWidth="9.140625" defaultRowHeight="15" x14ac:dyDescent="0.25"/>
  <cols>
    <col min="1" max="1" width="24.28515625" customWidth="1"/>
    <col min="2" max="2" width="45.85546875" customWidth="1"/>
    <col min="3" max="3" width="25.28515625" customWidth="1"/>
    <col min="4" max="4" width="12.140625" style="8" customWidth="1"/>
    <col min="5" max="5" width="11.42578125" style="7" bestFit="1" customWidth="1"/>
    <col min="6" max="6" width="11" style="8" bestFit="1" customWidth="1"/>
    <col min="7" max="7" width="13.28515625" style="7" bestFit="1" customWidth="1"/>
    <col min="8" max="8" width="10.85546875" style="18" bestFit="1" customWidth="1"/>
    <col min="9" max="9" width="10.85546875" style="3" bestFit="1" customWidth="1"/>
    <col min="10" max="10" width="10.7109375" style="3" bestFit="1" customWidth="1"/>
    <col min="11" max="11" width="7" customWidth="1"/>
    <col min="12" max="28" width="7" bestFit="1" customWidth="1"/>
    <col min="29" max="50" width="7.140625" bestFit="1" customWidth="1"/>
  </cols>
  <sheetData>
    <row r="1" spans="1:53" ht="33.75" customHeight="1" x14ac:dyDescent="0.25">
      <c r="A1" s="30" t="s">
        <v>106</v>
      </c>
      <c r="B1" s="26"/>
      <c r="C1" s="58" t="str">
        <f>TEXT(MIN(D6:D51),"d-mmm-yy")&amp;" to "&amp;TEXT(MAX(E6:E51),"d-mmm-yy")</f>
        <v>d-avr-yy to d-mars-yy</v>
      </c>
      <c r="D1" s="58"/>
      <c r="E1" s="58"/>
      <c r="F1" s="27"/>
      <c r="G1" s="27"/>
      <c r="H1" s="27"/>
      <c r="I1" s="28"/>
      <c r="J1" s="29"/>
      <c r="K1" s="26"/>
      <c r="L1" s="26"/>
      <c r="M1" s="26"/>
      <c r="N1" s="26"/>
      <c r="O1" s="26"/>
      <c r="P1" s="26"/>
      <c r="Q1" s="34"/>
      <c r="R1" s="26"/>
      <c r="S1" s="34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ht="21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53" ht="21.75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53" ht="79.5" customHeight="1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53" s="10" customFormat="1" ht="21" customHeight="1" x14ac:dyDescent="0.25">
      <c r="A5" s="20" t="s">
        <v>108</v>
      </c>
      <c r="B5" s="20" t="s">
        <v>1</v>
      </c>
      <c r="C5" s="20" t="s">
        <v>109</v>
      </c>
      <c r="D5" s="21" t="s">
        <v>2</v>
      </c>
      <c r="E5" s="21" t="s">
        <v>8</v>
      </c>
      <c r="F5" s="21" t="s">
        <v>6</v>
      </c>
      <c r="G5" s="21" t="s">
        <v>10</v>
      </c>
      <c r="H5" s="20" t="s">
        <v>3</v>
      </c>
      <c r="I5" s="22" t="s">
        <v>11</v>
      </c>
      <c r="J5" s="22" t="s">
        <v>12</v>
      </c>
      <c r="K5" s="55">
        <f>MIN(D6:D50)+Workings!P2</f>
        <v>44437</v>
      </c>
      <c r="L5" s="55">
        <f>+K5+1</f>
        <v>44438</v>
      </c>
      <c r="M5" s="55">
        <f t="shared" ref="M5:AJ5" si="0">+L5+1</f>
        <v>44439</v>
      </c>
      <c r="N5" s="55">
        <f t="shared" si="0"/>
        <v>44440</v>
      </c>
      <c r="O5" s="55">
        <f t="shared" si="0"/>
        <v>44441</v>
      </c>
      <c r="P5" s="55">
        <f t="shared" si="0"/>
        <v>44442</v>
      </c>
      <c r="Q5" s="55">
        <f t="shared" si="0"/>
        <v>44443</v>
      </c>
      <c r="R5" s="55">
        <f t="shared" si="0"/>
        <v>44444</v>
      </c>
      <c r="S5" s="55">
        <f t="shared" si="0"/>
        <v>44445</v>
      </c>
      <c r="T5" s="55">
        <f t="shared" si="0"/>
        <v>44446</v>
      </c>
      <c r="U5" s="55">
        <f t="shared" si="0"/>
        <v>44447</v>
      </c>
      <c r="V5" s="55">
        <f t="shared" si="0"/>
        <v>44448</v>
      </c>
      <c r="W5" s="55">
        <f t="shared" si="0"/>
        <v>44449</v>
      </c>
      <c r="X5" s="55">
        <f t="shared" si="0"/>
        <v>44450</v>
      </c>
      <c r="Y5" s="55">
        <f t="shared" si="0"/>
        <v>44451</v>
      </c>
      <c r="Z5" s="55">
        <f t="shared" si="0"/>
        <v>44452</v>
      </c>
      <c r="AA5" s="55">
        <f t="shared" si="0"/>
        <v>44453</v>
      </c>
      <c r="AB5" s="55">
        <f t="shared" si="0"/>
        <v>44454</v>
      </c>
      <c r="AC5" s="55">
        <f t="shared" si="0"/>
        <v>44455</v>
      </c>
      <c r="AD5" s="55">
        <f t="shared" si="0"/>
        <v>44456</v>
      </c>
      <c r="AE5" s="55">
        <f t="shared" si="0"/>
        <v>44457</v>
      </c>
      <c r="AF5" s="55">
        <f t="shared" si="0"/>
        <v>44458</v>
      </c>
      <c r="AG5" s="55">
        <f t="shared" si="0"/>
        <v>44459</v>
      </c>
      <c r="AH5" s="55">
        <f t="shared" si="0"/>
        <v>44460</v>
      </c>
      <c r="AI5" s="55">
        <f t="shared" si="0"/>
        <v>44461</v>
      </c>
      <c r="AJ5" s="55">
        <f t="shared" si="0"/>
        <v>44462</v>
      </c>
      <c r="AK5" s="55">
        <f t="shared" ref="AK5:AX5" si="1">+AJ5+1</f>
        <v>44463</v>
      </c>
      <c r="AL5" s="55">
        <f t="shared" si="1"/>
        <v>44464</v>
      </c>
      <c r="AM5" s="55">
        <f t="shared" si="1"/>
        <v>44465</v>
      </c>
      <c r="AN5" s="55">
        <f t="shared" si="1"/>
        <v>44466</v>
      </c>
      <c r="AO5" s="55">
        <f t="shared" si="1"/>
        <v>44467</v>
      </c>
      <c r="AP5" s="55">
        <f t="shared" si="1"/>
        <v>44468</v>
      </c>
      <c r="AQ5" s="55">
        <f t="shared" si="1"/>
        <v>44469</v>
      </c>
      <c r="AR5" s="55">
        <f t="shared" si="1"/>
        <v>44470</v>
      </c>
      <c r="AS5" s="55">
        <f t="shared" si="1"/>
        <v>44471</v>
      </c>
      <c r="AT5" s="55">
        <f t="shared" si="1"/>
        <v>44472</v>
      </c>
      <c r="AU5" s="55">
        <f t="shared" si="1"/>
        <v>44473</v>
      </c>
      <c r="AV5" s="55">
        <f t="shared" si="1"/>
        <v>44474</v>
      </c>
      <c r="AW5" s="55">
        <f t="shared" si="1"/>
        <v>44475</v>
      </c>
      <c r="AX5" s="55">
        <f t="shared" si="1"/>
        <v>44476</v>
      </c>
      <c r="AY5" s="9"/>
      <c r="AZ5" s="9"/>
      <c r="BA5" s="9"/>
    </row>
    <row r="6" spans="1:53" s="14" customFormat="1" x14ac:dyDescent="0.25">
      <c r="A6" t="s">
        <v>110</v>
      </c>
      <c r="B6" t="s">
        <v>112</v>
      </c>
      <c r="C6" t="s">
        <v>111</v>
      </c>
      <c r="D6" s="1">
        <v>44442</v>
      </c>
      <c r="E6" s="1">
        <v>44442</v>
      </c>
      <c r="F6" s="54">
        <v>1</v>
      </c>
      <c r="G6" s="12">
        <v>0</v>
      </c>
      <c r="H6" s="11">
        <v>0</v>
      </c>
      <c r="I6" s="3">
        <v>1590</v>
      </c>
      <c r="J6" s="3">
        <v>0</v>
      </c>
    </row>
    <row r="7" spans="1:53" s="14" customFormat="1" x14ac:dyDescent="0.25">
      <c r="A7"/>
      <c r="B7" t="s">
        <v>113</v>
      </c>
      <c r="C7" t="s">
        <v>111</v>
      </c>
      <c r="D7" s="1">
        <v>44442</v>
      </c>
      <c r="E7" s="1">
        <v>44442</v>
      </c>
      <c r="F7" s="54">
        <v>1</v>
      </c>
      <c r="G7" s="12">
        <v>0</v>
      </c>
      <c r="H7" s="11">
        <v>0</v>
      </c>
      <c r="I7" s="3">
        <v>1431</v>
      </c>
      <c r="J7" s="3">
        <v>0</v>
      </c>
    </row>
    <row r="8" spans="1:53" s="14" customFormat="1" x14ac:dyDescent="0.25">
      <c r="A8"/>
      <c r="B8" t="s">
        <v>114</v>
      </c>
      <c r="C8" t="s">
        <v>111</v>
      </c>
      <c r="D8" s="1">
        <v>44445</v>
      </c>
      <c r="E8" s="1">
        <v>44446</v>
      </c>
      <c r="F8" s="54">
        <v>2</v>
      </c>
      <c r="G8" s="12">
        <v>0</v>
      </c>
      <c r="H8" s="11">
        <v>0</v>
      </c>
      <c r="I8" s="3">
        <v>2438</v>
      </c>
      <c r="J8" s="3">
        <v>0</v>
      </c>
    </row>
    <row r="9" spans="1:53" s="14" customFormat="1" x14ac:dyDescent="0.25">
      <c r="A9"/>
      <c r="B9" t="s">
        <v>115</v>
      </c>
      <c r="C9" t="s">
        <v>111</v>
      </c>
      <c r="D9" s="1">
        <v>44442</v>
      </c>
      <c r="E9" s="1">
        <v>44442</v>
      </c>
      <c r="F9" s="54">
        <v>1</v>
      </c>
      <c r="G9" s="12">
        <v>0</v>
      </c>
      <c r="H9" s="11">
        <v>0</v>
      </c>
      <c r="I9" s="3">
        <v>2544</v>
      </c>
      <c r="J9" s="3">
        <v>0</v>
      </c>
    </row>
    <row r="10" spans="1:53" s="14" customFormat="1" x14ac:dyDescent="0.25">
      <c r="A10"/>
      <c r="B10" t="s">
        <v>116</v>
      </c>
      <c r="C10" t="s">
        <v>111</v>
      </c>
      <c r="D10" s="1">
        <v>44439</v>
      </c>
      <c r="E10" s="1">
        <v>44439</v>
      </c>
      <c r="F10" s="54">
        <v>1</v>
      </c>
      <c r="G10" s="12">
        <v>0</v>
      </c>
      <c r="H10" s="11">
        <v>0</v>
      </c>
      <c r="I10" s="3">
        <v>4664</v>
      </c>
      <c r="J10" s="3">
        <v>0</v>
      </c>
    </row>
    <row r="11" spans="1:53" s="14" customFormat="1" x14ac:dyDescent="0.25">
      <c r="A11"/>
      <c r="B11" t="s">
        <v>117</v>
      </c>
      <c r="C11" t="s">
        <v>111</v>
      </c>
      <c r="D11" s="1">
        <v>44438</v>
      </c>
      <c r="E11" s="1">
        <v>44439</v>
      </c>
      <c r="F11" s="54">
        <v>2</v>
      </c>
      <c r="G11" s="12">
        <v>1</v>
      </c>
      <c r="H11" s="11">
        <v>0.5</v>
      </c>
      <c r="I11" s="3">
        <v>5088</v>
      </c>
      <c r="J11" s="3">
        <v>0</v>
      </c>
    </row>
    <row r="12" spans="1:53" s="14" customFormat="1" x14ac:dyDescent="0.25">
      <c r="A12" t="s">
        <v>118</v>
      </c>
      <c r="B12" t="s">
        <v>120</v>
      </c>
      <c r="C12" t="s">
        <v>119</v>
      </c>
      <c r="D12" s="1">
        <v>44454</v>
      </c>
      <c r="E12" s="1">
        <v>44455</v>
      </c>
      <c r="F12" s="54">
        <v>2</v>
      </c>
      <c r="G12" s="12">
        <v>0</v>
      </c>
      <c r="H12" s="11">
        <v>0</v>
      </c>
      <c r="I12" s="3">
        <v>19398</v>
      </c>
      <c r="J12" s="3">
        <v>7759.2</v>
      </c>
    </row>
    <row r="13" spans="1:53" s="14" customFormat="1" x14ac:dyDescent="0.25">
      <c r="A13" t="s">
        <v>123</v>
      </c>
      <c r="B13" t="s">
        <v>121</v>
      </c>
      <c r="C13" t="s">
        <v>122</v>
      </c>
      <c r="D13" s="1">
        <v>44473</v>
      </c>
      <c r="E13" s="1">
        <v>44473</v>
      </c>
      <c r="F13" s="54">
        <v>1</v>
      </c>
      <c r="G13" s="12">
        <v>0</v>
      </c>
      <c r="H13" s="11">
        <v>0</v>
      </c>
      <c r="I13" s="3">
        <v>0</v>
      </c>
      <c r="J13" s="3">
        <v>0</v>
      </c>
    </row>
    <row r="14" spans="1:53" s="14" customFormat="1" x14ac:dyDescent="0.25">
      <c r="A14"/>
      <c r="B14" t="s">
        <v>124</v>
      </c>
      <c r="C14" t="s">
        <v>122</v>
      </c>
      <c r="D14" s="1">
        <v>44474</v>
      </c>
      <c r="E14" s="1">
        <v>44474</v>
      </c>
      <c r="F14" s="54">
        <v>1</v>
      </c>
      <c r="G14" s="12">
        <v>0</v>
      </c>
      <c r="H14" s="11">
        <v>0</v>
      </c>
      <c r="I14" s="3">
        <v>0</v>
      </c>
      <c r="J14" s="3">
        <v>0</v>
      </c>
    </row>
    <row r="15" spans="1:53" s="14" customFormat="1" x14ac:dyDescent="0.25">
      <c r="A15"/>
      <c r="B15" t="s">
        <v>125</v>
      </c>
      <c r="C15" t="s">
        <v>122</v>
      </c>
      <c r="D15" s="1">
        <v>44475</v>
      </c>
      <c r="E15" s="1">
        <v>44481</v>
      </c>
      <c r="F15" s="54">
        <v>5</v>
      </c>
      <c r="G15" s="12">
        <v>0</v>
      </c>
      <c r="H15" s="11">
        <v>0</v>
      </c>
      <c r="I15" s="3">
        <v>12205</v>
      </c>
      <c r="J15" s="3">
        <v>0</v>
      </c>
      <c r="K15"/>
      <c r="L15"/>
      <c r="M15"/>
      <c r="N15"/>
      <c r="O15"/>
      <c r="R15"/>
      <c r="S15"/>
      <c r="T15"/>
      <c r="U15"/>
      <c r="V15"/>
    </row>
    <row r="16" spans="1:53" s="14" customFormat="1" x14ac:dyDescent="0.25">
      <c r="A16"/>
      <c r="B16" t="s">
        <v>126</v>
      </c>
      <c r="C16" t="s">
        <v>122</v>
      </c>
      <c r="D16" s="1">
        <v>44482</v>
      </c>
      <c r="E16" s="1">
        <v>44482</v>
      </c>
      <c r="F16" s="54">
        <v>1</v>
      </c>
      <c r="G16" s="12">
        <v>0</v>
      </c>
      <c r="H16" s="11">
        <v>0</v>
      </c>
      <c r="I16" s="3">
        <v>0</v>
      </c>
      <c r="J16" s="3">
        <v>0</v>
      </c>
      <c r="K16"/>
      <c r="L16"/>
      <c r="M16"/>
      <c r="N16"/>
      <c r="O16"/>
      <c r="R16"/>
      <c r="S16"/>
      <c r="T16"/>
      <c r="U16"/>
      <c r="V16"/>
    </row>
    <row r="17" spans="1:22" s="14" customFormat="1" x14ac:dyDescent="0.25">
      <c r="A17" t="s">
        <v>127</v>
      </c>
      <c r="B17" t="s">
        <v>128</v>
      </c>
      <c r="C17" t="s">
        <v>129</v>
      </c>
      <c r="D17" s="1">
        <v>44470</v>
      </c>
      <c r="E17" s="1">
        <v>44474</v>
      </c>
      <c r="F17" s="54">
        <v>3</v>
      </c>
      <c r="G17" s="12">
        <v>0</v>
      </c>
      <c r="H17" s="11">
        <v>0</v>
      </c>
      <c r="I17" s="3">
        <v>0</v>
      </c>
      <c r="J17" s="3">
        <v>0</v>
      </c>
      <c r="K17"/>
      <c r="L17"/>
      <c r="M17"/>
      <c r="N17"/>
      <c r="O17"/>
      <c r="R17"/>
      <c r="S17"/>
      <c r="T17"/>
      <c r="U17"/>
      <c r="V17"/>
    </row>
    <row r="18" spans="1:22" s="14" customFormat="1" x14ac:dyDescent="0.25">
      <c r="A18"/>
      <c r="B18" t="s">
        <v>130</v>
      </c>
      <c r="C18" t="s">
        <v>129</v>
      </c>
      <c r="D18" s="1">
        <v>44477</v>
      </c>
      <c r="E18" s="1">
        <v>44480</v>
      </c>
      <c r="F18" s="54">
        <v>2</v>
      </c>
      <c r="G18" s="12">
        <v>0</v>
      </c>
      <c r="H18" s="11">
        <v>0</v>
      </c>
      <c r="I18" s="3">
        <v>0</v>
      </c>
      <c r="J18" s="3">
        <v>0</v>
      </c>
      <c r="K18"/>
      <c r="L18"/>
      <c r="M18"/>
      <c r="N18"/>
      <c r="O18"/>
      <c r="R18"/>
      <c r="S18"/>
      <c r="T18"/>
      <c r="U18"/>
      <c r="V18"/>
    </row>
    <row r="19" spans="1:22" s="14" customFormat="1" x14ac:dyDescent="0.25">
      <c r="A19"/>
      <c r="B19" t="s">
        <v>131</v>
      </c>
      <c r="C19" t="s">
        <v>129</v>
      </c>
      <c r="D19" s="1">
        <v>44481</v>
      </c>
      <c r="E19" s="1">
        <v>44482</v>
      </c>
      <c r="F19" s="54">
        <v>2</v>
      </c>
      <c r="G19" s="12">
        <v>0</v>
      </c>
      <c r="H19" s="11">
        <v>0</v>
      </c>
      <c r="I19" s="3">
        <v>0</v>
      </c>
      <c r="J19" s="3">
        <v>0</v>
      </c>
      <c r="K19"/>
      <c r="L19"/>
      <c r="M19"/>
      <c r="N19"/>
      <c r="O19"/>
      <c r="R19"/>
      <c r="S19"/>
      <c r="T19"/>
      <c r="U19"/>
      <c r="V19"/>
    </row>
    <row r="20" spans="1:22" s="14" customFormat="1" x14ac:dyDescent="0.25">
      <c r="A20"/>
      <c r="B20" t="s">
        <v>134</v>
      </c>
      <c r="C20" t="s">
        <v>129</v>
      </c>
      <c r="D20" s="1">
        <v>44483</v>
      </c>
      <c r="E20" s="1">
        <v>44491</v>
      </c>
      <c r="F20" s="54">
        <v>7</v>
      </c>
      <c r="G20" s="12">
        <v>0</v>
      </c>
      <c r="H20" s="11">
        <v>0</v>
      </c>
      <c r="I20" s="3">
        <v>32765</v>
      </c>
      <c r="J20" s="3">
        <v>0</v>
      </c>
      <c r="L20"/>
      <c r="M20"/>
      <c r="N20"/>
      <c r="O20"/>
      <c r="R20"/>
      <c r="S20"/>
      <c r="T20"/>
      <c r="U20"/>
      <c r="V20"/>
    </row>
    <row r="21" spans="1:22" s="14" customFormat="1" x14ac:dyDescent="0.25">
      <c r="A21"/>
      <c r="B21" t="s">
        <v>132</v>
      </c>
      <c r="C21" t="s">
        <v>133</v>
      </c>
      <c r="D21" s="1">
        <v>44492</v>
      </c>
      <c r="E21" s="1">
        <v>44496</v>
      </c>
      <c r="F21" s="54">
        <v>3</v>
      </c>
      <c r="G21" s="12">
        <v>0</v>
      </c>
      <c r="H21" s="11">
        <v>0</v>
      </c>
      <c r="I21" s="3">
        <v>6212</v>
      </c>
      <c r="J21" s="3">
        <v>0</v>
      </c>
      <c r="R21"/>
      <c r="S21"/>
      <c r="T21"/>
      <c r="U21"/>
      <c r="V21"/>
    </row>
    <row r="22" spans="1:22" s="14" customFormat="1" x14ac:dyDescent="0.25">
      <c r="A22"/>
      <c r="B22" t="s">
        <v>183</v>
      </c>
      <c r="C22" t="s">
        <v>137</v>
      </c>
      <c r="D22" s="1">
        <v>44491</v>
      </c>
      <c r="E22" s="1">
        <v>44491</v>
      </c>
      <c r="F22" s="54">
        <v>1</v>
      </c>
      <c r="G22" s="12">
        <v>0</v>
      </c>
      <c r="H22" s="11">
        <v>0</v>
      </c>
      <c r="I22" s="3">
        <v>5745.19</v>
      </c>
      <c r="J22" s="3">
        <v>1149.03</v>
      </c>
      <c r="R22"/>
      <c r="S22"/>
      <c r="T22"/>
      <c r="U22"/>
      <c r="V22"/>
    </row>
    <row r="23" spans="1:22" s="14" customFormat="1" x14ac:dyDescent="0.25">
      <c r="A23" t="s">
        <v>135</v>
      </c>
      <c r="B23" t="s">
        <v>136</v>
      </c>
      <c r="C23" t="s">
        <v>137</v>
      </c>
      <c r="D23" s="1">
        <v>44462</v>
      </c>
      <c r="E23" s="1">
        <v>44469</v>
      </c>
      <c r="F23" s="54">
        <v>6</v>
      </c>
      <c r="G23" s="12">
        <v>5</v>
      </c>
      <c r="H23" s="11">
        <v>0.83333333333333337</v>
      </c>
      <c r="I23" s="3">
        <v>7177.26</v>
      </c>
      <c r="J23" s="3">
        <v>0</v>
      </c>
    </row>
    <row r="24" spans="1:22" s="14" customFormat="1" x14ac:dyDescent="0.25">
      <c r="A24"/>
      <c r="B24" t="s">
        <v>186</v>
      </c>
      <c r="C24" t="s">
        <v>187</v>
      </c>
      <c r="D24" s="1">
        <v>44550</v>
      </c>
      <c r="E24" s="1">
        <v>44550</v>
      </c>
      <c r="F24" s="54">
        <v>1</v>
      </c>
      <c r="G24" s="12">
        <v>0</v>
      </c>
      <c r="H24" s="11">
        <v>0</v>
      </c>
      <c r="I24" s="3">
        <v>1535.94</v>
      </c>
      <c r="J24" s="3">
        <v>0</v>
      </c>
    </row>
    <row r="25" spans="1:22" s="14" customFormat="1" x14ac:dyDescent="0.25">
      <c r="A25" t="s">
        <v>138</v>
      </c>
      <c r="B25" t="s">
        <v>141</v>
      </c>
      <c r="C25" t="s">
        <v>139</v>
      </c>
      <c r="D25" s="1">
        <v>44309</v>
      </c>
      <c r="E25" s="1">
        <v>44309</v>
      </c>
      <c r="F25" s="54">
        <v>1</v>
      </c>
      <c r="G25" s="12">
        <v>1</v>
      </c>
      <c r="H25" s="11">
        <v>1</v>
      </c>
      <c r="I25" s="3">
        <v>3215</v>
      </c>
      <c r="J25" s="3">
        <v>3215.2</v>
      </c>
    </row>
    <row r="26" spans="1:22" s="14" customFormat="1" x14ac:dyDescent="0.25">
      <c r="A26"/>
      <c r="B26" t="s">
        <v>142</v>
      </c>
      <c r="C26" t="s">
        <v>139</v>
      </c>
      <c r="D26" s="1">
        <v>44337</v>
      </c>
      <c r="E26" s="1">
        <v>44337</v>
      </c>
      <c r="F26" s="54">
        <v>1</v>
      </c>
      <c r="G26" s="12">
        <v>1</v>
      </c>
      <c r="H26" s="11">
        <v>1</v>
      </c>
      <c r="I26" s="3">
        <v>525</v>
      </c>
      <c r="J26" s="3">
        <v>0</v>
      </c>
    </row>
    <row r="27" spans="1:22" s="14" customFormat="1" x14ac:dyDescent="0.25">
      <c r="A27"/>
      <c r="B27" t="s">
        <v>140</v>
      </c>
      <c r="C27" t="s">
        <v>139</v>
      </c>
      <c r="D27" s="1">
        <v>44466</v>
      </c>
      <c r="E27" s="1">
        <v>44494</v>
      </c>
      <c r="F27" s="54">
        <v>21</v>
      </c>
      <c r="G27" s="12">
        <v>0</v>
      </c>
      <c r="H27" s="11">
        <v>0</v>
      </c>
      <c r="I27" s="3">
        <v>3884</v>
      </c>
      <c r="J27" s="3">
        <v>0</v>
      </c>
    </row>
    <row r="28" spans="1:22" s="14" customFormat="1" x14ac:dyDescent="0.25">
      <c r="A28"/>
      <c r="B28" t="s">
        <v>147</v>
      </c>
      <c r="C28" t="s">
        <v>139</v>
      </c>
      <c r="D28" s="1">
        <v>44471</v>
      </c>
      <c r="E28" s="1">
        <v>44637</v>
      </c>
      <c r="F28" s="54">
        <v>119</v>
      </c>
      <c r="G28" s="12">
        <v>0</v>
      </c>
      <c r="H28" s="11">
        <v>0</v>
      </c>
      <c r="I28" s="3">
        <v>10148</v>
      </c>
      <c r="J28" s="3">
        <v>0</v>
      </c>
    </row>
    <row r="29" spans="1:22" s="14" customFormat="1" x14ac:dyDescent="0.25">
      <c r="A29"/>
      <c r="B29" t="s">
        <v>143</v>
      </c>
      <c r="C29" t="s">
        <v>144</v>
      </c>
      <c r="D29" s="1">
        <v>44502</v>
      </c>
      <c r="E29" s="1">
        <v>44502</v>
      </c>
      <c r="F29" s="54">
        <v>1</v>
      </c>
      <c r="G29" s="12">
        <v>0</v>
      </c>
      <c r="H29" s="11">
        <v>0</v>
      </c>
      <c r="I29" s="3">
        <v>854.6</v>
      </c>
      <c r="J29" s="3">
        <v>0</v>
      </c>
    </row>
    <row r="30" spans="1:22" s="14" customFormat="1" x14ac:dyDescent="0.25">
      <c r="A30" t="s">
        <v>145</v>
      </c>
      <c r="B30" t="s">
        <v>146</v>
      </c>
      <c r="C30" t="s">
        <v>133</v>
      </c>
      <c r="D30" s="1">
        <v>44494</v>
      </c>
      <c r="E30" s="1">
        <v>44497</v>
      </c>
      <c r="F30" s="54">
        <v>4</v>
      </c>
      <c r="G30" s="12">
        <v>0</v>
      </c>
      <c r="H30" s="11">
        <v>0</v>
      </c>
      <c r="I30" s="3">
        <v>14966</v>
      </c>
      <c r="J30" s="3">
        <v>5104.92</v>
      </c>
    </row>
    <row r="31" spans="1:22" s="14" customFormat="1" x14ac:dyDescent="0.25">
      <c r="A31"/>
      <c r="B31" t="s">
        <v>148</v>
      </c>
      <c r="C31" t="s">
        <v>133</v>
      </c>
      <c r="D31" s="1">
        <v>44508</v>
      </c>
      <c r="E31" s="1">
        <v>44508</v>
      </c>
      <c r="F31" s="54">
        <v>1</v>
      </c>
      <c r="G31" s="12">
        <v>0</v>
      </c>
      <c r="H31" s="11">
        <v>0</v>
      </c>
      <c r="I31" s="3">
        <v>0</v>
      </c>
      <c r="J31" s="3">
        <v>0</v>
      </c>
    </row>
    <row r="32" spans="1:22" s="14" customFormat="1" x14ac:dyDescent="0.25">
      <c r="A32" t="s">
        <v>149</v>
      </c>
      <c r="B32" t="s">
        <v>150</v>
      </c>
      <c r="C32" t="s">
        <v>133</v>
      </c>
      <c r="D32" s="1">
        <v>44509</v>
      </c>
      <c r="E32" s="1">
        <v>44509</v>
      </c>
      <c r="F32" s="54">
        <v>1</v>
      </c>
      <c r="G32" s="12">
        <v>0</v>
      </c>
      <c r="H32" s="11">
        <v>0</v>
      </c>
      <c r="I32" s="3">
        <v>6226</v>
      </c>
      <c r="J32" s="3">
        <v>0</v>
      </c>
    </row>
    <row r="33" spans="1:10" s="14" customFormat="1" x14ac:dyDescent="0.25">
      <c r="A33"/>
      <c r="B33" t="s">
        <v>151</v>
      </c>
      <c r="C33" t="s">
        <v>133</v>
      </c>
      <c r="D33" s="1">
        <v>44510</v>
      </c>
      <c r="E33" s="1">
        <v>44511</v>
      </c>
      <c r="F33" s="54">
        <v>2</v>
      </c>
      <c r="G33" s="12">
        <v>0</v>
      </c>
      <c r="H33" s="11">
        <v>0</v>
      </c>
      <c r="I33" s="3">
        <v>4667</v>
      </c>
      <c r="J33" s="3">
        <v>0</v>
      </c>
    </row>
    <row r="34" spans="1:10" s="14" customFormat="1" x14ac:dyDescent="0.25">
      <c r="A34"/>
      <c r="B34" t="s">
        <v>152</v>
      </c>
      <c r="C34" t="s">
        <v>133</v>
      </c>
      <c r="D34" s="1">
        <v>44512</v>
      </c>
      <c r="E34" s="1">
        <v>44540</v>
      </c>
      <c r="F34" s="54">
        <v>21</v>
      </c>
      <c r="G34" s="12">
        <v>0</v>
      </c>
      <c r="H34" s="11">
        <v>0</v>
      </c>
      <c r="I34" s="3">
        <v>0</v>
      </c>
      <c r="J34" s="3">
        <v>0</v>
      </c>
    </row>
    <row r="35" spans="1:10" s="14" customFormat="1" x14ac:dyDescent="0.25">
      <c r="A35"/>
      <c r="B35" t="s">
        <v>153</v>
      </c>
      <c r="C35" t="s">
        <v>133</v>
      </c>
      <c r="D35" s="1">
        <v>44588</v>
      </c>
      <c r="E35" s="1">
        <v>44594</v>
      </c>
      <c r="F35" s="54">
        <v>5</v>
      </c>
      <c r="G35" s="12">
        <v>0</v>
      </c>
      <c r="H35" s="11">
        <v>0</v>
      </c>
      <c r="I35" s="3">
        <v>19988.28</v>
      </c>
      <c r="J35" s="3">
        <v>0</v>
      </c>
    </row>
    <row r="36" spans="1:10" s="14" customFormat="1" x14ac:dyDescent="0.25">
      <c r="A36"/>
      <c r="B36" t="s">
        <v>156</v>
      </c>
      <c r="C36" t="s">
        <v>133</v>
      </c>
      <c r="D36" s="1">
        <v>44595</v>
      </c>
      <c r="E36" s="1">
        <v>44623</v>
      </c>
      <c r="F36" s="54">
        <v>21</v>
      </c>
      <c r="G36" s="12">
        <v>0</v>
      </c>
      <c r="H36" s="11">
        <v>0</v>
      </c>
      <c r="I36" s="3">
        <v>647</v>
      </c>
      <c r="J36" s="3">
        <v>0</v>
      </c>
    </row>
    <row r="37" spans="1:10" s="14" customFormat="1" x14ac:dyDescent="0.25">
      <c r="A37"/>
      <c r="B37" t="s">
        <v>154</v>
      </c>
      <c r="C37" t="s">
        <v>133</v>
      </c>
      <c r="D37" s="1">
        <v>44624</v>
      </c>
      <c r="E37" s="1">
        <v>44624</v>
      </c>
      <c r="F37" s="54">
        <v>1</v>
      </c>
      <c r="G37" s="12">
        <v>0</v>
      </c>
      <c r="H37" s="11">
        <v>0</v>
      </c>
      <c r="I37" s="3">
        <v>0</v>
      </c>
      <c r="J37" s="3">
        <v>0</v>
      </c>
    </row>
    <row r="38" spans="1:10" s="14" customFormat="1" x14ac:dyDescent="0.25">
      <c r="A38" t="s">
        <v>165</v>
      </c>
      <c r="B38" t="s">
        <v>164</v>
      </c>
      <c r="C38" t="s">
        <v>133</v>
      </c>
      <c r="D38" s="1">
        <v>44517</v>
      </c>
      <c r="E38" s="1">
        <v>44519</v>
      </c>
      <c r="F38" s="54">
        <v>3</v>
      </c>
      <c r="G38" s="12">
        <v>0</v>
      </c>
      <c r="H38" s="11">
        <v>0</v>
      </c>
      <c r="I38" s="3">
        <v>13343.28</v>
      </c>
      <c r="J38" s="3">
        <v>0</v>
      </c>
    </row>
    <row r="39" spans="1:10" s="14" customFormat="1" x14ac:dyDescent="0.25">
      <c r="A39"/>
      <c r="B39" t="s">
        <v>167</v>
      </c>
      <c r="C39" t="s">
        <v>166</v>
      </c>
      <c r="D39" s="1">
        <v>44597</v>
      </c>
      <c r="E39" s="1">
        <v>44627</v>
      </c>
      <c r="F39" s="54">
        <v>21</v>
      </c>
      <c r="G39" s="12">
        <v>0</v>
      </c>
      <c r="H39" s="11">
        <v>0</v>
      </c>
      <c r="I39" s="3">
        <v>0</v>
      </c>
      <c r="J39" s="3">
        <v>0</v>
      </c>
    </row>
    <row r="40" spans="1:10" s="14" customFormat="1" x14ac:dyDescent="0.25">
      <c r="A40"/>
      <c r="B40" t="s">
        <v>181</v>
      </c>
      <c r="C40" t="s">
        <v>182</v>
      </c>
      <c r="D40" s="1">
        <v>44531</v>
      </c>
      <c r="E40" s="1">
        <v>44537</v>
      </c>
      <c r="F40" s="54">
        <v>5</v>
      </c>
      <c r="G40" s="12">
        <v>0</v>
      </c>
      <c r="H40" s="11">
        <v>0</v>
      </c>
      <c r="I40" s="3">
        <v>2989</v>
      </c>
      <c r="J40" s="3">
        <v>0</v>
      </c>
    </row>
    <row r="41" spans="1:10" s="14" customFormat="1" x14ac:dyDescent="0.25">
      <c r="A41" t="s">
        <v>168</v>
      </c>
      <c r="B41" t="s">
        <v>169</v>
      </c>
      <c r="C41" t="s">
        <v>137</v>
      </c>
      <c r="D41" s="1">
        <v>44541</v>
      </c>
      <c r="E41" s="1">
        <v>44550</v>
      </c>
      <c r="F41" s="54">
        <v>6</v>
      </c>
      <c r="G41" s="12">
        <v>0</v>
      </c>
      <c r="H41" s="11">
        <v>0</v>
      </c>
      <c r="I41" s="3">
        <v>31998</v>
      </c>
      <c r="J41" s="3">
        <v>4800</v>
      </c>
    </row>
    <row r="42" spans="1:10" s="14" customFormat="1" x14ac:dyDescent="0.25">
      <c r="A42" t="s">
        <v>159</v>
      </c>
      <c r="B42" t="s">
        <v>161</v>
      </c>
      <c r="C42" t="s">
        <v>160</v>
      </c>
      <c r="D42" s="1">
        <v>44551</v>
      </c>
      <c r="E42" s="1">
        <v>44588</v>
      </c>
      <c r="F42" s="54">
        <v>28</v>
      </c>
      <c r="G42" s="12">
        <v>0</v>
      </c>
      <c r="H42" s="11">
        <v>0</v>
      </c>
      <c r="I42" s="3">
        <v>0</v>
      </c>
      <c r="J42" s="3">
        <v>0</v>
      </c>
    </row>
    <row r="43" spans="1:10" s="14" customFormat="1" x14ac:dyDescent="0.25">
      <c r="A43" t="s">
        <v>173</v>
      </c>
      <c r="B43" t="s">
        <v>178</v>
      </c>
      <c r="C43" t="s">
        <v>163</v>
      </c>
      <c r="D43" s="1">
        <v>44564</v>
      </c>
      <c r="E43" s="1">
        <v>44607</v>
      </c>
      <c r="F43" s="54">
        <v>32</v>
      </c>
      <c r="G43" s="12">
        <v>0</v>
      </c>
      <c r="H43" s="11">
        <v>0</v>
      </c>
      <c r="I43" s="3">
        <v>0</v>
      </c>
      <c r="J43" s="3">
        <v>0</v>
      </c>
    </row>
    <row r="44" spans="1:10" s="14" customFormat="1" x14ac:dyDescent="0.25">
      <c r="A44"/>
      <c r="B44" t="s">
        <v>162</v>
      </c>
      <c r="C44" t="s">
        <v>163</v>
      </c>
      <c r="D44" s="1">
        <v>44595</v>
      </c>
      <c r="E44" s="1">
        <v>44595</v>
      </c>
      <c r="F44" s="54">
        <v>1</v>
      </c>
      <c r="G44" s="12">
        <v>0</v>
      </c>
      <c r="H44" s="11">
        <v>0</v>
      </c>
      <c r="I44" s="3">
        <v>0</v>
      </c>
      <c r="J44" s="3">
        <v>0</v>
      </c>
    </row>
    <row r="45" spans="1:10" s="14" customFormat="1" x14ac:dyDescent="0.25">
      <c r="A45"/>
      <c r="B45" t="s">
        <v>174</v>
      </c>
      <c r="C45" t="s">
        <v>163</v>
      </c>
      <c r="D45" s="1">
        <v>44628</v>
      </c>
      <c r="E45" s="1">
        <v>44630</v>
      </c>
      <c r="F45" s="54">
        <v>3</v>
      </c>
      <c r="G45" s="12">
        <v>0</v>
      </c>
      <c r="H45" s="11">
        <v>0</v>
      </c>
      <c r="I45" s="3">
        <v>0</v>
      </c>
      <c r="J45" s="3">
        <v>0</v>
      </c>
    </row>
    <row r="46" spans="1:10" s="14" customFormat="1" x14ac:dyDescent="0.25">
      <c r="A46"/>
      <c r="B46" t="s">
        <v>175</v>
      </c>
      <c r="C46" t="s">
        <v>163</v>
      </c>
      <c r="D46" s="1">
        <v>44631</v>
      </c>
      <c r="E46" s="1">
        <v>44634</v>
      </c>
      <c r="F46" s="54">
        <v>2</v>
      </c>
      <c r="G46" s="12">
        <v>0</v>
      </c>
      <c r="H46" s="11">
        <v>0</v>
      </c>
      <c r="I46" s="3">
        <v>0</v>
      </c>
      <c r="J46" s="3">
        <v>0</v>
      </c>
    </row>
    <row r="47" spans="1:10" s="14" customFormat="1" x14ac:dyDescent="0.25">
      <c r="A47"/>
      <c r="B47" t="s">
        <v>176</v>
      </c>
      <c r="C47" t="s">
        <v>177</v>
      </c>
      <c r="D47" s="1">
        <v>44595</v>
      </c>
      <c r="E47" s="1">
        <v>44595</v>
      </c>
      <c r="F47" s="54">
        <v>1</v>
      </c>
      <c r="G47" s="12">
        <v>0</v>
      </c>
      <c r="H47" s="11">
        <v>0</v>
      </c>
      <c r="I47" s="3">
        <v>2805</v>
      </c>
      <c r="J47" s="3">
        <v>0</v>
      </c>
    </row>
    <row r="48" spans="1:10" s="14" customFormat="1" x14ac:dyDescent="0.25">
      <c r="A48" t="s">
        <v>155</v>
      </c>
      <c r="B48" t="s">
        <v>157</v>
      </c>
      <c r="C48" t="s">
        <v>133</v>
      </c>
      <c r="D48" s="1">
        <v>44588</v>
      </c>
      <c r="E48" s="1">
        <v>44589</v>
      </c>
      <c r="F48" s="54">
        <v>2</v>
      </c>
      <c r="G48" s="12">
        <v>0</v>
      </c>
      <c r="H48" s="11">
        <v>0</v>
      </c>
      <c r="I48" s="3">
        <v>4641</v>
      </c>
      <c r="J48" s="3">
        <v>0</v>
      </c>
    </row>
    <row r="49" spans="1:10" s="14" customFormat="1" x14ac:dyDescent="0.25">
      <c r="A49"/>
      <c r="B49" t="s">
        <v>158</v>
      </c>
      <c r="C49" t="s">
        <v>133</v>
      </c>
      <c r="D49" s="1">
        <v>44596</v>
      </c>
      <c r="E49" s="1">
        <v>44596</v>
      </c>
      <c r="F49" s="54">
        <v>1</v>
      </c>
      <c r="G49" s="12">
        <v>0</v>
      </c>
      <c r="H49" s="11">
        <v>0</v>
      </c>
      <c r="I49" s="3">
        <v>9013.82</v>
      </c>
      <c r="J49" s="3">
        <v>9013.82</v>
      </c>
    </row>
    <row r="50" spans="1:10" s="14" customFormat="1" x14ac:dyDescent="0.25">
      <c r="A50" t="s">
        <v>170</v>
      </c>
      <c r="B50" t="s">
        <v>171</v>
      </c>
      <c r="C50" t="s">
        <v>172</v>
      </c>
      <c r="D50" s="1">
        <v>44595</v>
      </c>
      <c r="E50" s="1">
        <v>44595</v>
      </c>
      <c r="F50" s="54">
        <v>1</v>
      </c>
      <c r="G50" s="12">
        <v>0</v>
      </c>
      <c r="H50" s="11">
        <v>0</v>
      </c>
      <c r="I50" s="3">
        <v>28800</v>
      </c>
      <c r="J50" s="3">
        <v>8540</v>
      </c>
    </row>
    <row r="51" spans="1:10" s="14" customFormat="1" x14ac:dyDescent="0.25">
      <c r="A51" t="s">
        <v>180</v>
      </c>
      <c r="B51" t="s">
        <v>179</v>
      </c>
      <c r="C51" t="s">
        <v>166</v>
      </c>
      <c r="D51" s="1">
        <v>44635</v>
      </c>
      <c r="E51" s="1">
        <v>44643</v>
      </c>
      <c r="F51" s="54">
        <v>7</v>
      </c>
      <c r="G51" s="12">
        <v>0</v>
      </c>
      <c r="H51" s="11">
        <v>0</v>
      </c>
      <c r="I51" s="3">
        <v>0</v>
      </c>
      <c r="J51" s="3">
        <v>0</v>
      </c>
    </row>
    <row r="52" spans="1:10" s="14" customFormat="1" x14ac:dyDescent="0.25">
      <c r="A52"/>
      <c r="B52" t="s">
        <v>180</v>
      </c>
      <c r="C52" t="s">
        <v>166</v>
      </c>
      <c r="D52" s="1">
        <v>44643</v>
      </c>
      <c r="E52" s="1">
        <v>44649</v>
      </c>
      <c r="F52" s="54">
        <v>5</v>
      </c>
      <c r="G52" s="12">
        <v>0</v>
      </c>
      <c r="H52" s="11">
        <v>0</v>
      </c>
      <c r="I52" s="3">
        <v>0</v>
      </c>
      <c r="J52" s="3">
        <v>0</v>
      </c>
    </row>
    <row r="53" spans="1:10" s="14" customFormat="1" x14ac:dyDescent="0.25">
      <c r="A53" t="s">
        <v>184</v>
      </c>
      <c r="B53" t="s">
        <v>185</v>
      </c>
      <c r="C53" t="s">
        <v>133</v>
      </c>
      <c r="D53" s="1">
        <v>44597</v>
      </c>
      <c r="E53" s="1">
        <v>44600</v>
      </c>
      <c r="F53" s="54">
        <v>2</v>
      </c>
      <c r="G53" s="12">
        <v>0</v>
      </c>
      <c r="H53" s="11">
        <v>0</v>
      </c>
      <c r="I53" s="3">
        <v>0</v>
      </c>
      <c r="J53" s="3">
        <v>0</v>
      </c>
    </row>
    <row r="54" spans="1:10" s="14" customFormat="1" x14ac:dyDescent="0.25">
      <c r="A54" s="13" t="s">
        <v>107</v>
      </c>
      <c r="B54" s="13"/>
      <c r="C54" s="13"/>
      <c r="D54" s="13"/>
      <c r="E54" s="13"/>
      <c r="F54" s="13"/>
      <c r="G54" s="13"/>
      <c r="H54" s="13"/>
      <c r="I54" s="3">
        <v>261504.37</v>
      </c>
      <c r="J54" s="3">
        <v>39582.17</v>
      </c>
    </row>
    <row r="55" spans="1:10" s="14" customFormat="1" x14ac:dyDescent="0.25">
      <c r="D55" s="15"/>
      <c r="E55" s="16"/>
      <c r="F55" s="15"/>
      <c r="G55" s="16"/>
      <c r="H55" s="19"/>
      <c r="I55" s="17"/>
      <c r="J55" s="17"/>
    </row>
    <row r="56" spans="1:10" s="14" customFormat="1" x14ac:dyDescent="0.25">
      <c r="D56" s="15"/>
      <c r="E56" s="16"/>
      <c r="F56" s="15"/>
      <c r="G56" s="16"/>
      <c r="H56" s="19"/>
      <c r="I56" s="17"/>
      <c r="J56" s="17"/>
    </row>
    <row r="57" spans="1:10" s="14" customFormat="1" x14ac:dyDescent="0.25">
      <c r="D57" s="15"/>
      <c r="E57" s="16"/>
      <c r="F57" s="15"/>
      <c r="G57" s="16"/>
      <c r="H57" s="19"/>
      <c r="I57" s="17"/>
      <c r="J57" s="17"/>
    </row>
    <row r="58" spans="1:10" s="14" customFormat="1" x14ac:dyDescent="0.25">
      <c r="D58" s="15"/>
      <c r="E58" s="16"/>
      <c r="F58" s="15"/>
      <c r="G58" s="16"/>
      <c r="H58" s="19"/>
      <c r="I58" s="17"/>
      <c r="J58" s="17"/>
    </row>
    <row r="59" spans="1:10" s="14" customFormat="1" x14ac:dyDescent="0.25">
      <c r="D59" s="15"/>
      <c r="E59" s="16"/>
      <c r="F59" s="15"/>
      <c r="G59" s="16"/>
      <c r="H59" s="19"/>
      <c r="I59" s="17"/>
      <c r="J59" s="17"/>
    </row>
    <row r="60" spans="1:10" s="14" customFormat="1" x14ac:dyDescent="0.25">
      <c r="D60" s="15"/>
      <c r="E60" s="16"/>
      <c r="F60" s="15"/>
      <c r="G60" s="16"/>
      <c r="H60" s="19"/>
      <c r="I60" s="17"/>
      <c r="J60" s="17"/>
    </row>
    <row r="61" spans="1:10" s="14" customFormat="1" x14ac:dyDescent="0.25">
      <c r="D61" s="15"/>
      <c r="E61" s="16"/>
      <c r="F61" s="15"/>
      <c r="G61" s="16"/>
      <c r="H61" s="19"/>
      <c r="I61" s="17"/>
      <c r="J61" s="17"/>
    </row>
    <row r="62" spans="1:10" s="14" customFormat="1" x14ac:dyDescent="0.25">
      <c r="D62" s="15"/>
      <c r="E62" s="16"/>
      <c r="F62" s="15"/>
      <c r="G62" s="16"/>
      <c r="H62" s="19"/>
      <c r="I62" s="17"/>
      <c r="J62" s="17"/>
    </row>
    <row r="63" spans="1:10" s="14" customFormat="1" x14ac:dyDescent="0.25">
      <c r="D63" s="15"/>
      <c r="E63" s="16"/>
      <c r="F63" s="15"/>
      <c r="G63" s="16"/>
      <c r="H63" s="19"/>
      <c r="I63" s="17"/>
      <c r="J63" s="17"/>
    </row>
    <row r="64" spans="1:10" s="14" customFormat="1" x14ac:dyDescent="0.25">
      <c r="D64" s="15"/>
      <c r="E64" s="16"/>
      <c r="F64" s="15"/>
      <c r="G64" s="16"/>
      <c r="H64" s="19"/>
      <c r="I64" s="17"/>
      <c r="J64" s="17"/>
    </row>
    <row r="65" spans="4:10" s="14" customFormat="1" x14ac:dyDescent="0.25">
      <c r="D65" s="15"/>
      <c r="E65" s="16"/>
      <c r="F65" s="15"/>
      <c r="G65" s="16"/>
      <c r="H65" s="19"/>
      <c r="I65" s="17"/>
      <c r="J65" s="17"/>
    </row>
    <row r="66" spans="4:10" s="14" customFormat="1" x14ac:dyDescent="0.25">
      <c r="D66" s="15"/>
      <c r="E66" s="16"/>
      <c r="F66" s="15"/>
      <c r="G66" s="16"/>
      <c r="H66" s="19"/>
      <c r="I66" s="17"/>
      <c r="J66" s="17"/>
    </row>
    <row r="67" spans="4:10" s="14" customFormat="1" x14ac:dyDescent="0.25">
      <c r="D67" s="15"/>
      <c r="E67" s="16"/>
      <c r="F67" s="15"/>
      <c r="G67" s="16"/>
      <c r="H67" s="19"/>
      <c r="I67" s="17"/>
      <c r="J67" s="17"/>
    </row>
    <row r="68" spans="4:10" s="14" customFormat="1" x14ac:dyDescent="0.25">
      <c r="D68" s="15"/>
      <c r="E68" s="16"/>
      <c r="F68" s="15"/>
      <c r="G68" s="16"/>
      <c r="H68" s="19"/>
      <c r="I68" s="17"/>
      <c r="J68" s="17"/>
    </row>
    <row r="69" spans="4:10" s="14" customFormat="1" x14ac:dyDescent="0.25">
      <c r="D69" s="15"/>
      <c r="E69" s="16"/>
      <c r="F69" s="15"/>
      <c r="G69" s="16"/>
      <c r="H69" s="19"/>
      <c r="I69" s="17"/>
      <c r="J69" s="17"/>
    </row>
    <row r="70" spans="4:10" s="14" customFormat="1" x14ac:dyDescent="0.25">
      <c r="D70" s="15"/>
      <c r="E70" s="16"/>
      <c r="F70" s="15"/>
      <c r="G70" s="16"/>
      <c r="H70" s="19"/>
      <c r="I70" s="17"/>
      <c r="J70" s="17"/>
    </row>
    <row r="71" spans="4:10" s="14" customFormat="1" x14ac:dyDescent="0.25">
      <c r="D71" s="15"/>
      <c r="E71" s="16"/>
      <c r="F71" s="15"/>
      <c r="G71" s="16"/>
      <c r="H71" s="19"/>
      <c r="I71" s="17"/>
      <c r="J71" s="17"/>
    </row>
    <row r="72" spans="4:10" s="14" customFormat="1" x14ac:dyDescent="0.25">
      <c r="D72" s="15"/>
      <c r="E72" s="16"/>
      <c r="F72" s="15"/>
      <c r="G72" s="16"/>
      <c r="H72" s="19"/>
      <c r="I72" s="17"/>
      <c r="J72" s="17"/>
    </row>
    <row r="73" spans="4:10" s="14" customFormat="1" x14ac:dyDescent="0.25">
      <c r="D73" s="15"/>
      <c r="E73" s="16"/>
      <c r="F73" s="15"/>
      <c r="G73" s="16"/>
      <c r="H73" s="19"/>
      <c r="I73" s="17"/>
      <c r="J73" s="17"/>
    </row>
    <row r="74" spans="4:10" s="14" customFormat="1" x14ac:dyDescent="0.25">
      <c r="D74" s="15"/>
      <c r="E74" s="16"/>
      <c r="F74" s="15"/>
      <c r="G74" s="16"/>
      <c r="H74" s="19"/>
      <c r="I74" s="17"/>
      <c r="J74" s="17"/>
    </row>
    <row r="75" spans="4:10" s="14" customFormat="1" x14ac:dyDescent="0.25">
      <c r="D75" s="15"/>
      <c r="E75" s="16"/>
      <c r="F75" s="15"/>
      <c r="G75" s="16"/>
      <c r="H75" s="19"/>
      <c r="I75" s="17"/>
      <c r="J75" s="17"/>
    </row>
    <row r="76" spans="4:10" s="14" customFormat="1" x14ac:dyDescent="0.25">
      <c r="D76" s="15"/>
      <c r="E76" s="16"/>
      <c r="F76" s="15"/>
      <c r="G76" s="16"/>
      <c r="H76" s="19"/>
      <c r="I76" s="17"/>
      <c r="J76" s="17"/>
    </row>
    <row r="77" spans="4:10" s="14" customFormat="1" x14ac:dyDescent="0.25">
      <c r="D77" s="15"/>
      <c r="E77" s="16"/>
      <c r="F77" s="15"/>
      <c r="G77" s="16"/>
      <c r="H77" s="19"/>
      <c r="I77" s="17"/>
      <c r="J77" s="17"/>
    </row>
    <row r="78" spans="4:10" s="14" customFormat="1" x14ac:dyDescent="0.25">
      <c r="D78" s="15"/>
      <c r="E78" s="16"/>
      <c r="F78" s="15"/>
      <c r="G78" s="16"/>
      <c r="H78" s="19"/>
      <c r="I78" s="17"/>
      <c r="J78" s="17"/>
    </row>
    <row r="79" spans="4:10" s="14" customFormat="1" x14ac:dyDescent="0.25">
      <c r="D79" s="15"/>
      <c r="E79" s="16"/>
      <c r="F79" s="15"/>
      <c r="G79" s="16"/>
      <c r="H79" s="19"/>
      <c r="I79" s="17"/>
      <c r="J79" s="17"/>
    </row>
    <row r="80" spans="4:10" s="14" customFormat="1" x14ac:dyDescent="0.25">
      <c r="D80" s="15"/>
      <c r="E80" s="16"/>
      <c r="F80" s="15"/>
      <c r="G80" s="16"/>
      <c r="H80" s="19"/>
      <c r="I80" s="17"/>
      <c r="J80" s="17"/>
    </row>
    <row r="81" spans="4:10" s="14" customFormat="1" x14ac:dyDescent="0.25">
      <c r="D81" s="15"/>
      <c r="E81" s="16"/>
      <c r="F81" s="15"/>
      <c r="G81" s="16"/>
      <c r="H81" s="19"/>
      <c r="I81" s="17"/>
      <c r="J81" s="17"/>
    </row>
    <row r="82" spans="4:10" s="14" customFormat="1" x14ac:dyDescent="0.25">
      <c r="D82" s="15"/>
      <c r="E82" s="16"/>
      <c r="F82" s="15"/>
      <c r="G82" s="16"/>
      <c r="H82" s="19"/>
      <c r="I82" s="17"/>
      <c r="J82" s="17"/>
    </row>
    <row r="83" spans="4:10" s="14" customFormat="1" x14ac:dyDescent="0.25">
      <c r="D83" s="15"/>
      <c r="E83" s="16"/>
      <c r="F83" s="15"/>
      <c r="G83" s="16"/>
      <c r="H83" s="19"/>
      <c r="I83" s="17"/>
      <c r="J83" s="17"/>
    </row>
    <row r="84" spans="4:10" s="14" customFormat="1" x14ac:dyDescent="0.25">
      <c r="D84" s="15"/>
      <c r="E84" s="16"/>
      <c r="F84" s="15"/>
      <c r="G84" s="16"/>
      <c r="H84" s="19"/>
      <c r="I84" s="17"/>
      <c r="J84" s="17"/>
    </row>
    <row r="85" spans="4:10" s="14" customFormat="1" x14ac:dyDescent="0.25">
      <c r="D85" s="15"/>
      <c r="E85" s="16"/>
      <c r="F85" s="15"/>
      <c r="G85" s="16"/>
      <c r="H85" s="19"/>
      <c r="I85" s="17"/>
      <c r="J85" s="17"/>
    </row>
  </sheetData>
  <mergeCells count="3">
    <mergeCell ref="A2:J4"/>
    <mergeCell ref="K2:Z4"/>
    <mergeCell ref="C1:E1"/>
  </mergeCells>
  <conditionalFormatting sqref="K5:AJ5">
    <cfRule type="expression" dxfId="113" priority="19">
      <formula>K$5&lt;&gt;""</formula>
    </cfRule>
  </conditionalFormatting>
  <conditionalFormatting sqref="H6:H51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{00000000-000E-0000-0000-000002000000}</x14:id>
        </ext>
      </extLst>
    </cfRule>
  </conditionalFormatting>
  <conditionalFormatting sqref="K6:AJ51">
    <cfRule type="expression" dxfId="112" priority="13" stopIfTrue="1">
      <formula>$A6="Grand Total"</formula>
    </cfRule>
    <cfRule type="expression" dxfId="111" priority="14" stopIfTrue="1">
      <formula>AND(WEEKDAY(K$5,2)&gt;5,$B6&lt;&gt;"")</formula>
    </cfRule>
    <cfRule type="expression" dxfId="110" priority="15">
      <formula>AND(K$5&gt;=$D6,WORKDAY.INTL($D6,$G6,1)-1&gt;=K$5)</formula>
    </cfRule>
    <cfRule type="expression" dxfId="109" priority="17" stopIfTrue="1">
      <formula>AND(K$5&gt;=WORKDAY.INTL($D6,$G6,1),$H6=0,K$5&lt;=$E6)</formula>
    </cfRule>
    <cfRule type="expression" dxfId="108" priority="18">
      <formula>AND(K$5&gt;=WORKDAY.INTL($D6,$G6,1),$H6&lt;&gt;1,K$5&lt;=$E6)</formula>
    </cfRule>
  </conditionalFormatting>
  <conditionalFormatting sqref="AK5:AQ5">
    <cfRule type="expression" dxfId="107" priority="12">
      <formula>AK$5&lt;&gt;""</formula>
    </cfRule>
  </conditionalFormatting>
  <conditionalFormatting sqref="AK6:AQ51">
    <cfRule type="expression" dxfId="106" priority="7" stopIfTrue="1">
      <formula>$A6="Grand Total"</formula>
    </cfRule>
    <cfRule type="expression" dxfId="105" priority="8" stopIfTrue="1">
      <formula>AND(WEEKDAY(AK$5,2)&gt;5,$B6&lt;&gt;"")</formula>
    </cfRule>
    <cfRule type="expression" dxfId="104" priority="9">
      <formula>AND(AK$5&gt;=$D6,WORKDAY.INTL($D6,$G6,1)-1&gt;=AK$5)</formula>
    </cfRule>
    <cfRule type="expression" dxfId="103" priority="10" stopIfTrue="1">
      <formula>AND(AK$5&gt;=WORKDAY.INTL($D6,$G6,1),$H6=0,AK$5&lt;=$E6)</formula>
    </cfRule>
    <cfRule type="expression" dxfId="102" priority="11">
      <formula>AND(AK$5&gt;=WORKDAY.INTL($D6,$G6,1),$H6&lt;&gt;1,AK$5&lt;=$E6)</formula>
    </cfRule>
  </conditionalFormatting>
  <conditionalFormatting sqref="AR5:AX5">
    <cfRule type="expression" dxfId="101" priority="6">
      <formula>AR$5&lt;&gt;""</formula>
    </cfRule>
  </conditionalFormatting>
  <conditionalFormatting sqref="AR6:AX51">
    <cfRule type="expression" dxfId="100" priority="1" stopIfTrue="1">
      <formula>$A6="Grand Total"</formula>
    </cfRule>
    <cfRule type="expression" dxfId="99" priority="2" stopIfTrue="1">
      <formula>AND(WEEKDAY(AR$5,2)&gt;5,$B6&lt;&gt;"")</formula>
    </cfRule>
    <cfRule type="expression" dxfId="98" priority="3">
      <formula>AND(AR$5&gt;=$D6,WORKDAY.INTL($D6,$G6,1)-1&gt;=AR$5)</formula>
    </cfRule>
    <cfRule type="expression" dxfId="97" priority="4" stopIfTrue="1">
      <formula>AND(AR$5&gt;=WORKDAY.INTL($D6,$G6,1),$H6=0,AR$5&lt;=$E6)</formula>
    </cfRule>
    <cfRule type="expression" dxfId="96" priority="5">
      <formula>AND(AR$5&gt;=WORKDAY.INTL($D6,$G6,1),$H6&lt;&gt;1,AR$5&lt;=$E6)</formula>
    </cfRule>
  </conditionalFormatting>
  <pageMargins left="0.14000000000000001" right="0.12" top="0.3" bottom="0.12" header="0.3" footer="0.3"/>
  <pageSetup paperSize="9" scale="70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7</xdr:col>
                    <xdr:colOff>542925</xdr:colOff>
                    <xdr:row>0</xdr:row>
                    <xdr:rowOff>95250</xdr:rowOff>
                  </from>
                  <to>
                    <xdr:col>9</xdr:col>
                    <xdr:colOff>647700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20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H6:H51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1747-95AA-4C14-943A-F1A16A30FB5B}">
  <sheetPr codeName="Sheet2"/>
  <dimension ref="A1:P11"/>
  <sheetViews>
    <sheetView topLeftCell="E1" workbookViewId="0">
      <selection activeCell="P3" sqref="P3"/>
    </sheetView>
  </sheetViews>
  <sheetFormatPr baseColWidth="10" defaultColWidth="9.140625" defaultRowHeight="15" x14ac:dyDescent="0.25"/>
  <cols>
    <col min="1" max="1" width="13.85546875" bestFit="1" customWidth="1"/>
    <col min="2" max="3" width="10.5703125" customWidth="1"/>
    <col min="4" max="4" width="7.5703125" customWidth="1"/>
    <col min="5" max="5" width="11.140625" bestFit="1" customWidth="1"/>
    <col min="7" max="7" width="59.5703125" bestFit="1" customWidth="1"/>
    <col min="8" max="8" width="5.7109375" customWidth="1"/>
    <col min="9" max="9" width="22.140625" bestFit="1" customWidth="1"/>
    <col min="10" max="10" width="8.28515625" customWidth="1"/>
    <col min="11" max="11" width="2" customWidth="1"/>
    <col min="12" max="12" width="15.5703125" bestFit="1" customWidth="1"/>
    <col min="14" max="14" width="11.5703125" customWidth="1"/>
    <col min="15" max="15" width="8.42578125" customWidth="1"/>
    <col min="16" max="16" width="17" bestFit="1" customWidth="1"/>
  </cols>
  <sheetData>
    <row r="1" spans="1:16" s="10" customFormat="1" ht="21" customHeight="1" x14ac:dyDescent="0.25">
      <c r="A1" s="40" t="s">
        <v>30</v>
      </c>
      <c r="B1" s="33"/>
      <c r="C1" s="33"/>
      <c r="E1" s="40" t="s">
        <v>29</v>
      </c>
      <c r="F1" s="33"/>
      <c r="G1" s="33"/>
      <c r="I1" s="40" t="s">
        <v>31</v>
      </c>
      <c r="J1" s="33"/>
      <c r="K1" s="33"/>
      <c r="L1" s="33"/>
      <c r="M1" s="33"/>
      <c r="N1" s="33"/>
      <c r="P1" s="41" t="s">
        <v>18</v>
      </c>
    </row>
    <row r="2" spans="1:16" x14ac:dyDescent="0.25">
      <c r="B2" t="s">
        <v>12</v>
      </c>
      <c r="C2" t="s">
        <v>11</v>
      </c>
      <c r="E2" s="5" t="s">
        <v>17</v>
      </c>
      <c r="F2" s="16">
        <f>COUNTIF(Dashboard!H6:H51,"="&amp;0)</f>
        <v>42</v>
      </c>
      <c r="G2" s="5" t="str">
        <f ca="1">_xlfn.FORMULATEXT(F2)</f>
        <v>=NB.SI(Dashboard!H6:H51;"="&amp;0)</v>
      </c>
      <c r="I2" s="4" t="s">
        <v>13</v>
      </c>
      <c r="L2" s="23" t="s">
        <v>35</v>
      </c>
      <c r="M2" s="36" t="s">
        <v>25</v>
      </c>
      <c r="N2" s="37" t="s">
        <v>26</v>
      </c>
      <c r="P2">
        <v>128</v>
      </c>
    </row>
    <row r="3" spans="1:16" x14ac:dyDescent="0.25">
      <c r="A3" t="s">
        <v>36</v>
      </c>
      <c r="B3" s="25">
        <v>39582.17</v>
      </c>
      <c r="C3" s="25">
        <v>261504.37</v>
      </c>
      <c r="E3" s="5" t="s">
        <v>15</v>
      </c>
      <c r="F3" s="7">
        <f>COUNTIFS(Dashboard!H6:H51,"&lt;&gt;"&amp;0,Dashboard!H6:H51,"&lt;"&amp;1)</f>
        <v>2</v>
      </c>
      <c r="G3" s="5" t="str">
        <f ca="1">_xlfn.FORMULATEXT(F3)</f>
        <v>=NB.SI.ENS(Dashboard!H6:H51;"&lt;&gt;"&amp;0;Dashboard!H6:H51;"&lt;"&amp;1)</v>
      </c>
      <c r="I3" s="5" t="s">
        <v>28</v>
      </c>
      <c r="J3" s="6">
        <v>8</v>
      </c>
      <c r="K3" s="6"/>
      <c r="L3" t="s">
        <v>34</v>
      </c>
      <c r="M3" s="35">
        <f>J3/$J$4</f>
        <v>2.2099447513812154E-2</v>
      </c>
      <c r="N3" s="2" t="str">
        <f ca="1">_xlfn.FORMULATEXT(M3)</f>
        <v>=J3/$J$4</v>
      </c>
    </row>
    <row r="4" spans="1:16" x14ac:dyDescent="0.25">
      <c r="A4" t="s">
        <v>37</v>
      </c>
      <c r="B4" s="2">
        <f>GETPIVOTDATA("Actual ",$B$2)/GETPIVOTDATA("Budget ",$B$2)</f>
        <v>0.15136332138541317</v>
      </c>
      <c r="C4" s="2">
        <f>1-B4</f>
        <v>0.8486366786145868</v>
      </c>
      <c r="E4" s="13" t="s">
        <v>16</v>
      </c>
      <c r="F4" s="16">
        <f>COUNTIF(Dashboard!H6:H51,"="&amp;1)</f>
        <v>2</v>
      </c>
      <c r="G4" s="5" t="str">
        <f ca="1">_xlfn.FORMULATEXT(F4)</f>
        <v>=NB.SI(Dashboard!H6:H51;"="&amp;1)</v>
      </c>
      <c r="I4" s="5" t="s">
        <v>33</v>
      </c>
      <c r="J4" s="6">
        <v>362</v>
      </c>
      <c r="K4" s="6"/>
      <c r="L4" t="s">
        <v>32</v>
      </c>
      <c r="M4" s="35">
        <f>1-M3</f>
        <v>0.9779005524861879</v>
      </c>
      <c r="N4" s="2" t="str">
        <f ca="1">_xlfn.FORMULATEXT(M4)</f>
        <v>=1-M3</v>
      </c>
    </row>
    <row r="5" spans="1:16" x14ac:dyDescent="0.25">
      <c r="C5" t="str">
        <f ca="1">_xlfn.FORMULATEXT(C4)</f>
        <v>=1-B4</v>
      </c>
      <c r="D5" s="2"/>
      <c r="E5" s="13" t="s">
        <v>27</v>
      </c>
      <c r="F5" s="32">
        <f>F3+F2</f>
        <v>44</v>
      </c>
      <c r="G5" s="5" t="str">
        <f ca="1">_xlfn.FORMULATEXT(F5)</f>
        <v>=F3+F2</v>
      </c>
      <c r="L5" s="2"/>
      <c r="M5" s="2"/>
      <c r="N5" s="2"/>
    </row>
    <row r="6" spans="1:16" x14ac:dyDescent="0.25">
      <c r="E6" s="13" t="s">
        <v>14</v>
      </c>
      <c r="F6" s="7">
        <f>COUNTA(Dashboard!B6:B50)</f>
        <v>45</v>
      </c>
      <c r="G6" s="5" t="str">
        <f ca="1">_xlfn.FORMULATEXT(F6)</f>
        <v>=NBVAL(Dashboard!B6:B50)</v>
      </c>
    </row>
    <row r="11" spans="1:16" x14ac:dyDescent="0.25">
      <c r="E11" s="4"/>
      <c r="F11" s="4"/>
      <c r="G11" s="4"/>
      <c r="L11" s="4"/>
      <c r="M11" s="4"/>
      <c r="N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1F74-5EFF-4E8A-B22B-18A2CB322995}">
  <sheetPr codeName="Sheet4"/>
  <dimension ref="A1:L49"/>
  <sheetViews>
    <sheetView workbookViewId="0">
      <selection activeCell="J34" sqref="J34"/>
    </sheetView>
  </sheetViews>
  <sheetFormatPr baseColWidth="10" defaultColWidth="9.140625" defaultRowHeight="15" x14ac:dyDescent="0.25"/>
  <cols>
    <col min="1" max="1" width="21.5703125" customWidth="1"/>
    <col min="2" max="2" width="41.28515625" customWidth="1"/>
    <col min="3" max="3" width="24" customWidth="1"/>
    <col min="4" max="4" width="12" style="24" bestFit="1" customWidth="1"/>
    <col min="5" max="5" width="11.7109375" customWidth="1"/>
    <col min="6" max="6" width="11.140625" style="1" bestFit="1" customWidth="1"/>
    <col min="7" max="7" width="17.5703125" style="3" bestFit="1" customWidth="1"/>
    <col min="8" max="8" width="11.140625" customWidth="1"/>
    <col min="9" max="10" width="10.28515625" customWidth="1"/>
    <col min="12" max="12" width="23.5703125" bestFit="1" customWidth="1"/>
  </cols>
  <sheetData>
    <row r="1" spans="1:12" x14ac:dyDescent="0.25">
      <c r="A1" t="s">
        <v>0</v>
      </c>
      <c r="B1" t="s">
        <v>1</v>
      </c>
      <c r="C1" t="s">
        <v>7</v>
      </c>
      <c r="D1" s="24" t="s">
        <v>2</v>
      </c>
      <c r="E1" t="s">
        <v>6</v>
      </c>
      <c r="F1" s="1" t="s">
        <v>8</v>
      </c>
      <c r="G1" s="3" t="s">
        <v>9</v>
      </c>
      <c r="H1" t="s">
        <v>3</v>
      </c>
      <c r="I1" t="s">
        <v>4</v>
      </c>
      <c r="J1" t="s">
        <v>5</v>
      </c>
    </row>
    <row r="2" spans="1:12" x14ac:dyDescent="0.25">
      <c r="A2" t="s">
        <v>110</v>
      </c>
      <c r="B2" t="s">
        <v>112</v>
      </c>
      <c r="C2" t="s">
        <v>111</v>
      </c>
      <c r="D2" s="1">
        <v>44442</v>
      </c>
      <c r="E2">
        <v>1</v>
      </c>
      <c r="F2" s="1">
        <f>WORKDAY.INTL(Table1[[#This Row],[Start Date]]-1,Table1[[#This Row],[Duration]],1)</f>
        <v>44442</v>
      </c>
      <c r="G2" s="3">
        <v>0</v>
      </c>
      <c r="H2" s="2">
        <f>Table1[[#This Row],[Days completed]]/Table1[[#This Row],[Duration]]</f>
        <v>0</v>
      </c>
      <c r="I2" s="3">
        <v>1590</v>
      </c>
      <c r="J2" s="3">
        <v>0</v>
      </c>
      <c r="L2" s="2"/>
    </row>
    <row r="3" spans="1:12" x14ac:dyDescent="0.25">
      <c r="A3" t="s">
        <v>110</v>
      </c>
      <c r="B3" t="s">
        <v>113</v>
      </c>
      <c r="C3" t="s">
        <v>111</v>
      </c>
      <c r="D3" s="1">
        <v>44442</v>
      </c>
      <c r="E3">
        <v>1</v>
      </c>
      <c r="F3" s="1">
        <f>WORKDAY.INTL(Table1[[#This Row],[Start Date]]-1,Table1[[#This Row],[Duration]],1)</f>
        <v>44442</v>
      </c>
      <c r="G3" s="3">
        <v>0</v>
      </c>
      <c r="H3" s="2">
        <f>Table1[[#This Row],[Days completed]]/Table1[[#This Row],[Duration]]</f>
        <v>0</v>
      </c>
      <c r="I3" s="3">
        <v>1431</v>
      </c>
      <c r="J3" s="3">
        <v>0</v>
      </c>
      <c r="L3" s="2"/>
    </row>
    <row r="4" spans="1:12" x14ac:dyDescent="0.25">
      <c r="A4" t="s">
        <v>110</v>
      </c>
      <c r="B4" t="s">
        <v>114</v>
      </c>
      <c r="C4" t="s">
        <v>111</v>
      </c>
      <c r="D4" s="1">
        <v>44445</v>
      </c>
      <c r="E4">
        <v>2</v>
      </c>
      <c r="F4" s="1">
        <f>WORKDAY.INTL(Table1[[#This Row],[Start Date]]-1,Table1[[#This Row],[Duration]],1)</f>
        <v>44446</v>
      </c>
      <c r="G4" s="3">
        <v>0</v>
      </c>
      <c r="H4" s="2">
        <f>Table1[[#This Row],[Days completed]]/Table1[[#This Row],[Duration]]</f>
        <v>0</v>
      </c>
      <c r="I4" s="3">
        <v>2438</v>
      </c>
      <c r="J4" s="3">
        <v>0</v>
      </c>
      <c r="L4" s="2"/>
    </row>
    <row r="5" spans="1:12" x14ac:dyDescent="0.25">
      <c r="A5" t="s">
        <v>110</v>
      </c>
      <c r="B5" t="s">
        <v>115</v>
      </c>
      <c r="C5" t="s">
        <v>111</v>
      </c>
      <c r="D5" s="1">
        <v>44442</v>
      </c>
      <c r="E5">
        <v>1</v>
      </c>
      <c r="F5" s="1">
        <f>WORKDAY.INTL(Table1[[#This Row],[Start Date]]-1,Table1[[#This Row],[Duration]],1)</f>
        <v>44442</v>
      </c>
      <c r="G5" s="3">
        <v>0</v>
      </c>
      <c r="H5" s="2">
        <f>Table1[[#This Row],[Days completed]]/Table1[[#This Row],[Duration]]</f>
        <v>0</v>
      </c>
      <c r="I5" s="3">
        <v>2544</v>
      </c>
      <c r="J5" s="3">
        <v>0</v>
      </c>
    </row>
    <row r="6" spans="1:12" x14ac:dyDescent="0.25">
      <c r="A6" t="s">
        <v>110</v>
      </c>
      <c r="B6" t="s">
        <v>116</v>
      </c>
      <c r="C6" t="s">
        <v>111</v>
      </c>
      <c r="D6" s="1">
        <v>44439</v>
      </c>
      <c r="E6">
        <v>1</v>
      </c>
      <c r="F6" s="1">
        <f>WORKDAY.INTL(Table1[[#This Row],[Start Date]]-1,Table1[[#This Row],[Duration]],1)</f>
        <v>44439</v>
      </c>
      <c r="G6" s="3">
        <v>0</v>
      </c>
      <c r="H6" s="2">
        <f>Table1[[#This Row],[Days completed]]/Table1[[#This Row],[Duration]]</f>
        <v>0</v>
      </c>
      <c r="I6" s="3">
        <v>4664</v>
      </c>
      <c r="J6" s="3">
        <v>0</v>
      </c>
    </row>
    <row r="7" spans="1:12" x14ac:dyDescent="0.25">
      <c r="A7" t="s">
        <v>110</v>
      </c>
      <c r="B7" t="s">
        <v>117</v>
      </c>
      <c r="C7" t="s">
        <v>111</v>
      </c>
      <c r="D7" s="1">
        <v>44438</v>
      </c>
      <c r="E7">
        <v>2</v>
      </c>
      <c r="F7" s="1">
        <f>WORKDAY.INTL(Table1[[#This Row],[Start Date]]-1,Table1[[#This Row],[Duration]],1)</f>
        <v>44439</v>
      </c>
      <c r="G7" s="3">
        <v>1</v>
      </c>
      <c r="H7" s="2">
        <f>Table1[[#This Row],[Days completed]]/Table1[[#This Row],[Duration]]</f>
        <v>0.5</v>
      </c>
      <c r="I7" s="3">
        <v>5088</v>
      </c>
      <c r="J7" s="3">
        <v>0</v>
      </c>
    </row>
    <row r="8" spans="1:12" x14ac:dyDescent="0.25">
      <c r="A8" t="s">
        <v>118</v>
      </c>
      <c r="B8" t="s">
        <v>120</v>
      </c>
      <c r="C8" t="s">
        <v>119</v>
      </c>
      <c r="D8" s="1">
        <v>44454</v>
      </c>
      <c r="E8">
        <v>2</v>
      </c>
      <c r="F8" s="1">
        <f>WORKDAY.INTL(Table1[[#This Row],[Start Date]]-1,Table1[[#This Row],[Duration]],1)</f>
        <v>44455</v>
      </c>
      <c r="G8" s="3">
        <v>0</v>
      </c>
      <c r="H8" s="2">
        <f>Table1[[#This Row],[Days completed]]/Table1[[#This Row],[Duration]]</f>
        <v>0</v>
      </c>
      <c r="I8" s="3">
        <v>19398</v>
      </c>
      <c r="J8" s="3">
        <v>7759.2</v>
      </c>
    </row>
    <row r="9" spans="1:12" x14ac:dyDescent="0.25">
      <c r="A9" t="s">
        <v>123</v>
      </c>
      <c r="B9" t="s">
        <v>121</v>
      </c>
      <c r="C9" t="s">
        <v>122</v>
      </c>
      <c r="D9" s="1">
        <v>44473</v>
      </c>
      <c r="E9">
        <v>1</v>
      </c>
      <c r="F9" s="1">
        <f>WORKDAY.INTL(Table1[[#This Row],[Start Date]]-1,Table1[[#This Row],[Duration]],1)</f>
        <v>44473</v>
      </c>
      <c r="G9" s="3">
        <v>0</v>
      </c>
      <c r="H9" s="2">
        <f>Table1[[#This Row],[Days completed]]/Table1[[#This Row],[Duration]]</f>
        <v>0</v>
      </c>
      <c r="I9" s="3">
        <v>0</v>
      </c>
      <c r="J9" s="3">
        <v>0</v>
      </c>
    </row>
    <row r="10" spans="1:12" x14ac:dyDescent="0.25">
      <c r="A10" t="s">
        <v>123</v>
      </c>
      <c r="B10" t="s">
        <v>124</v>
      </c>
      <c r="C10" t="s">
        <v>122</v>
      </c>
      <c r="D10" s="1">
        <v>44474</v>
      </c>
      <c r="E10">
        <v>1</v>
      </c>
      <c r="F10" s="1">
        <f>WORKDAY.INTL(Table1[[#This Row],[Start Date]]-1,Table1[[#This Row],[Duration]],1)</f>
        <v>44474</v>
      </c>
      <c r="G10" s="3">
        <v>0</v>
      </c>
      <c r="H10" s="2">
        <f>Table1[[#This Row],[Days completed]]/Table1[[#This Row],[Duration]]</f>
        <v>0</v>
      </c>
      <c r="I10" s="3">
        <v>0</v>
      </c>
      <c r="J10" s="3">
        <v>0</v>
      </c>
    </row>
    <row r="11" spans="1:12" x14ac:dyDescent="0.25">
      <c r="A11" t="s">
        <v>123</v>
      </c>
      <c r="B11" t="s">
        <v>125</v>
      </c>
      <c r="C11" t="s">
        <v>122</v>
      </c>
      <c r="D11" s="1">
        <v>44475</v>
      </c>
      <c r="E11">
        <v>5</v>
      </c>
      <c r="F11" s="1">
        <f>WORKDAY.INTL(Table1[[#This Row],[Start Date]]-1,Table1[[#This Row],[Duration]],1)</f>
        <v>44481</v>
      </c>
      <c r="G11" s="3">
        <v>0</v>
      </c>
      <c r="H11" s="2">
        <f>Table1[[#This Row],[Days completed]]/Table1[[#This Row],[Duration]]</f>
        <v>0</v>
      </c>
      <c r="I11" s="3">
        <v>12205</v>
      </c>
      <c r="J11" s="3">
        <v>0</v>
      </c>
    </row>
    <row r="12" spans="1:12" x14ac:dyDescent="0.25">
      <c r="A12" t="s">
        <v>123</v>
      </c>
      <c r="B12" t="s">
        <v>126</v>
      </c>
      <c r="C12" t="s">
        <v>122</v>
      </c>
      <c r="D12" s="1">
        <v>44482</v>
      </c>
      <c r="E12">
        <v>1</v>
      </c>
      <c r="F12" s="1">
        <f>WORKDAY.INTL(Table1[[#This Row],[Start Date]]-1,Table1[[#This Row],[Duration]],1)</f>
        <v>44482</v>
      </c>
      <c r="G12" s="3">
        <v>0</v>
      </c>
      <c r="H12" s="2">
        <f>Table1[[#This Row],[Days completed]]/Table1[[#This Row],[Duration]]</f>
        <v>0</v>
      </c>
      <c r="I12" s="3">
        <v>0</v>
      </c>
      <c r="J12" s="3">
        <v>0</v>
      </c>
    </row>
    <row r="13" spans="1:12" x14ac:dyDescent="0.25">
      <c r="A13" t="s">
        <v>127</v>
      </c>
      <c r="B13" t="s">
        <v>128</v>
      </c>
      <c r="C13" t="s">
        <v>129</v>
      </c>
      <c r="D13" s="1">
        <v>44470</v>
      </c>
      <c r="E13">
        <v>3</v>
      </c>
      <c r="F13" s="1">
        <f>WORKDAY.INTL(Table1[[#This Row],[Start Date]]-1,Table1[[#This Row],[Duration]],1)</f>
        <v>44474</v>
      </c>
      <c r="G13" s="3">
        <v>0</v>
      </c>
      <c r="H13" s="2">
        <f>Table1[[#This Row],[Days completed]]/Table1[[#This Row],[Duration]]</f>
        <v>0</v>
      </c>
      <c r="I13" s="3">
        <v>0</v>
      </c>
      <c r="J13" s="3">
        <v>0</v>
      </c>
    </row>
    <row r="14" spans="1:12" x14ac:dyDescent="0.25">
      <c r="A14" t="s">
        <v>127</v>
      </c>
      <c r="B14" t="s">
        <v>130</v>
      </c>
      <c r="C14" t="s">
        <v>129</v>
      </c>
      <c r="D14" s="1">
        <v>44477</v>
      </c>
      <c r="E14">
        <v>2</v>
      </c>
      <c r="F14" s="1">
        <f>WORKDAY.INTL(Table1[[#This Row],[Start Date]]-1,Table1[[#This Row],[Duration]],1)</f>
        <v>44480</v>
      </c>
      <c r="G14" s="3">
        <v>0</v>
      </c>
      <c r="H14" s="2">
        <f>Table1[[#This Row],[Days completed]]/Table1[[#This Row],[Duration]]</f>
        <v>0</v>
      </c>
      <c r="I14" s="3">
        <v>0</v>
      </c>
      <c r="J14" s="3">
        <v>0</v>
      </c>
    </row>
    <row r="15" spans="1:12" x14ac:dyDescent="0.25">
      <c r="A15" t="s">
        <v>127</v>
      </c>
      <c r="B15" t="s">
        <v>131</v>
      </c>
      <c r="C15" t="s">
        <v>129</v>
      </c>
      <c r="D15" s="1">
        <v>44481</v>
      </c>
      <c r="E15">
        <v>2</v>
      </c>
      <c r="F15" s="1">
        <f>WORKDAY.INTL(Table1[[#This Row],[Start Date]]-1,Table1[[#This Row],[Duration]],1)</f>
        <v>44482</v>
      </c>
      <c r="G15" s="3">
        <v>0</v>
      </c>
      <c r="H15" s="2">
        <f>Table1[[#This Row],[Days completed]]/Table1[[#This Row],[Duration]]</f>
        <v>0</v>
      </c>
      <c r="I15" s="3">
        <v>0</v>
      </c>
      <c r="J15" s="3">
        <v>0</v>
      </c>
    </row>
    <row r="16" spans="1:12" x14ac:dyDescent="0.25">
      <c r="A16" t="s">
        <v>127</v>
      </c>
      <c r="B16" t="s">
        <v>134</v>
      </c>
      <c r="C16" t="s">
        <v>129</v>
      </c>
      <c r="D16" s="1">
        <v>44483</v>
      </c>
      <c r="E16">
        <v>7</v>
      </c>
      <c r="F16" s="1">
        <f>WORKDAY.INTL(Table1[[#This Row],[Start Date]]-1,Table1[[#This Row],[Duration]],1)</f>
        <v>44491</v>
      </c>
      <c r="G16" s="3">
        <v>0</v>
      </c>
      <c r="H16" s="2">
        <f>Table1[[#This Row],[Days completed]]/Table1[[#This Row],[Duration]]</f>
        <v>0</v>
      </c>
      <c r="I16" s="3">
        <v>32765</v>
      </c>
      <c r="J16" s="3">
        <v>0</v>
      </c>
    </row>
    <row r="17" spans="1:10" x14ac:dyDescent="0.25">
      <c r="A17" t="s">
        <v>127</v>
      </c>
      <c r="B17" t="s">
        <v>183</v>
      </c>
      <c r="C17" t="s">
        <v>137</v>
      </c>
      <c r="D17" s="56">
        <v>44491</v>
      </c>
      <c r="E17">
        <v>1</v>
      </c>
      <c r="F17" s="56">
        <f>WORKDAY.INTL(Table1[[#This Row],[Start Date]]-1,Table1[[#This Row],[Duration]],1)</f>
        <v>44491</v>
      </c>
      <c r="G17" s="3">
        <v>0</v>
      </c>
      <c r="H17" s="2">
        <f>Table1[[#This Row],[Days completed]]/Table1[[#This Row],[Duration]]</f>
        <v>0</v>
      </c>
      <c r="I17" s="3">
        <v>5745.19</v>
      </c>
      <c r="J17" s="3">
        <v>1149.03</v>
      </c>
    </row>
    <row r="18" spans="1:10" x14ac:dyDescent="0.25">
      <c r="A18" t="s">
        <v>127</v>
      </c>
      <c r="B18" t="s">
        <v>132</v>
      </c>
      <c r="C18" t="s">
        <v>133</v>
      </c>
      <c r="D18" s="1">
        <v>44492</v>
      </c>
      <c r="E18">
        <v>3</v>
      </c>
      <c r="F18" s="1">
        <f>WORKDAY.INTL(Table1[[#This Row],[Start Date]]-1,Table1[[#This Row],[Duration]],1)</f>
        <v>44496</v>
      </c>
      <c r="G18" s="3">
        <v>0</v>
      </c>
      <c r="H18" s="2">
        <f>Table1[[#This Row],[Days completed]]/Table1[[#This Row],[Duration]]</f>
        <v>0</v>
      </c>
      <c r="I18" s="3">
        <v>6212</v>
      </c>
      <c r="J18" s="3">
        <v>0</v>
      </c>
    </row>
    <row r="19" spans="1:10" x14ac:dyDescent="0.25">
      <c r="A19" t="s">
        <v>135</v>
      </c>
      <c r="B19" t="s">
        <v>136</v>
      </c>
      <c r="C19" t="s">
        <v>137</v>
      </c>
      <c r="D19" s="1">
        <v>44462</v>
      </c>
      <c r="E19">
        <v>6</v>
      </c>
      <c r="F19" s="1">
        <f>WORKDAY.INTL(Table1[[#This Row],[Start Date]]-1,Table1[[#This Row],[Duration]],1)</f>
        <v>44469</v>
      </c>
      <c r="G19" s="3">
        <v>5</v>
      </c>
      <c r="H19" s="2">
        <f>Table1[[#This Row],[Days completed]]/Table1[[#This Row],[Duration]]</f>
        <v>0.83333333333333337</v>
      </c>
      <c r="I19" s="3">
        <v>7177.26</v>
      </c>
      <c r="J19" s="3">
        <v>0</v>
      </c>
    </row>
    <row r="20" spans="1:10" x14ac:dyDescent="0.25">
      <c r="A20" t="s">
        <v>138</v>
      </c>
      <c r="B20" t="s">
        <v>141</v>
      </c>
      <c r="C20" t="s">
        <v>139</v>
      </c>
      <c r="D20" s="1">
        <v>44309</v>
      </c>
      <c r="E20">
        <v>1</v>
      </c>
      <c r="F20" s="1">
        <f>WORKDAY.INTL(Table1[[#This Row],[Start Date]]-1,Table1[[#This Row],[Duration]],1)</f>
        <v>44309</v>
      </c>
      <c r="G20" s="3">
        <v>1</v>
      </c>
      <c r="H20" s="2">
        <f>Table1[[#This Row],[Days completed]]/Table1[[#This Row],[Duration]]</f>
        <v>1</v>
      </c>
      <c r="I20" s="3">
        <v>3215</v>
      </c>
      <c r="J20" s="3">
        <v>3215.2</v>
      </c>
    </row>
    <row r="21" spans="1:10" x14ac:dyDescent="0.25">
      <c r="A21" t="s">
        <v>138</v>
      </c>
      <c r="B21" t="s">
        <v>142</v>
      </c>
      <c r="C21" t="s">
        <v>139</v>
      </c>
      <c r="D21" s="1">
        <v>44337</v>
      </c>
      <c r="E21">
        <v>1</v>
      </c>
      <c r="F21" s="1">
        <f>WORKDAY.INTL(Table1[[#This Row],[Start Date]]-1,Table1[[#This Row],[Duration]],1)</f>
        <v>44337</v>
      </c>
      <c r="G21" s="3">
        <v>1</v>
      </c>
      <c r="H21" s="2">
        <f>Table1[[#This Row],[Days completed]]/Table1[[#This Row],[Duration]]</f>
        <v>1</v>
      </c>
      <c r="I21" s="3">
        <v>525</v>
      </c>
      <c r="J21" s="3">
        <v>0</v>
      </c>
    </row>
    <row r="22" spans="1:10" x14ac:dyDescent="0.25">
      <c r="A22" t="s">
        <v>138</v>
      </c>
      <c r="B22" t="s">
        <v>140</v>
      </c>
      <c r="C22" t="s">
        <v>139</v>
      </c>
      <c r="D22" s="1">
        <v>44466</v>
      </c>
      <c r="E22">
        <v>21</v>
      </c>
      <c r="F22" s="1">
        <f>WORKDAY.INTL(Table1[[#This Row],[Start Date]]-1,Table1[[#This Row],[Duration]],1)</f>
        <v>44494</v>
      </c>
      <c r="G22" s="3">
        <v>0</v>
      </c>
      <c r="H22" s="2">
        <f>Table1[[#This Row],[Days completed]]/Table1[[#This Row],[Duration]]</f>
        <v>0</v>
      </c>
      <c r="I22" s="3">
        <v>3884</v>
      </c>
      <c r="J22" s="3">
        <v>0</v>
      </c>
    </row>
    <row r="23" spans="1:10" x14ac:dyDescent="0.25">
      <c r="A23" t="s">
        <v>138</v>
      </c>
      <c r="B23" t="s">
        <v>147</v>
      </c>
      <c r="C23" t="s">
        <v>139</v>
      </c>
      <c r="D23" s="1">
        <v>44471</v>
      </c>
      <c r="E23">
        <v>119</v>
      </c>
      <c r="F23" s="1">
        <f>WORKDAY.INTL(Table1[[#This Row],[Start Date]]-1,Table1[[#This Row],[Duration]],1)</f>
        <v>44637</v>
      </c>
      <c r="G23" s="3">
        <v>0</v>
      </c>
      <c r="H23" s="2">
        <f>Table1[[#This Row],[Days completed]]/Table1[[#This Row],[Duration]]</f>
        <v>0</v>
      </c>
      <c r="I23" s="3">
        <v>10148</v>
      </c>
      <c r="J23" s="3">
        <v>0</v>
      </c>
    </row>
    <row r="24" spans="1:10" x14ac:dyDescent="0.25">
      <c r="A24" t="s">
        <v>138</v>
      </c>
      <c r="B24" t="s">
        <v>143</v>
      </c>
      <c r="C24" t="s">
        <v>144</v>
      </c>
      <c r="D24" s="1">
        <v>44502</v>
      </c>
      <c r="E24">
        <v>1</v>
      </c>
      <c r="F24" s="1">
        <f>WORKDAY.INTL(Table1[[#This Row],[Start Date]]-1,Table1[[#This Row],[Duration]],1)</f>
        <v>44502</v>
      </c>
      <c r="G24" s="3">
        <v>0</v>
      </c>
      <c r="H24" s="2">
        <f>Table1[[#This Row],[Days completed]]/Table1[[#This Row],[Duration]]</f>
        <v>0</v>
      </c>
      <c r="I24" s="3">
        <v>854.6</v>
      </c>
      <c r="J24" s="3">
        <v>0</v>
      </c>
    </row>
    <row r="25" spans="1:10" x14ac:dyDescent="0.25">
      <c r="A25" t="s">
        <v>145</v>
      </c>
      <c r="B25" t="s">
        <v>146</v>
      </c>
      <c r="C25" t="s">
        <v>133</v>
      </c>
      <c r="D25" s="1">
        <v>44494</v>
      </c>
      <c r="E25">
        <v>4</v>
      </c>
      <c r="F25" s="1">
        <f>WORKDAY.INTL(Table1[[#This Row],[Start Date]]-1,Table1[[#This Row],[Duration]],1)</f>
        <v>44497</v>
      </c>
      <c r="G25" s="3">
        <v>0</v>
      </c>
      <c r="H25" s="2">
        <f>Table1[[#This Row],[Days completed]]/Table1[[#This Row],[Duration]]</f>
        <v>0</v>
      </c>
      <c r="I25" s="3">
        <v>14966</v>
      </c>
      <c r="J25" s="3">
        <v>5104.92</v>
      </c>
    </row>
    <row r="26" spans="1:10" x14ac:dyDescent="0.25">
      <c r="A26" t="s">
        <v>145</v>
      </c>
      <c r="B26" t="s">
        <v>148</v>
      </c>
      <c r="C26" t="s">
        <v>133</v>
      </c>
      <c r="D26" s="1">
        <v>44508</v>
      </c>
      <c r="E26">
        <v>1</v>
      </c>
      <c r="F26" s="1">
        <f>WORKDAY.INTL(Table1[[#This Row],[Start Date]]-1,Table1[[#This Row],[Duration]],1)</f>
        <v>44508</v>
      </c>
      <c r="G26" s="3">
        <v>0</v>
      </c>
      <c r="H26" s="2">
        <f>Table1[[#This Row],[Days completed]]/Table1[[#This Row],[Duration]]</f>
        <v>0</v>
      </c>
      <c r="I26" s="3">
        <v>0</v>
      </c>
      <c r="J26" s="3">
        <v>0</v>
      </c>
    </row>
    <row r="27" spans="1:10" x14ac:dyDescent="0.25">
      <c r="A27" t="s">
        <v>149</v>
      </c>
      <c r="B27" t="s">
        <v>150</v>
      </c>
      <c r="C27" t="s">
        <v>133</v>
      </c>
      <c r="D27" s="1">
        <v>44509</v>
      </c>
      <c r="E27">
        <v>1</v>
      </c>
      <c r="F27" s="1">
        <f>WORKDAY.INTL(Table1[[#This Row],[Start Date]]-1,Table1[[#This Row],[Duration]],1)</f>
        <v>44509</v>
      </c>
      <c r="G27" s="3">
        <v>0</v>
      </c>
      <c r="H27" s="2">
        <f>Table1[[#This Row],[Days completed]]/Table1[[#This Row],[Duration]]</f>
        <v>0</v>
      </c>
      <c r="I27" s="3">
        <v>6226</v>
      </c>
      <c r="J27" s="3">
        <v>0</v>
      </c>
    </row>
    <row r="28" spans="1:10" x14ac:dyDescent="0.25">
      <c r="A28" t="s">
        <v>149</v>
      </c>
      <c r="B28" t="s">
        <v>151</v>
      </c>
      <c r="C28" t="s">
        <v>133</v>
      </c>
      <c r="D28" s="1">
        <v>44510</v>
      </c>
      <c r="E28">
        <v>2</v>
      </c>
      <c r="F28" s="1">
        <f>WORKDAY.INTL(Table1[[#This Row],[Start Date]]-1,Table1[[#This Row],[Duration]],1)</f>
        <v>44511</v>
      </c>
      <c r="G28" s="3">
        <v>0</v>
      </c>
      <c r="H28" s="2">
        <f>Table1[[#This Row],[Days completed]]/Table1[[#This Row],[Duration]]</f>
        <v>0</v>
      </c>
      <c r="I28" s="3">
        <v>4667</v>
      </c>
      <c r="J28" s="3">
        <v>0</v>
      </c>
    </row>
    <row r="29" spans="1:10" x14ac:dyDescent="0.25">
      <c r="A29" t="s">
        <v>149</v>
      </c>
      <c r="B29" t="s">
        <v>152</v>
      </c>
      <c r="C29" t="s">
        <v>133</v>
      </c>
      <c r="D29" s="1">
        <v>44512</v>
      </c>
      <c r="E29">
        <v>21</v>
      </c>
      <c r="F29" s="1">
        <f>WORKDAY.INTL(Table1[[#This Row],[Start Date]]-1,Table1[[#This Row],[Duration]],1)</f>
        <v>44540</v>
      </c>
      <c r="G29" s="3">
        <v>0</v>
      </c>
      <c r="H29" s="2">
        <f>Table1[[#This Row],[Days completed]]/Table1[[#This Row],[Duration]]</f>
        <v>0</v>
      </c>
      <c r="I29" s="3">
        <v>0</v>
      </c>
      <c r="J29" s="3">
        <v>0</v>
      </c>
    </row>
    <row r="30" spans="1:10" x14ac:dyDescent="0.25">
      <c r="A30" t="s">
        <v>165</v>
      </c>
      <c r="B30" t="s">
        <v>164</v>
      </c>
      <c r="C30" t="s">
        <v>133</v>
      </c>
      <c r="D30" s="1">
        <v>44517</v>
      </c>
      <c r="E30">
        <v>3</v>
      </c>
      <c r="F30" s="1">
        <f>WORKDAY.INTL(Table1[[#This Row],[Start Date]]-1,Table1[[#This Row],[Duration]],1)</f>
        <v>44519</v>
      </c>
      <c r="G30" s="3">
        <v>0</v>
      </c>
      <c r="H30" s="2">
        <f>Table1[[#This Row],[Days completed]]/Table1[[#This Row],[Duration]]</f>
        <v>0</v>
      </c>
      <c r="I30" s="3">
        <v>13343.28</v>
      </c>
      <c r="J30" s="3">
        <v>0</v>
      </c>
    </row>
    <row r="31" spans="1:10" x14ac:dyDescent="0.25">
      <c r="A31" t="s">
        <v>165</v>
      </c>
      <c r="B31" t="s">
        <v>181</v>
      </c>
      <c r="C31" t="s">
        <v>182</v>
      </c>
      <c r="D31" s="56">
        <v>44531</v>
      </c>
      <c r="E31">
        <v>5</v>
      </c>
      <c r="F31" s="56">
        <f>WORKDAY.INTL(Table1[[#This Row],[Start Date]]-1,Table1[[#This Row],[Duration]],1)</f>
        <v>44537</v>
      </c>
      <c r="G31" s="3">
        <v>0</v>
      </c>
      <c r="H31" s="2">
        <f>Table1[[#This Row],[Days completed]]/Table1[[#This Row],[Duration]]</f>
        <v>0</v>
      </c>
      <c r="I31" s="3">
        <v>2989</v>
      </c>
      <c r="J31" s="3">
        <v>0</v>
      </c>
    </row>
    <row r="32" spans="1:10" x14ac:dyDescent="0.25">
      <c r="A32" t="s">
        <v>168</v>
      </c>
      <c r="B32" t="s">
        <v>169</v>
      </c>
      <c r="C32" t="s">
        <v>137</v>
      </c>
      <c r="D32" s="1">
        <v>44541</v>
      </c>
      <c r="E32">
        <v>6</v>
      </c>
      <c r="F32" s="1">
        <f>WORKDAY.INTL(Table1[[#This Row],[Start Date]]-1,Table1[[#This Row],[Duration]],1)</f>
        <v>44550</v>
      </c>
      <c r="G32" s="3">
        <v>0</v>
      </c>
      <c r="H32" s="2">
        <f>Table1[[#This Row],[Days completed]]/Table1[[#This Row],[Duration]]</f>
        <v>0</v>
      </c>
      <c r="I32" s="3">
        <v>31998</v>
      </c>
      <c r="J32" s="3">
        <v>4800</v>
      </c>
    </row>
    <row r="33" spans="1:10" x14ac:dyDescent="0.25">
      <c r="A33" t="s">
        <v>135</v>
      </c>
      <c r="B33" t="s">
        <v>186</v>
      </c>
      <c r="C33" t="s">
        <v>187</v>
      </c>
      <c r="D33" s="56">
        <v>44550</v>
      </c>
      <c r="E33">
        <v>1</v>
      </c>
      <c r="F33" s="56">
        <f>WORKDAY.INTL(Table1[[#This Row],[Start Date]]-1,Table1[[#This Row],[Duration]],1)</f>
        <v>44550</v>
      </c>
      <c r="G33" s="3">
        <v>0</v>
      </c>
      <c r="H33" s="2">
        <f>Table1[[#This Row],[Days completed]]/Table1[[#This Row],[Duration]]</f>
        <v>0</v>
      </c>
      <c r="I33" s="3">
        <v>1535.94</v>
      </c>
      <c r="J33" s="3">
        <v>0</v>
      </c>
    </row>
    <row r="34" spans="1:10" x14ac:dyDescent="0.25">
      <c r="A34" t="s">
        <v>159</v>
      </c>
      <c r="B34" t="s">
        <v>161</v>
      </c>
      <c r="C34" t="s">
        <v>160</v>
      </c>
      <c r="D34" s="1">
        <v>44551</v>
      </c>
      <c r="E34">
        <v>28</v>
      </c>
      <c r="F34" s="1">
        <f>WORKDAY.INTL(Table1[[#This Row],[Start Date]]-1,Table1[[#This Row],[Duration]],1)</f>
        <v>44588</v>
      </c>
      <c r="G34" s="3">
        <v>0</v>
      </c>
      <c r="H34" s="2">
        <v>0</v>
      </c>
      <c r="I34" s="59">
        <v>0</v>
      </c>
      <c r="J34" s="3">
        <v>0</v>
      </c>
    </row>
    <row r="35" spans="1:10" x14ac:dyDescent="0.25">
      <c r="A35" t="s">
        <v>173</v>
      </c>
      <c r="B35" t="s">
        <v>178</v>
      </c>
      <c r="C35" t="s">
        <v>163</v>
      </c>
      <c r="D35" s="1">
        <v>44564</v>
      </c>
      <c r="E35">
        <v>32</v>
      </c>
      <c r="F35" s="1">
        <f>WORKDAY.INTL(Table1[[#This Row],[Start Date]]-1,Table1[[#This Row],[Duration]],1)</f>
        <v>44607</v>
      </c>
      <c r="G35" s="3">
        <v>0</v>
      </c>
      <c r="H35" s="2">
        <f>Table1[[#This Row],[Days completed]]/Table1[[#This Row],[Duration]]</f>
        <v>0</v>
      </c>
      <c r="I35" s="3">
        <v>0</v>
      </c>
      <c r="J35" s="3">
        <v>0</v>
      </c>
    </row>
    <row r="36" spans="1:10" x14ac:dyDescent="0.25">
      <c r="A36" t="s">
        <v>149</v>
      </c>
      <c r="B36" t="s">
        <v>153</v>
      </c>
      <c r="C36" t="s">
        <v>133</v>
      </c>
      <c r="D36" s="1">
        <v>44588</v>
      </c>
      <c r="E36">
        <v>5</v>
      </c>
      <c r="F36" s="1">
        <f>WORKDAY.INTL(Table1[[#This Row],[Start Date]]-1,Table1[[#This Row],[Duration]],1)</f>
        <v>44594</v>
      </c>
      <c r="G36" s="3">
        <v>0</v>
      </c>
      <c r="H36" s="2">
        <f>Table1[[#This Row],[Days completed]]/Table1[[#This Row],[Duration]]</f>
        <v>0</v>
      </c>
      <c r="I36" s="3">
        <v>19988.28</v>
      </c>
      <c r="J36" s="3">
        <v>0</v>
      </c>
    </row>
    <row r="37" spans="1:10" x14ac:dyDescent="0.25">
      <c r="A37" t="s">
        <v>184</v>
      </c>
      <c r="B37" t="s">
        <v>185</v>
      </c>
      <c r="C37" t="s">
        <v>133</v>
      </c>
      <c r="D37" s="1">
        <v>44597</v>
      </c>
      <c r="E37">
        <v>2</v>
      </c>
      <c r="F37" s="1">
        <f>WORKDAY.INTL(Table1[[#This Row],[Start Date]]-1,Table1[[#This Row],[Duration]],1)</f>
        <v>44600</v>
      </c>
      <c r="G37" s="3">
        <v>0</v>
      </c>
      <c r="H37" s="2">
        <f>Table1[[#This Row],[Days completed]]/Table1[[#This Row],[Duration]]</f>
        <v>0</v>
      </c>
      <c r="I37" s="59">
        <v>0</v>
      </c>
      <c r="J37" s="3">
        <v>0</v>
      </c>
    </row>
    <row r="38" spans="1:10" x14ac:dyDescent="0.25">
      <c r="A38" t="s">
        <v>149</v>
      </c>
      <c r="B38" t="s">
        <v>156</v>
      </c>
      <c r="C38" t="s">
        <v>133</v>
      </c>
      <c r="D38" s="1">
        <v>44595</v>
      </c>
      <c r="E38">
        <v>21</v>
      </c>
      <c r="F38" s="1">
        <f>WORKDAY.INTL(Table1[[#This Row],[Start Date]]-1,Table1[[#This Row],[Duration]],1)</f>
        <v>44623</v>
      </c>
      <c r="G38" s="3">
        <v>0</v>
      </c>
      <c r="H38" s="2">
        <f>Table1[[#This Row],[Days completed]]/Table1[[#This Row],[Duration]]</f>
        <v>0</v>
      </c>
      <c r="I38" s="3">
        <v>647</v>
      </c>
      <c r="J38" s="3">
        <v>0</v>
      </c>
    </row>
    <row r="39" spans="1:10" x14ac:dyDescent="0.25">
      <c r="A39" t="s">
        <v>173</v>
      </c>
      <c r="B39" t="s">
        <v>162</v>
      </c>
      <c r="C39" t="s">
        <v>163</v>
      </c>
      <c r="D39" s="1">
        <v>44595</v>
      </c>
      <c r="E39">
        <v>1</v>
      </c>
      <c r="F39" s="1">
        <f>WORKDAY.INTL(Table1[[#This Row],[Start Date]]-1,Table1[[#This Row],[Duration]],1)</f>
        <v>44595</v>
      </c>
      <c r="G39" s="3">
        <v>0</v>
      </c>
      <c r="H39" s="2">
        <f>Table1[[#This Row],[Days completed]]/Table1[[#This Row],[Duration]]</f>
        <v>0</v>
      </c>
      <c r="I39" s="59">
        <v>0</v>
      </c>
      <c r="J39" s="3">
        <v>0</v>
      </c>
    </row>
    <row r="40" spans="1:10" x14ac:dyDescent="0.25">
      <c r="A40" t="s">
        <v>149</v>
      </c>
      <c r="B40" t="s">
        <v>154</v>
      </c>
      <c r="C40" t="s">
        <v>133</v>
      </c>
      <c r="D40" s="1">
        <v>44624</v>
      </c>
      <c r="E40">
        <v>1</v>
      </c>
      <c r="F40" s="1">
        <f>WORKDAY.INTL(Table1[[#This Row],[Start Date]]-1,Table1[[#This Row],[Duration]],1)</f>
        <v>44624</v>
      </c>
      <c r="G40" s="3">
        <v>0</v>
      </c>
      <c r="H40" s="2">
        <f>Table1[[#This Row],[Days completed]]/Table1[[#This Row],[Duration]]</f>
        <v>0</v>
      </c>
      <c r="I40" s="3">
        <v>0</v>
      </c>
      <c r="J40" s="3">
        <v>0</v>
      </c>
    </row>
    <row r="41" spans="1:10" x14ac:dyDescent="0.25">
      <c r="A41" t="s">
        <v>155</v>
      </c>
      <c r="B41" t="s">
        <v>157</v>
      </c>
      <c r="C41" t="s">
        <v>133</v>
      </c>
      <c r="D41" s="1">
        <v>44588</v>
      </c>
      <c r="E41">
        <v>2</v>
      </c>
      <c r="F41" s="1">
        <f>WORKDAY.INTL(Table1[[#This Row],[Start Date]]-1,Table1[[#This Row],[Duration]],1)</f>
        <v>44589</v>
      </c>
      <c r="G41" s="3">
        <v>0</v>
      </c>
      <c r="H41" s="2">
        <f>Table1[[#This Row],[Days completed]]/Table1[[#This Row],[Duration]]</f>
        <v>0</v>
      </c>
      <c r="I41" s="3">
        <v>4641</v>
      </c>
      <c r="J41" s="3">
        <v>0</v>
      </c>
    </row>
    <row r="42" spans="1:10" x14ac:dyDescent="0.25">
      <c r="A42" t="s">
        <v>155</v>
      </c>
      <c r="B42" t="s">
        <v>158</v>
      </c>
      <c r="C42" t="s">
        <v>133</v>
      </c>
      <c r="D42" s="1">
        <v>44596</v>
      </c>
      <c r="E42">
        <v>1</v>
      </c>
      <c r="F42" s="1">
        <f>WORKDAY.INTL(Table1[[#This Row],[Start Date]]-1,Table1[[#This Row],[Duration]],1)</f>
        <v>44596</v>
      </c>
      <c r="G42" s="3">
        <v>0</v>
      </c>
      <c r="H42" s="2">
        <f>Table1[[#This Row],[Days completed]]/Table1[[#This Row],[Duration]]</f>
        <v>0</v>
      </c>
      <c r="I42" s="3">
        <v>9013.82</v>
      </c>
      <c r="J42" s="3">
        <v>9013.82</v>
      </c>
    </row>
    <row r="43" spans="1:10" x14ac:dyDescent="0.25">
      <c r="A43" t="s">
        <v>165</v>
      </c>
      <c r="B43" t="s">
        <v>167</v>
      </c>
      <c r="C43" t="s">
        <v>166</v>
      </c>
      <c r="D43" s="1">
        <v>44597</v>
      </c>
      <c r="E43">
        <v>21</v>
      </c>
      <c r="F43" s="1">
        <f>WORKDAY.INTL(Table1[[#This Row],[Start Date]]-1,Table1[[#This Row],[Duration]],1)</f>
        <v>44627</v>
      </c>
      <c r="G43" s="3">
        <v>0</v>
      </c>
      <c r="H43" s="2">
        <f>Table1[[#This Row],[Days completed]]/Table1[[#This Row],[Duration]]</f>
        <v>0</v>
      </c>
      <c r="I43" s="59">
        <v>0</v>
      </c>
      <c r="J43" s="3">
        <v>0</v>
      </c>
    </row>
    <row r="44" spans="1:10" x14ac:dyDescent="0.25">
      <c r="A44" t="s">
        <v>170</v>
      </c>
      <c r="B44" t="s">
        <v>171</v>
      </c>
      <c r="C44" t="s">
        <v>172</v>
      </c>
      <c r="D44" s="1">
        <v>44595</v>
      </c>
      <c r="E44">
        <v>1</v>
      </c>
      <c r="F44" s="1">
        <f>WORKDAY.INTL(Table1[[#This Row],[Start Date]]-1,Table1[[#This Row],[Duration]],1)</f>
        <v>44595</v>
      </c>
      <c r="G44" s="3">
        <v>0</v>
      </c>
      <c r="H44" s="2">
        <f>Table1[[#This Row],[Days completed]]/Table1[[#This Row],[Duration]]</f>
        <v>0</v>
      </c>
      <c r="I44" s="3">
        <v>28800</v>
      </c>
      <c r="J44" s="3">
        <v>8540</v>
      </c>
    </row>
    <row r="45" spans="1:10" x14ac:dyDescent="0.25">
      <c r="A45" t="s">
        <v>173</v>
      </c>
      <c r="B45" t="s">
        <v>174</v>
      </c>
      <c r="C45" t="s">
        <v>163</v>
      </c>
      <c r="D45" s="1">
        <v>44628</v>
      </c>
      <c r="E45">
        <v>3</v>
      </c>
      <c r="F45" s="1">
        <f>WORKDAY.INTL(Table1[[#This Row],[Start Date]]-1,Table1[[#This Row],[Duration]],1)</f>
        <v>44630</v>
      </c>
      <c r="G45" s="3">
        <v>0</v>
      </c>
      <c r="H45" s="2">
        <f>Table1[[#This Row],[Days completed]]/Table1[[#This Row],[Duration]]</f>
        <v>0</v>
      </c>
      <c r="I45" s="59">
        <v>0</v>
      </c>
      <c r="J45" s="3">
        <v>0</v>
      </c>
    </row>
    <row r="46" spans="1:10" x14ac:dyDescent="0.25">
      <c r="A46" t="s">
        <v>173</v>
      </c>
      <c r="B46" t="s">
        <v>175</v>
      </c>
      <c r="C46" t="s">
        <v>163</v>
      </c>
      <c r="D46" s="1">
        <v>44631</v>
      </c>
      <c r="E46">
        <v>2</v>
      </c>
      <c r="F46" s="1">
        <f>WORKDAY.INTL(Table1[[#This Row],[Start Date]]-1,Table1[[#This Row],[Duration]],1)</f>
        <v>44634</v>
      </c>
      <c r="G46" s="3">
        <v>0</v>
      </c>
      <c r="H46" s="2">
        <f>Table1[[#This Row],[Days completed]]/Table1[[#This Row],[Duration]]</f>
        <v>0</v>
      </c>
      <c r="I46" s="59">
        <v>0</v>
      </c>
      <c r="J46" s="3">
        <v>0</v>
      </c>
    </row>
    <row r="47" spans="1:10" x14ac:dyDescent="0.25">
      <c r="A47" t="s">
        <v>173</v>
      </c>
      <c r="B47" t="s">
        <v>176</v>
      </c>
      <c r="C47" t="s">
        <v>177</v>
      </c>
      <c r="D47" s="1">
        <v>44595</v>
      </c>
      <c r="E47">
        <v>1</v>
      </c>
      <c r="F47" s="1">
        <f>WORKDAY.INTL(Table1[[#This Row],[Start Date]]-1,Table1[[#This Row],[Duration]],1)</f>
        <v>44595</v>
      </c>
      <c r="G47" s="3">
        <v>0</v>
      </c>
      <c r="H47" s="2">
        <f>Table1[[#This Row],[Days completed]]/Table1[[#This Row],[Duration]]</f>
        <v>0</v>
      </c>
      <c r="I47" s="3">
        <v>2805</v>
      </c>
      <c r="J47" s="3">
        <v>0</v>
      </c>
    </row>
    <row r="48" spans="1:10" x14ac:dyDescent="0.25">
      <c r="A48" t="s">
        <v>180</v>
      </c>
      <c r="B48" t="s">
        <v>179</v>
      </c>
      <c r="C48" t="s">
        <v>166</v>
      </c>
      <c r="D48" s="1">
        <v>44635</v>
      </c>
      <c r="E48">
        <v>7</v>
      </c>
      <c r="F48" s="1">
        <f>WORKDAY.INTL(Table1[[#This Row],[Start Date]]-1,Table1[[#This Row],[Duration]],1)</f>
        <v>44643</v>
      </c>
      <c r="G48" s="3">
        <v>0</v>
      </c>
      <c r="H48" s="2">
        <f>Table1[[#This Row],[Days completed]]/Table1[[#This Row],[Duration]]</f>
        <v>0</v>
      </c>
      <c r="I48" s="3">
        <v>0</v>
      </c>
      <c r="J48" s="3">
        <v>0</v>
      </c>
    </row>
    <row r="49" spans="1:10" x14ac:dyDescent="0.25">
      <c r="A49" t="s">
        <v>180</v>
      </c>
      <c r="B49" t="s">
        <v>180</v>
      </c>
      <c r="C49" t="s">
        <v>166</v>
      </c>
      <c r="D49" s="1">
        <v>44643</v>
      </c>
      <c r="E49">
        <v>5</v>
      </c>
      <c r="F49" s="1">
        <f>WORKDAY.INTL(Table1[[#This Row],[Start Date]]-1,Table1[[#This Row],[Duration]],1)</f>
        <v>44649</v>
      </c>
      <c r="G49" s="3">
        <v>0</v>
      </c>
      <c r="H49" s="2">
        <f>Table1[[#This Row],[Days completed]]/Table1[[#This Row],[Duration]]</f>
        <v>0</v>
      </c>
      <c r="I49" s="3">
        <v>0</v>
      </c>
      <c r="J49" s="3"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24D6-D9CA-49D9-9F28-D1AC1AB12854}">
  <sheetPr codeName="Sheet5"/>
  <dimension ref="A1:D244"/>
  <sheetViews>
    <sheetView showGridLines="0" zoomScaleNormal="100" workbookViewId="0">
      <selection activeCell="J9" sqref="J9"/>
    </sheetView>
  </sheetViews>
  <sheetFormatPr baseColWidth="10" defaultColWidth="9.140625" defaultRowHeight="16.5" x14ac:dyDescent="0.3"/>
  <cols>
    <col min="1" max="1" width="9.140625" style="43"/>
    <col min="2" max="16384" width="9.140625" style="31"/>
  </cols>
  <sheetData>
    <row r="1" spans="1:2" ht="25.5" x14ac:dyDescent="0.5">
      <c r="A1" s="42" t="s">
        <v>19</v>
      </c>
    </row>
    <row r="3" spans="1:2" x14ac:dyDescent="0.3">
      <c r="A3" s="43" t="s">
        <v>20</v>
      </c>
      <c r="B3" s="31" t="s">
        <v>66</v>
      </c>
    </row>
    <row r="5" spans="1:2" x14ac:dyDescent="0.3">
      <c r="A5" s="43" t="s">
        <v>21</v>
      </c>
      <c r="B5" s="31" t="s">
        <v>60</v>
      </c>
    </row>
    <row r="6" spans="1:2" x14ac:dyDescent="0.3">
      <c r="A6" s="43">
        <v>2.0099999999999998</v>
      </c>
      <c r="B6" s="31" t="s">
        <v>38</v>
      </c>
    </row>
    <row r="38" spans="1:2" x14ac:dyDescent="0.3">
      <c r="A38" s="43">
        <v>2.02</v>
      </c>
      <c r="B38" s="31" t="s">
        <v>63</v>
      </c>
    </row>
    <row r="39" spans="1:2" x14ac:dyDescent="0.3">
      <c r="A39" s="43">
        <v>2.0299999999999998</v>
      </c>
      <c r="B39" s="31" t="s">
        <v>61</v>
      </c>
    </row>
    <row r="40" spans="1:2" x14ac:dyDescent="0.3">
      <c r="A40" s="43">
        <v>2.04</v>
      </c>
      <c r="B40" s="31" t="s">
        <v>62</v>
      </c>
    </row>
    <row r="41" spans="1:2" x14ac:dyDescent="0.3">
      <c r="A41" s="43">
        <v>2.0499999999999998</v>
      </c>
      <c r="B41" s="31" t="s">
        <v>58</v>
      </c>
    </row>
    <row r="50" spans="1:2" x14ac:dyDescent="0.3">
      <c r="A50" s="43" t="s">
        <v>22</v>
      </c>
      <c r="B50" s="31" t="s">
        <v>39</v>
      </c>
    </row>
    <row r="51" spans="1:2" x14ac:dyDescent="0.3">
      <c r="B51"/>
    </row>
    <row r="59" spans="1:2" x14ac:dyDescent="0.3">
      <c r="B59" s="31" t="s">
        <v>69</v>
      </c>
    </row>
    <row r="61" spans="1:2" x14ac:dyDescent="0.3">
      <c r="A61" s="43" t="s">
        <v>23</v>
      </c>
      <c r="B61" s="31" t="s">
        <v>24</v>
      </c>
    </row>
    <row r="64" spans="1:2" x14ac:dyDescent="0.3">
      <c r="A64" s="31"/>
    </row>
    <row r="69" spans="1:4" x14ac:dyDescent="0.3">
      <c r="D69" s="31" t="s">
        <v>67</v>
      </c>
    </row>
    <row r="71" spans="1:4" x14ac:dyDescent="0.3">
      <c r="A71" s="43" t="s">
        <v>41</v>
      </c>
      <c r="B71" s="31" t="s">
        <v>40</v>
      </c>
    </row>
    <row r="75" spans="1:4" x14ac:dyDescent="0.3">
      <c r="A75" s="31"/>
    </row>
    <row r="81" spans="1:2" x14ac:dyDescent="0.3">
      <c r="B81" s="31" t="s">
        <v>64</v>
      </c>
    </row>
    <row r="82" spans="1:2" x14ac:dyDescent="0.3">
      <c r="B82" s="31" t="s">
        <v>68</v>
      </c>
    </row>
    <row r="83" spans="1:2" x14ac:dyDescent="0.3">
      <c r="B83" s="31" t="s">
        <v>101</v>
      </c>
    </row>
    <row r="85" spans="1:2" x14ac:dyDescent="0.3">
      <c r="A85" s="43" t="s">
        <v>42</v>
      </c>
      <c r="B85" s="31" t="s">
        <v>102</v>
      </c>
    </row>
    <row r="100" spans="1:2" x14ac:dyDescent="0.3">
      <c r="A100" s="43" t="s">
        <v>43</v>
      </c>
      <c r="B100" s="31" t="s">
        <v>49</v>
      </c>
    </row>
    <row r="102" spans="1:2" x14ac:dyDescent="0.3">
      <c r="B102" s="38" t="s">
        <v>103</v>
      </c>
    </row>
    <row r="104" spans="1:2" x14ac:dyDescent="0.3">
      <c r="A104" s="43" t="s">
        <v>46</v>
      </c>
      <c r="B104" s="31" t="s">
        <v>48</v>
      </c>
    </row>
    <row r="121" spans="1:2" x14ac:dyDescent="0.3">
      <c r="A121" s="43" t="s">
        <v>47</v>
      </c>
      <c r="B121" s="31" t="s">
        <v>44</v>
      </c>
    </row>
    <row r="122" spans="1:2" x14ac:dyDescent="0.3">
      <c r="B122" s="39" t="s">
        <v>45</v>
      </c>
    </row>
    <row r="124" spans="1:2" x14ac:dyDescent="0.3">
      <c r="B124" s="38" t="s">
        <v>100</v>
      </c>
    </row>
    <row r="126" spans="1:2" x14ac:dyDescent="0.3">
      <c r="A126" s="43" t="s">
        <v>50</v>
      </c>
      <c r="B126" s="31" t="s">
        <v>99</v>
      </c>
    </row>
    <row r="128" spans="1:2" x14ac:dyDescent="0.3">
      <c r="A128" s="43">
        <v>10.1</v>
      </c>
      <c r="B128" s="31" t="s">
        <v>51</v>
      </c>
    </row>
    <row r="134" spans="1:2" x14ac:dyDescent="0.3">
      <c r="A134" s="43">
        <v>10.199999999999999</v>
      </c>
      <c r="B134" s="31" t="s">
        <v>52</v>
      </c>
    </row>
    <row r="152" spans="1:2" x14ac:dyDescent="0.3">
      <c r="A152" s="43">
        <v>10.3</v>
      </c>
      <c r="B152" s="31" t="s">
        <v>54</v>
      </c>
    </row>
    <row r="171" spans="1:2" x14ac:dyDescent="0.3">
      <c r="A171" s="43">
        <v>10.4</v>
      </c>
      <c r="B171" s="31" t="s">
        <v>55</v>
      </c>
    </row>
    <row r="189" spans="1:2" x14ac:dyDescent="0.3">
      <c r="A189" s="43">
        <v>10.5</v>
      </c>
      <c r="B189" s="31" t="s">
        <v>56</v>
      </c>
    </row>
    <row r="207" spans="1:2" x14ac:dyDescent="0.3">
      <c r="A207" s="43">
        <v>10.6</v>
      </c>
      <c r="B207" s="31" t="s">
        <v>57</v>
      </c>
    </row>
    <row r="226" spans="1:2" x14ac:dyDescent="0.3">
      <c r="A226" s="43">
        <v>10.7</v>
      </c>
      <c r="B226" s="31" t="s">
        <v>53</v>
      </c>
    </row>
    <row r="244" spans="1:2" x14ac:dyDescent="0.3">
      <c r="A244" s="43" t="s">
        <v>59</v>
      </c>
      <c r="B244" s="31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D39-CE9F-410A-B0EB-DC4210D62DAA}">
  <sheetPr codeName="Sheet6"/>
  <dimension ref="A1:G23"/>
  <sheetViews>
    <sheetView showGridLines="0" workbookViewId="0">
      <selection activeCell="F21" sqref="F21"/>
    </sheetView>
  </sheetViews>
  <sheetFormatPr baseColWidth="10" defaultColWidth="9.140625" defaultRowHeight="15" x14ac:dyDescent="0.25"/>
  <cols>
    <col min="1" max="1" width="4.5703125" customWidth="1"/>
    <col min="2" max="2" width="33.42578125" customWidth="1"/>
    <col min="3" max="3" width="60.42578125" customWidth="1"/>
  </cols>
  <sheetData>
    <row r="1" spans="1:7" ht="48" customHeight="1" x14ac:dyDescent="0.25">
      <c r="A1" s="45" t="s">
        <v>70</v>
      </c>
      <c r="B1" s="45"/>
      <c r="C1" s="46"/>
      <c r="D1" s="45"/>
      <c r="E1" s="45"/>
      <c r="F1" s="45"/>
      <c r="G1" s="45"/>
    </row>
    <row r="5" spans="1:7" ht="18.75" x14ac:dyDescent="0.3">
      <c r="B5" s="47" t="s">
        <v>71</v>
      </c>
      <c r="C5" s="48"/>
    </row>
    <row r="6" spans="1:7" x14ac:dyDescent="0.25">
      <c r="B6" s="49" t="s">
        <v>72</v>
      </c>
      <c r="C6" s="50" t="s">
        <v>73</v>
      </c>
    </row>
    <row r="7" spans="1:7" x14ac:dyDescent="0.25">
      <c r="B7" s="49" t="s">
        <v>74</v>
      </c>
      <c r="C7" s="50" t="s">
        <v>75</v>
      </c>
    </row>
    <row r="8" spans="1:7" x14ac:dyDescent="0.25">
      <c r="B8" s="49" t="s">
        <v>76</v>
      </c>
      <c r="C8" s="50" t="s">
        <v>77</v>
      </c>
    </row>
    <row r="9" spans="1:7" x14ac:dyDescent="0.25">
      <c r="B9" s="49" t="s">
        <v>78</v>
      </c>
      <c r="C9" s="50" t="s">
        <v>79</v>
      </c>
    </row>
    <row r="10" spans="1:7" x14ac:dyDescent="0.25">
      <c r="C10" s="48"/>
    </row>
    <row r="11" spans="1:7" ht="18.75" x14ac:dyDescent="0.3">
      <c r="B11" s="47" t="s">
        <v>87</v>
      </c>
      <c r="C11" s="48"/>
    </row>
    <row r="12" spans="1:7" x14ac:dyDescent="0.25">
      <c r="B12" s="49" t="s">
        <v>85</v>
      </c>
      <c r="C12" s="50" t="s">
        <v>91</v>
      </c>
    </row>
    <row r="13" spans="1:7" x14ac:dyDescent="0.25">
      <c r="B13" s="49" t="s">
        <v>89</v>
      </c>
      <c r="C13" s="50" t="s">
        <v>88</v>
      </c>
    </row>
    <row r="14" spans="1:7" x14ac:dyDescent="0.25">
      <c r="B14" s="49" t="s">
        <v>86</v>
      </c>
      <c r="C14" s="50" t="s">
        <v>90</v>
      </c>
    </row>
    <row r="15" spans="1:7" x14ac:dyDescent="0.25">
      <c r="B15" s="49" t="s">
        <v>93</v>
      </c>
      <c r="C15" s="50" t="s">
        <v>94</v>
      </c>
    </row>
    <row r="16" spans="1:7" x14ac:dyDescent="0.25">
      <c r="B16" s="49" t="s">
        <v>95</v>
      </c>
      <c r="C16" s="50" t="s">
        <v>96</v>
      </c>
    </row>
    <row r="17" spans="2:3" x14ac:dyDescent="0.25">
      <c r="B17" s="49" t="s">
        <v>104</v>
      </c>
      <c r="C17" s="50" t="s">
        <v>105</v>
      </c>
    </row>
    <row r="18" spans="2:3" x14ac:dyDescent="0.25">
      <c r="B18" s="49" t="s">
        <v>97</v>
      </c>
      <c r="C18" s="50" t="s">
        <v>98</v>
      </c>
    </row>
    <row r="19" spans="2:3" x14ac:dyDescent="0.25">
      <c r="C19" s="48"/>
    </row>
    <row r="20" spans="2:3" ht="18.75" x14ac:dyDescent="0.3">
      <c r="B20" s="47" t="s">
        <v>92</v>
      </c>
      <c r="C20" s="48"/>
    </row>
    <row r="21" spans="2:3" x14ac:dyDescent="0.25">
      <c r="B21" s="49" t="s">
        <v>80</v>
      </c>
      <c r="C21" s="50" t="s">
        <v>81</v>
      </c>
    </row>
    <row r="22" spans="2:3" x14ac:dyDescent="0.25">
      <c r="C22" s="48"/>
    </row>
    <row r="23" spans="2:3" x14ac:dyDescent="0.25">
      <c r="B23" s="51" t="s">
        <v>82</v>
      </c>
      <c r="C23" s="50" t="s">
        <v>83</v>
      </c>
    </row>
  </sheetData>
  <hyperlinks>
    <hyperlink ref="C6" r:id="rId1" xr:uid="{60889C92-DB7E-4C57-A532-C6A2641009D1}"/>
    <hyperlink ref="C7" r:id="rId2" xr:uid="{A4BCC220-06B1-4DC4-A2B9-285C7BEC5F57}"/>
    <hyperlink ref="C8" r:id="rId3" xr:uid="{197325F7-3664-4D4C-BCB6-8B9A7894B357}"/>
    <hyperlink ref="C9" r:id="rId4" xr:uid="{6DEC347D-9039-404E-9159-6C317776EEA4}"/>
    <hyperlink ref="C23" r:id="rId5" xr:uid="{95C2EF68-2D8C-4BE1-A3E6-C28C72FEF2D8}"/>
  </hyperlinks>
  <pageMargins left="0.7" right="0.7" top="0.75" bottom="0.75" header="0.3" footer="0.3"/>
  <pageSetup paperSize="9" orientation="portrait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5BC8-842E-409C-8DB7-81E4CBB62C43}">
  <sheetPr codeName="Sheet7"/>
  <dimension ref="A1:U18"/>
  <sheetViews>
    <sheetView showGridLines="0" workbookViewId="0">
      <selection activeCell="B103" sqref="B103"/>
    </sheetView>
  </sheetViews>
  <sheetFormatPr baseColWidth="10" defaultColWidth="9.140625" defaultRowHeight="15" x14ac:dyDescent="0.25"/>
  <cols>
    <col min="1" max="1" width="10.28515625" customWidth="1"/>
  </cols>
  <sheetData>
    <row r="1" spans="1:21" ht="48.75" customHeight="1" x14ac:dyDescent="0.25">
      <c r="A1" s="44" t="s">
        <v>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ht="22.5" customHeight="1" x14ac:dyDescent="0.25"/>
    <row r="3" spans="1:21" x14ac:dyDescent="0.25">
      <c r="C3" s="52"/>
    </row>
    <row r="7" spans="1:21" ht="18.75" x14ac:dyDescent="0.3">
      <c r="N7" s="47"/>
    </row>
    <row r="9" spans="1:21" x14ac:dyDescent="0.25">
      <c r="N9" s="53"/>
    </row>
    <row r="18" ht="34.5" customHeigh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Dashboard</vt:lpstr>
      <vt:lpstr>Workings</vt:lpstr>
      <vt:lpstr>Data</vt:lpstr>
      <vt:lpstr>Instructions</vt:lpstr>
      <vt:lpstr>More Resources</vt:lpstr>
      <vt:lpstr>Dashboard Protection</vt:lpstr>
      <vt:lpstr>Dashboard!Zone_d_impression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bigbi</cp:lastModifiedBy>
  <cp:lastPrinted>2020-03-13T06:15:47Z</cp:lastPrinted>
  <dcterms:created xsi:type="dcterms:W3CDTF">2019-08-20T08:51:45Z</dcterms:created>
  <dcterms:modified xsi:type="dcterms:W3CDTF">2021-08-30T23:14:30Z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