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7785" windowHeight="5655"/>
  </bookViews>
  <sheets>
    <sheet name="Q1" sheetId="21" r:id="rId1"/>
    <sheet name="Graph" sheetId="5" r:id="rId2"/>
    <sheet name="Sheet3" sheetId="12" state="hidden" r:id="rId3"/>
  </sheets>
  <definedNames>
    <definedName name="_xlnm.Print_Area" localSheetId="1">Graph!$E$17:$H$21</definedName>
  </definedNames>
  <calcPr calcId="144525"/>
</workbook>
</file>

<file path=xl/calcChain.xml><?xml version="1.0" encoding="utf-8"?>
<calcChain xmlns="http://schemas.openxmlformats.org/spreadsheetml/2006/main">
  <c r="D5" i="21"/>
  <c r="D6" s="1"/>
  <c r="K12"/>
  <c r="P21"/>
  <c r="O18"/>
  <c r="N18"/>
  <c r="M18"/>
  <c r="L18"/>
  <c r="K18"/>
  <c r="J18"/>
  <c r="I18"/>
  <c r="H18"/>
  <c r="G18"/>
  <c r="F18"/>
  <c r="E18"/>
  <c r="D18"/>
  <c r="P17"/>
  <c r="P16"/>
  <c r="P15"/>
  <c r="P18" s="1"/>
  <c r="P14"/>
  <c r="P13"/>
  <c r="O12"/>
  <c r="N12"/>
  <c r="M12"/>
  <c r="L12"/>
  <c r="J12"/>
  <c r="I12"/>
  <c r="H12"/>
  <c r="G12"/>
  <c r="F12"/>
  <c r="E12"/>
  <c r="D12"/>
  <c r="P11"/>
  <c r="P10"/>
  <c r="O9"/>
  <c r="N9"/>
  <c r="M9"/>
  <c r="K9"/>
  <c r="J9"/>
  <c r="I9"/>
  <c r="H9"/>
  <c r="G9"/>
  <c r="F9"/>
  <c r="E9"/>
  <c r="D9"/>
  <c r="P8"/>
  <c r="P7"/>
  <c r="P5"/>
  <c r="O5"/>
  <c r="O6" s="1"/>
  <c r="N5"/>
  <c r="N6" s="1"/>
  <c r="M5"/>
  <c r="M6" s="1"/>
  <c r="L5"/>
  <c r="L6" s="1"/>
  <c r="K5"/>
  <c r="K6" s="1"/>
  <c r="J5"/>
  <c r="J6" s="1"/>
  <c r="I5"/>
  <c r="I6" s="1"/>
  <c r="H5"/>
  <c r="H6" s="1"/>
  <c r="G5"/>
  <c r="G6" s="1"/>
  <c r="F5"/>
  <c r="F6" s="1"/>
  <c r="E5"/>
  <c r="E6" s="1"/>
  <c r="P3"/>
  <c r="P2"/>
  <c r="O19" l="1"/>
  <c r="K19"/>
  <c r="L19"/>
  <c r="G19"/>
  <c r="I19"/>
  <c r="F19"/>
  <c r="H19"/>
  <c r="D19"/>
  <c r="P12"/>
  <c r="E19"/>
  <c r="N19"/>
  <c r="M19"/>
  <c r="P9"/>
  <c r="J19"/>
  <c r="P6"/>
  <c r="P19" l="1"/>
  <c r="E20" s="1"/>
  <c r="F20" l="1"/>
  <c r="D20"/>
  <c r="I20"/>
  <c r="N20"/>
  <c r="J20"/>
  <c r="P20"/>
  <c r="H20"/>
  <c r="K20"/>
  <c r="G20"/>
  <c r="L20"/>
  <c r="M20"/>
  <c r="O20"/>
  <c r="C56" i="5" l="1"/>
  <c r="C57" s="1"/>
  <c r="E47" l="1"/>
  <c r="E48"/>
  <c r="E46"/>
  <c r="E45"/>
  <c r="E43"/>
  <c r="E42"/>
  <c r="E41"/>
  <c r="E40"/>
  <c r="E39"/>
  <c r="E38"/>
  <c r="J42"/>
  <c r="J43"/>
  <c r="J44"/>
  <c r="J45"/>
  <c r="J46"/>
  <c r="C49" s="1"/>
  <c r="J47"/>
  <c r="J48"/>
  <c r="J49"/>
  <c r="J50"/>
  <c r="J51"/>
  <c r="C44" s="1"/>
  <c r="J52"/>
  <c r="J41"/>
  <c r="E68"/>
  <c r="F65" s="1"/>
  <c r="C40" l="1"/>
  <c r="C45"/>
  <c r="C48"/>
  <c r="C38"/>
  <c r="C42"/>
  <c r="C39"/>
  <c r="C41"/>
  <c r="C43"/>
  <c r="C46"/>
  <c r="C47"/>
  <c r="E50"/>
  <c r="D39" s="1"/>
  <c r="F63"/>
  <c r="F66"/>
  <c r="F64"/>
  <c r="F67"/>
  <c r="F14"/>
  <c r="F68" l="1"/>
  <c r="D47"/>
  <c r="D38"/>
  <c r="D43"/>
  <c r="D42"/>
  <c r="D44"/>
  <c r="D41"/>
  <c r="D45"/>
  <c r="D49"/>
  <c r="D46"/>
  <c r="D40"/>
  <c r="D48"/>
  <c r="F21" l="1"/>
  <c r="G21"/>
  <c r="E20"/>
  <c r="E19"/>
  <c r="E18"/>
  <c r="E21" l="1"/>
  <c r="E8"/>
  <c r="E9"/>
  <c r="E10"/>
  <c r="E11"/>
  <c r="E13"/>
  <c r="E7"/>
  <c r="F120" l="1"/>
  <c r="F119"/>
  <c r="F117"/>
  <c r="G123"/>
  <c r="F123" l="1"/>
  <c r="G14"/>
  <c r="E14" s="1"/>
</calcChain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Jordan Cable Service
TV Cable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Y1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+ Trasol )(ADSL)
</t>
        </r>
      </text>
    </comment>
    <comment ref="Z1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Jordan Cable Service</t>
        </r>
      </text>
    </comment>
  </commentList>
</comments>
</file>

<file path=xl/sharedStrings.xml><?xml version="1.0" encoding="utf-8"?>
<sst xmlns="http://schemas.openxmlformats.org/spreadsheetml/2006/main" count="173" uniqueCount="120">
  <si>
    <t>Dial-Up</t>
  </si>
  <si>
    <t>Post-paid</t>
  </si>
  <si>
    <t>Pre-paid</t>
  </si>
  <si>
    <t>ADSL</t>
  </si>
  <si>
    <t>Leased Line</t>
  </si>
  <si>
    <t>Wi-Max</t>
  </si>
  <si>
    <t>TV-Cable</t>
  </si>
  <si>
    <t>V-Sat</t>
  </si>
  <si>
    <t xml:space="preserve">Orange </t>
  </si>
  <si>
    <t>Zain</t>
  </si>
  <si>
    <t>Next</t>
  </si>
  <si>
    <t>Cyberia</t>
  </si>
  <si>
    <t>TE-Data</t>
  </si>
  <si>
    <t>Sama</t>
  </si>
  <si>
    <t>MEC</t>
  </si>
  <si>
    <t>Deqa</t>
  </si>
  <si>
    <t>NITC</t>
  </si>
  <si>
    <t>Wi-Tribe</t>
  </si>
  <si>
    <t>ASU</t>
  </si>
  <si>
    <t>Vi-Cloud</t>
  </si>
  <si>
    <t>JCS</t>
  </si>
  <si>
    <t>Total Dial-up</t>
  </si>
  <si>
    <t>Total ADSL</t>
  </si>
  <si>
    <t>Total Wi-Max</t>
  </si>
  <si>
    <t>Total TV-Cable</t>
  </si>
  <si>
    <t>900 Minutes</t>
  </si>
  <si>
    <t>0900 Sub</t>
  </si>
  <si>
    <t>Batelco/Um</t>
  </si>
  <si>
    <t>Total sub</t>
  </si>
  <si>
    <t>Jo-Bill</t>
  </si>
  <si>
    <t>Schools</t>
  </si>
  <si>
    <t xml:space="preserve">Internet Café </t>
  </si>
  <si>
    <t>KolKom</t>
  </si>
  <si>
    <t>Stream</t>
  </si>
  <si>
    <t>Q2/2008</t>
  </si>
  <si>
    <t>Q4/2008</t>
  </si>
  <si>
    <t>Q2/2009</t>
  </si>
  <si>
    <t>عدد المشتركين</t>
  </si>
  <si>
    <t>Q2/2005</t>
  </si>
  <si>
    <t>Q4/2005</t>
  </si>
  <si>
    <t>Q2/2006</t>
  </si>
  <si>
    <t>الفترة</t>
  </si>
  <si>
    <t>عدد الدقائق (مليون)</t>
  </si>
  <si>
    <t>طبيعة الاشتراك</t>
  </si>
  <si>
    <t>Dial Up</t>
  </si>
  <si>
    <t>WI-Max</t>
  </si>
  <si>
    <t>المجموع</t>
  </si>
  <si>
    <t>عدد المستخدمين</t>
  </si>
  <si>
    <t>GPRS</t>
  </si>
  <si>
    <t>more than on way to connect</t>
  </si>
  <si>
    <t>Market Share</t>
  </si>
  <si>
    <t>Total</t>
  </si>
  <si>
    <t>Mada</t>
  </si>
  <si>
    <t>نسبة النمو</t>
  </si>
  <si>
    <t>الاتصال الهاتفي Dial Up</t>
  </si>
  <si>
    <t>الخط الرقمي اللامتماثل ADSL</t>
  </si>
  <si>
    <t>واي ماكس Wi Max</t>
  </si>
  <si>
    <t>الدارات المؤجرة Leased Line</t>
  </si>
  <si>
    <t>الاقمار الاصطناعية V-Sat</t>
  </si>
  <si>
    <t xml:space="preserve">الكيبل التلفزيوني </t>
  </si>
  <si>
    <t>الاشتراكات الشهرية</t>
  </si>
  <si>
    <t>البطاقات المدفوعة مسبقا</t>
  </si>
  <si>
    <t>PRS 0900</t>
  </si>
  <si>
    <t>Damamax</t>
  </si>
  <si>
    <t>B-link</t>
  </si>
  <si>
    <t xml:space="preserve">Total Subscribers </t>
  </si>
  <si>
    <t>Penetration Rate</t>
  </si>
  <si>
    <t>الربع الثالث 2010</t>
  </si>
  <si>
    <t>الربع الثالث 2009</t>
  </si>
  <si>
    <t>Mobile 3G internet</t>
  </si>
  <si>
    <t>-</t>
  </si>
  <si>
    <t>عمان</t>
  </si>
  <si>
    <t>البلقاء</t>
  </si>
  <si>
    <t>مادبا</t>
  </si>
  <si>
    <t>الزرقاء</t>
  </si>
  <si>
    <t>الكرك</t>
  </si>
  <si>
    <t>الطفيلة</t>
  </si>
  <si>
    <t>معان</t>
  </si>
  <si>
    <t>العقبة</t>
  </si>
  <si>
    <t>اربد</t>
  </si>
  <si>
    <t>جرش</t>
  </si>
  <si>
    <t>المفرق</t>
  </si>
  <si>
    <t>عجلون</t>
  </si>
  <si>
    <t>المحافظــــــة</t>
  </si>
  <si>
    <t>Umniah</t>
  </si>
  <si>
    <t>Wi-tribe</t>
  </si>
  <si>
    <t>Zain Data</t>
  </si>
  <si>
    <t>Kolakum</t>
  </si>
  <si>
    <t>Q3/2010</t>
  </si>
  <si>
    <t> عدد سكان المملكة المقدر حسب المحافظة والجنس في نهاية 2009</t>
  </si>
  <si>
    <t>المحافظة</t>
  </si>
  <si>
    <t>ذكور</t>
  </si>
  <si>
    <t>إناث</t>
  </si>
  <si>
    <t> عدد</t>
  </si>
  <si>
    <t>%</t>
  </si>
  <si>
    <t>العاصمة</t>
  </si>
  <si>
    <t>إربد</t>
  </si>
  <si>
    <t>% from Broadband Sub.</t>
  </si>
  <si>
    <t>Broadband Subscribers</t>
  </si>
  <si>
    <t>Penetration (Household)</t>
  </si>
  <si>
    <t>Dial up</t>
  </si>
  <si>
    <t>Subscribers</t>
  </si>
  <si>
    <t>Users</t>
  </si>
  <si>
    <t>Blue Zoon</t>
  </si>
  <si>
    <t>Dongle</t>
  </si>
  <si>
    <t>MB</t>
  </si>
  <si>
    <t>Total-3G</t>
  </si>
  <si>
    <t>Home</t>
  </si>
  <si>
    <t>Business</t>
  </si>
  <si>
    <t>EDGE,WAP</t>
  </si>
  <si>
    <t>Mobile Broadband</t>
  </si>
  <si>
    <t>Batelco/ Umniah</t>
  </si>
  <si>
    <t>Population</t>
  </si>
  <si>
    <t>الحصة السوقية للانترنت</t>
  </si>
  <si>
    <t xml:space="preserve">زين نت </t>
  </si>
  <si>
    <t>أورانج نت</t>
  </si>
  <si>
    <t>أمنية، بتلكو</t>
  </si>
  <si>
    <t>مدى</t>
  </si>
  <si>
    <t>باقي الشركات</t>
  </si>
  <si>
    <t>30/1/2015</t>
  </si>
</sst>
</file>

<file path=xl/styles.xml><?xml version="1.0" encoding="utf-8"?>
<styleSheet xmlns="http://schemas.openxmlformats.org/spreadsheetml/2006/main">
  <numFmts count="1">
    <numFmt numFmtId="164" formatCode="0.0%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80"/>
      <name val="Arabic Transparent"/>
    </font>
    <font>
      <sz val="11"/>
      <color rgb="FF000080"/>
      <name val="Arabic Transparent"/>
    </font>
    <font>
      <sz val="10"/>
      <color theme="1"/>
      <name val="Arabic Transparent"/>
    </font>
    <font>
      <b/>
      <sz val="10"/>
      <color theme="1"/>
      <name val="Arabic Transparent"/>
    </font>
    <font>
      <b/>
      <sz val="10"/>
      <color rgb="FF000080"/>
      <name val="Arabic Transparent"/>
    </font>
    <font>
      <sz val="10"/>
      <color rgb="FF000080"/>
      <name val="Arial"/>
      <family val="2"/>
    </font>
    <font>
      <sz val="12"/>
      <color rgb="FF000080"/>
      <name val="Arabic Transparent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  <charset val="178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1">
    <xf numFmtId="0" fontId="0" fillId="0" borderId="0" xfId="0"/>
    <xf numFmtId="3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9" fontId="0" fillId="0" borderId="0" xfId="0" applyNumberFormat="1"/>
    <xf numFmtId="3" fontId="0" fillId="4" borderId="6" xfId="0" applyNumberFormat="1" applyFill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22" xfId="0" applyBorder="1" applyAlignment="1">
      <alignment horizontal="right"/>
    </xf>
    <xf numFmtId="3" fontId="0" fillId="0" borderId="6" xfId="0" applyNumberFormat="1" applyBorder="1"/>
    <xf numFmtId="3" fontId="1" fillId="0" borderId="23" xfId="0" applyNumberFormat="1" applyFont="1" applyBorder="1"/>
    <xf numFmtId="0" fontId="1" fillId="0" borderId="24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164" fontId="0" fillId="0" borderId="0" xfId="0" applyNumberFormat="1"/>
    <xf numFmtId="3" fontId="0" fillId="0" borderId="11" xfId="0" applyNumberFormat="1" applyBorder="1"/>
    <xf numFmtId="0" fontId="4" fillId="0" borderId="6" xfId="0" applyFont="1" applyBorder="1" applyAlignment="1">
      <alignment horizontal="right"/>
    </xf>
    <xf numFmtId="3" fontId="0" fillId="0" borderId="9" xfId="0" applyNumberFormat="1" applyBorder="1"/>
    <xf numFmtId="0" fontId="0" fillId="0" borderId="25" xfId="0" applyBorder="1" applyAlignment="1">
      <alignment horizontal="right"/>
    </xf>
    <xf numFmtId="0" fontId="0" fillId="0" borderId="25" xfId="0" applyBorder="1" applyAlignment="1">
      <alignment horizontal="right" wrapText="1"/>
    </xf>
    <xf numFmtId="164" fontId="0" fillId="0" borderId="21" xfId="0" applyNumberForma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6" xfId="0" applyBorder="1"/>
    <xf numFmtId="3" fontId="0" fillId="0" borderId="19" xfId="0" applyNumberFormat="1" applyBorder="1"/>
    <xf numFmtId="164" fontId="0" fillId="0" borderId="20" xfId="1" applyNumberFormat="1" applyFont="1" applyBorder="1"/>
    <xf numFmtId="0" fontId="0" fillId="0" borderId="21" xfId="0" applyBorder="1"/>
    <xf numFmtId="164" fontId="0" fillId="0" borderId="22" xfId="1" applyNumberFormat="1" applyFont="1" applyBorder="1"/>
    <xf numFmtId="0" fontId="1" fillId="0" borderId="26" xfId="0" applyFont="1" applyBorder="1"/>
    <xf numFmtId="9" fontId="1" fillId="0" borderId="24" xfId="0" applyNumberFormat="1" applyFont="1" applyBorder="1"/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" fontId="0" fillId="0" borderId="6" xfId="0" applyNumberFormat="1" applyBorder="1"/>
    <xf numFmtId="0" fontId="0" fillId="0" borderId="22" xfId="0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0" fillId="0" borderId="26" xfId="0" applyNumberForma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0" fillId="0" borderId="37" xfId="0" applyBorder="1"/>
    <xf numFmtId="0" fontId="1" fillId="0" borderId="34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38" xfId="0" applyFont="1" applyBorder="1" applyAlignment="1">
      <alignment horizontal="center" wrapText="1"/>
    </xf>
    <xf numFmtId="0" fontId="10" fillId="0" borderId="38" xfId="0" applyFont="1" applyBorder="1" applyAlignment="1">
      <alignment horizontal="right" wrapText="1"/>
    </xf>
    <xf numFmtId="0" fontId="11" fillId="0" borderId="40" xfId="0" applyFont="1" applyBorder="1" applyAlignment="1">
      <alignment horizontal="right" wrapText="1" readingOrder="1"/>
    </xf>
    <xf numFmtId="0" fontId="11" fillId="0" borderId="38" xfId="0" applyFont="1" applyBorder="1" applyAlignment="1">
      <alignment horizontal="right" wrapText="1" readingOrder="1"/>
    </xf>
    <xf numFmtId="0" fontId="9" fillId="0" borderId="38" xfId="0" applyFont="1" applyBorder="1" applyAlignment="1">
      <alignment horizontal="right" wrapText="1"/>
    </xf>
    <xf numFmtId="0" fontId="12" fillId="0" borderId="38" xfId="0" applyFont="1" applyBorder="1" applyAlignment="1">
      <alignment horizontal="right" wrapText="1" readingOrder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9" fontId="0" fillId="0" borderId="36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3" borderId="43" xfId="0" applyFont="1" applyFill="1" applyBorder="1" applyAlignment="1">
      <alignment horizontal="center" vertical="center"/>
    </xf>
    <xf numFmtId="164" fontId="0" fillId="0" borderId="29" xfId="0" applyNumberFormat="1" applyBorder="1"/>
    <xf numFmtId="0" fontId="0" fillId="0" borderId="33" xfId="0" applyBorder="1"/>
    <xf numFmtId="0" fontId="1" fillId="0" borderId="6" xfId="0" applyFont="1" applyBorder="1"/>
    <xf numFmtId="3" fontId="0" fillId="0" borderId="19" xfId="0" applyNumberFormat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5" borderId="27" xfId="0" applyNumberFormat="1" applyFill="1" applyBorder="1" applyAlignment="1">
      <alignment horizontal="center" vertical="center"/>
    </xf>
    <xf numFmtId="3" fontId="0" fillId="5" borderId="29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3" fontId="0" fillId="2" borderId="6" xfId="0" applyNumberFormat="1" applyFont="1" applyFill="1" applyBorder="1" applyAlignment="1">
      <alignment horizontal="center" vertical="center"/>
    </xf>
    <xf numFmtId="3" fontId="0" fillId="2" borderId="19" xfId="0" applyNumberFormat="1" applyFont="1" applyFill="1" applyBorder="1" applyAlignment="1">
      <alignment horizontal="center" vertical="center"/>
    </xf>
    <xf numFmtId="3" fontId="1" fillId="2" borderId="20" xfId="0" applyNumberFormat="1" applyFont="1" applyFill="1" applyBorder="1" applyAlignment="1">
      <alignment horizontal="center" vertical="center"/>
    </xf>
    <xf numFmtId="3" fontId="1" fillId="2" borderId="50" xfId="0" applyNumberFormat="1" applyFont="1" applyFill="1" applyBorder="1" applyAlignment="1">
      <alignment horizontal="center" vertical="center"/>
    </xf>
    <xf numFmtId="3" fontId="1" fillId="2" borderId="23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/>
    </xf>
    <xf numFmtId="3" fontId="0" fillId="5" borderId="23" xfId="0" applyNumberFormat="1" applyFill="1" applyBorder="1" applyAlignment="1">
      <alignment horizontal="center" vertical="center"/>
    </xf>
    <xf numFmtId="3" fontId="0" fillId="5" borderId="24" xfId="0" applyNumberFormat="1" applyFill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3" fontId="0" fillId="5" borderId="33" xfId="0" applyNumberFormat="1" applyFill="1" applyBorder="1" applyAlignment="1">
      <alignment horizontal="center" vertical="center"/>
    </xf>
    <xf numFmtId="3" fontId="0" fillId="5" borderId="46" xfId="0" applyNumberFormat="1" applyFill="1" applyBorder="1" applyAlignment="1">
      <alignment horizontal="center" vertical="center"/>
    </xf>
    <xf numFmtId="3" fontId="0" fillId="5" borderId="59" xfId="0" applyNumberForma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/>
    </xf>
    <xf numFmtId="3" fontId="18" fillId="4" borderId="19" xfId="0" applyNumberFormat="1" applyFon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3" fontId="16" fillId="4" borderId="22" xfId="0" applyNumberFormat="1" applyFont="1" applyFill="1" applyBorder="1" applyAlignment="1">
      <alignment horizontal="center"/>
    </xf>
    <xf numFmtId="3" fontId="0" fillId="4" borderId="22" xfId="0" applyNumberFormat="1" applyFill="1" applyBorder="1" applyAlignment="1">
      <alignment horizontal="center"/>
    </xf>
    <xf numFmtId="3" fontId="0" fillId="2" borderId="23" xfId="0" applyNumberFormat="1" applyFill="1" applyBorder="1" applyAlignment="1">
      <alignment horizontal="center" vertical="center"/>
    </xf>
    <xf numFmtId="3" fontId="17" fillId="5" borderId="27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3" fontId="0" fillId="5" borderId="16" xfId="0" applyNumberFormat="1" applyFill="1" applyBorder="1" applyAlignment="1"/>
    <xf numFmtId="3" fontId="0" fillId="5" borderId="27" xfId="0" applyNumberFormat="1" applyFill="1" applyBorder="1" applyAlignment="1"/>
    <xf numFmtId="0" fontId="0" fillId="5" borderId="27" xfId="0" applyFill="1" applyBorder="1" applyAlignment="1"/>
    <xf numFmtId="0" fontId="0" fillId="5" borderId="5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3" fontId="24" fillId="5" borderId="2" xfId="0" applyNumberFormat="1" applyFont="1" applyFill="1" applyBorder="1" applyAlignment="1">
      <alignment horizontal="center" vertical="center"/>
    </xf>
    <xf numFmtId="3" fontId="1" fillId="2" borderId="36" xfId="0" applyNumberFormat="1" applyFont="1" applyFill="1" applyBorder="1" applyAlignment="1">
      <alignment horizontal="center" vertical="center"/>
    </xf>
    <xf numFmtId="3" fontId="1" fillId="5" borderId="24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6" xfId="0" applyFont="1" applyFill="1" applyBorder="1" applyAlignment="1">
      <alignment horizontal="center" vertical="center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3" fontId="1" fillId="5" borderId="35" xfId="0" applyNumberFormat="1" applyFont="1" applyFill="1" applyBorder="1" applyAlignment="1">
      <alignment horizontal="center" vertical="center"/>
    </xf>
    <xf numFmtId="3" fontId="1" fillId="5" borderId="23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3" fontId="27" fillId="2" borderId="11" xfId="0" applyNumberFormat="1" applyFont="1" applyFill="1" applyBorder="1" applyAlignment="1">
      <alignment horizontal="center" vertical="center"/>
    </xf>
    <xf numFmtId="3" fontId="17" fillId="2" borderId="50" xfId="0" applyNumberFormat="1" applyFont="1" applyFill="1" applyBorder="1" applyAlignment="1">
      <alignment horizontal="center" vertical="center"/>
    </xf>
    <xf numFmtId="3" fontId="17" fillId="2" borderId="11" xfId="0" applyNumberFormat="1" applyFont="1" applyFill="1" applyBorder="1" applyAlignment="1">
      <alignment horizontal="center" vertical="center"/>
    </xf>
    <xf numFmtId="164" fontId="17" fillId="4" borderId="16" xfId="0" applyNumberFormat="1" applyFont="1" applyFill="1" applyBorder="1" applyAlignment="1">
      <alignment horizontal="center"/>
    </xf>
    <xf numFmtId="3" fontId="23" fillId="5" borderId="10" xfId="0" applyNumberFormat="1" applyFont="1" applyFill="1" applyBorder="1" applyAlignment="1">
      <alignment horizontal="center"/>
    </xf>
    <xf numFmtId="3" fontId="23" fillId="5" borderId="17" xfId="0" applyNumberFormat="1" applyFont="1" applyFill="1" applyBorder="1" applyAlignment="1">
      <alignment horizontal="center"/>
    </xf>
    <xf numFmtId="0" fontId="20" fillId="2" borderId="53" xfId="0" applyFont="1" applyFill="1" applyBorder="1" applyAlignment="1">
      <alignment horizontal="left" vertical="center"/>
    </xf>
    <xf numFmtId="0" fontId="20" fillId="2" borderId="56" xfId="0" applyFont="1" applyFill="1" applyBorder="1" applyAlignment="1">
      <alignment horizontal="left" vertical="center"/>
    </xf>
    <xf numFmtId="0" fontId="20" fillId="2" borderId="33" xfId="0" applyFont="1" applyFill="1" applyBorder="1" applyAlignment="1">
      <alignment horizontal="left" vertical="center"/>
    </xf>
    <xf numFmtId="0" fontId="20" fillId="5" borderId="47" xfId="0" applyFont="1" applyFill="1" applyBorder="1" applyAlignment="1">
      <alignment horizontal="left" vertical="center"/>
    </xf>
    <xf numFmtId="0" fontId="20" fillId="5" borderId="60" xfId="0" applyFont="1" applyFill="1" applyBorder="1" applyAlignment="1">
      <alignment horizontal="left" vertical="center"/>
    </xf>
    <xf numFmtId="0" fontId="20" fillId="5" borderId="30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0" fontId="25" fillId="5" borderId="10" xfId="0" applyFont="1" applyFill="1" applyBorder="1" applyAlignment="1">
      <alignment horizontal="left" vertical="center"/>
    </xf>
    <xf numFmtId="0" fontId="25" fillId="5" borderId="32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left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/>
    </xf>
    <xf numFmtId="0" fontId="22" fillId="5" borderId="32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0" fillId="2" borderId="5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55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1" xfId="0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46" xfId="0" applyFont="1" applyFill="1" applyBorder="1" applyAlignment="1">
      <alignment horizontal="center" vertical="center"/>
    </xf>
    <xf numFmtId="0" fontId="0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14" fontId="26" fillId="6" borderId="4" xfId="0" applyNumberFormat="1" applyFont="1" applyFill="1" applyBorder="1" applyAlignment="1">
      <alignment horizontal="center" vertical="center"/>
    </xf>
    <xf numFmtId="14" fontId="26" fillId="6" borderId="10" xfId="0" applyNumberFormat="1" applyFont="1" applyFill="1" applyBorder="1" applyAlignment="1">
      <alignment horizontal="center" vertical="center"/>
    </xf>
    <xf numFmtId="14" fontId="26" fillId="6" borderId="17" xfId="0" applyNumberFormat="1" applyFont="1" applyFill="1" applyBorder="1" applyAlignment="1">
      <alignment horizontal="center" vertical="center"/>
    </xf>
    <xf numFmtId="3" fontId="20" fillId="5" borderId="44" xfId="0" applyNumberFormat="1" applyFont="1" applyFill="1" applyBorder="1" applyAlignment="1">
      <alignment horizontal="center" vertical="center"/>
    </xf>
    <xf numFmtId="3" fontId="20" fillId="5" borderId="57" xfId="0" applyNumberFormat="1" applyFont="1" applyFill="1" applyBorder="1" applyAlignment="1">
      <alignment horizontal="center" vertical="center"/>
    </xf>
    <xf numFmtId="3" fontId="20" fillId="5" borderId="58" xfId="0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5" borderId="3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wrapText="1"/>
    </xf>
    <xf numFmtId="0" fontId="9" fillId="0" borderId="40" xfId="0" applyFont="1" applyBorder="1" applyAlignment="1">
      <alignment horizontal="center" wrapText="1"/>
    </xf>
    <xf numFmtId="0" fontId="9" fillId="0" borderId="41" xfId="0" applyFont="1" applyBorder="1" applyAlignment="1">
      <alignment horizontal="center" wrapText="1"/>
    </xf>
    <xf numFmtId="0" fontId="9" fillId="0" borderId="42" xfId="0" applyFont="1" applyBorder="1" applyAlignment="1">
      <alignment horizontal="center" wrapText="1"/>
    </xf>
    <xf numFmtId="3" fontId="1" fillId="7" borderId="2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4A963"/>
      <color rgb="FF63A9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 sz="1100"/>
            </a:pPr>
            <a:r>
              <a:rPr lang="ar-JO" sz="1100"/>
              <a:t>مجموع</a:t>
            </a:r>
            <a:r>
              <a:rPr lang="ar-JO" sz="1100" baseline="0"/>
              <a:t> أعداد مشتركي الإنترنت خلال الفترة (2005-2009) بالألف</a:t>
            </a:r>
            <a:endParaRPr lang="en-US" sz="1100"/>
          </a:p>
        </c:rich>
      </c:tx>
    </c:title>
    <c:plotArea>
      <c:layout>
        <c:manualLayout>
          <c:layoutTarget val="inner"/>
          <c:xMode val="edge"/>
          <c:yMode val="edge"/>
          <c:x val="0.14162769351373611"/>
          <c:y val="0.17587276512066086"/>
          <c:w val="0.83820847535834964"/>
          <c:h val="0.68836603888462256"/>
        </c:manualLayout>
      </c:layout>
      <c:barChart>
        <c:barDir val="col"/>
        <c:grouping val="stacked"/>
        <c:ser>
          <c:idx val="0"/>
          <c:order val="0"/>
          <c:dLbls>
            <c:dLbl>
              <c:idx val="0"/>
              <c:layout>
                <c:manualLayout>
                  <c:x val="-4.7961630695444934E-3"/>
                  <c:y val="-0.26744186046511625"/>
                </c:manualLayout>
              </c:layout>
              <c:showVal val="1"/>
            </c:dLbl>
            <c:dLbl>
              <c:idx val="1"/>
              <c:layout>
                <c:manualLayout>
                  <c:x val="-5.4579958080778965E-3"/>
                  <c:y val="-0.27975004577916135"/>
                </c:manualLayout>
              </c:layout>
              <c:showVal val="1"/>
            </c:dLbl>
            <c:dLbl>
              <c:idx val="2"/>
              <c:layout>
                <c:manualLayout>
                  <c:x val="-2.2032138069074652E-3"/>
                  <c:y val="-0.30552127205030088"/>
                </c:manualLayout>
              </c:layout>
              <c:showVal val="1"/>
            </c:dLbl>
            <c:dLbl>
              <c:idx val="3"/>
              <c:layout>
                <c:manualLayout>
                  <c:x val="-1.0292868067750581E-3"/>
                  <c:y val="-0.30688213391933206"/>
                </c:manualLayout>
              </c:layout>
              <c:showVal val="1"/>
            </c:dLbl>
            <c:dLbl>
              <c:idx val="4"/>
              <c:layout>
                <c:manualLayout>
                  <c:x val="-2.447931418644785E-3"/>
                  <c:y val="-0.32520478544833081"/>
                </c:manualLayout>
              </c:layout>
              <c:showVal val="1"/>
            </c:dLbl>
            <c:dLbl>
              <c:idx val="5"/>
              <c:layout>
                <c:manualLayout>
                  <c:x val="-3.0245746691872452E-2"/>
                  <c:y val="7.1055381400208992E-2"/>
                </c:manualLayout>
              </c:layout>
              <c:showVal val="1"/>
            </c:dLbl>
            <c:dLbl>
              <c:idx val="6"/>
              <c:layout>
                <c:manualLayout>
                  <c:x val="-5.2930056710775053E-2"/>
                  <c:y val="-6.269592476489029E-2"/>
                </c:manualLayout>
              </c:layout>
              <c:showVal val="1"/>
            </c:dLbl>
            <c:showVal val="1"/>
          </c:dLbls>
          <c:cat>
            <c:numRef>
              <c:f>Graph!$E$3:$H$3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Graph!$E$4:$H$4</c:f>
              <c:numCache>
                <c:formatCode>#,##0</c:formatCode>
                <c:ptCount val="4"/>
                <c:pt idx="0">
                  <c:v>197</c:v>
                </c:pt>
                <c:pt idx="1">
                  <c:v>206</c:v>
                </c:pt>
                <c:pt idx="2">
                  <c:v>228</c:v>
                </c:pt>
                <c:pt idx="3">
                  <c:v>229</c:v>
                </c:pt>
              </c:numCache>
            </c:numRef>
          </c:val>
        </c:ser>
        <c:dLbls>
          <c:showVal val="1"/>
        </c:dLbls>
        <c:overlap val="100"/>
        <c:axId val="75226112"/>
        <c:axId val="75371264"/>
      </c:barChart>
      <c:catAx>
        <c:axId val="75226112"/>
        <c:scaling>
          <c:orientation val="minMax"/>
        </c:scaling>
        <c:axPos val="b"/>
        <c:numFmt formatCode="General" sourceLinked="1"/>
        <c:majorTickMark val="none"/>
        <c:tickLblPos val="nextTo"/>
        <c:crossAx val="75371264"/>
        <c:crosses val="autoZero"/>
        <c:auto val="1"/>
        <c:lblAlgn val="ctr"/>
        <c:lblOffset val="100"/>
      </c:catAx>
      <c:valAx>
        <c:axId val="75371264"/>
        <c:scaling>
          <c:orientation val="minMax"/>
        </c:scaling>
        <c:axPos val="l"/>
        <c:majorGridlines/>
        <c:numFmt formatCode="General" sourceLinked="0"/>
        <c:majorTickMark val="none"/>
        <c:tickLblPos val="nextTo"/>
        <c:crossAx val="7522611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autoTitleDeleted val="1"/>
    <c:plotArea>
      <c:layout>
        <c:manualLayout>
          <c:layoutTarget val="inner"/>
          <c:xMode val="edge"/>
          <c:yMode val="edge"/>
          <c:x val="8.567651443569553E-2"/>
          <c:y val="4.4057617797775513E-2"/>
          <c:w val="0.76863916010500111"/>
          <c:h val="0.82705005624296968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Graph!$I$80:$O$80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Graph!$I$81:$O$81</c:f>
              <c:numCache>
                <c:formatCode>0.0%</c:formatCode>
                <c:ptCount val="7"/>
                <c:pt idx="0">
                  <c:v>0.13700000000000001</c:v>
                </c:pt>
                <c:pt idx="1">
                  <c:v>0.2</c:v>
                </c:pt>
                <c:pt idx="2">
                  <c:v>0.26</c:v>
                </c:pt>
                <c:pt idx="3">
                  <c:v>0.28999999999999998</c:v>
                </c:pt>
                <c:pt idx="4">
                  <c:v>0.38</c:v>
                </c:pt>
              </c:numCache>
            </c:numRef>
          </c:val>
        </c:ser>
        <c:dLbls>
          <c:showVal val="1"/>
        </c:dLbls>
        <c:gapWidth val="75"/>
        <c:axId val="75420032"/>
        <c:axId val="75421568"/>
      </c:barChart>
      <c:catAx>
        <c:axId val="75420032"/>
        <c:scaling>
          <c:orientation val="minMax"/>
        </c:scaling>
        <c:axPos val="b"/>
        <c:numFmt formatCode="General" sourceLinked="1"/>
        <c:majorTickMark val="none"/>
        <c:tickLblPos val="nextTo"/>
        <c:crossAx val="75421568"/>
        <c:crosses val="autoZero"/>
        <c:auto val="1"/>
        <c:lblAlgn val="ctr"/>
        <c:lblOffset val="100"/>
      </c:catAx>
      <c:valAx>
        <c:axId val="75421568"/>
        <c:scaling>
          <c:orientation val="minMax"/>
        </c:scaling>
        <c:axPos val="l"/>
        <c:numFmt formatCode="0.0%" sourceLinked="1"/>
        <c:majorTickMark val="none"/>
        <c:tickLblPos val="nextTo"/>
        <c:crossAx val="7542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autoTitleDeleted val="1"/>
    <c:plotArea>
      <c:layout>
        <c:manualLayout>
          <c:layoutTarget val="inner"/>
          <c:xMode val="edge"/>
          <c:yMode val="edge"/>
          <c:x val="0.13562061771164011"/>
          <c:y val="0.4686277059404354"/>
          <c:w val="0.42573308257727627"/>
          <c:h val="0.4728988468278282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7240925592962297E-2"/>
                  <c:y val="2.8078521434820647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3820736974807291"/>
                  <c:y val="-6.4330799480514803E-2"/>
                </c:manualLayout>
              </c:layout>
              <c:tx>
                <c:rich>
                  <a:bodyPr/>
                  <a:lstStyle/>
                  <a:p>
                    <a:r>
                      <a:rPr lang="ar-JO" b="1"/>
                      <a:t>20126 واي ترايب</a:t>
                    </a:r>
                    <a:r>
                      <a:rPr lang="ar-JO"/>
                      <a:t>
21%</a:t>
                    </a:r>
                  </a:p>
                </c:rich>
              </c:tx>
              <c:showCatName val="1"/>
              <c:showPercent val="1"/>
            </c:dLbl>
            <c:dLbl>
              <c:idx val="2"/>
              <c:layout>
                <c:manualLayout>
                  <c:x val="6.0242076039707824E-3"/>
                  <c:y val="-2.7203225894341092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0703329406659422"/>
                  <c:y val="3.3372338874307392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4.4208292861030174E-2"/>
                  <c:y val="-0.21779389821170494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multiLvlStrRef>
              <c:f>Graph!$G$103:$H$107</c:f>
            </c:multiLvlStrRef>
          </c:cat>
          <c: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697480728294792"/>
          <c:y val="0.75296496101252652"/>
          <c:w val="0.30302519271706108"/>
          <c:h val="0.24434915023377191"/>
        </c:manualLayout>
      </c:layout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ar-JO"/>
              <a:t>أعداد مستخدمي الانترنت </a:t>
            </a:r>
            <a:endParaRPr lang="en-US"/>
          </a:p>
        </c:rich>
      </c:tx>
    </c:title>
    <c:view3D>
      <c:perspective val="30"/>
    </c:view3D>
    <c:plotArea>
      <c:layout>
        <c:manualLayout>
          <c:layoutTarget val="inner"/>
          <c:xMode val="edge"/>
          <c:yMode val="edge"/>
          <c:x val="3.0555555555555582E-2"/>
          <c:y val="0.14550925925925925"/>
          <c:w val="0.93888888888889765"/>
          <c:h val="0.69485710119568389"/>
        </c:manualLayout>
      </c:layout>
      <c:bar3DChart>
        <c:barDir val="col"/>
        <c:grouping val="clustered"/>
        <c:ser>
          <c:idx val="0"/>
          <c:order val="0"/>
          <c:tx>
            <c:v>أعداد المستخدمين</c:v>
          </c:tx>
          <c:dLbls>
            <c:showVal val="1"/>
          </c:dLbls>
          <c:cat>
            <c:numRef>
              <c:f>Graph!$E$32:$H$32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Graph!$E$33:$H$33</c:f>
              <c:numCache>
                <c:formatCode>General</c:formatCode>
                <c:ptCount val="4"/>
                <c:pt idx="0">
                  <c:v>720</c:v>
                </c:pt>
                <c:pt idx="1">
                  <c:v>770</c:v>
                </c:pt>
                <c:pt idx="2">
                  <c:v>1163</c:v>
                </c:pt>
                <c:pt idx="3">
                  <c:v>1500</c:v>
                </c:pt>
              </c:numCache>
            </c:numRef>
          </c:val>
        </c:ser>
        <c:ser>
          <c:idx val="1"/>
          <c:order val="1"/>
          <c:tx>
            <c:v>نسبة الانتشار</c:v>
          </c:tx>
          <c:dLbls>
            <c:dLbl>
              <c:idx val="0"/>
              <c:layout>
                <c:manualLayout>
                  <c:x val="3.333333333333334E-2"/>
                  <c:y val="-4.6296296296297014E-3"/>
                </c:manualLayout>
              </c:layout>
              <c:showVal val="1"/>
            </c:dLbl>
            <c:dLbl>
              <c:idx val="1"/>
              <c:layout>
                <c:manualLayout>
                  <c:x val="2.5000000000000001E-2"/>
                  <c:y val="-1.8518518518518583E-2"/>
                </c:manualLayout>
              </c:layout>
              <c:showVal val="1"/>
            </c:dLbl>
            <c:dLbl>
              <c:idx val="2"/>
              <c:layout>
                <c:manualLayout>
                  <c:x val="1.9444444444444445E-2"/>
                  <c:y val="-2.7777777777780312E-2"/>
                </c:manualLayout>
              </c:layout>
              <c:showVal val="1"/>
            </c:dLbl>
            <c:dLbl>
              <c:idx val="3"/>
              <c:layout>
                <c:manualLayout>
                  <c:x val="2.2222222222222251E-2"/>
                  <c:y val="-1.8518518518518583E-2"/>
                </c:manualLayout>
              </c:layout>
              <c:showVal val="1"/>
            </c:dLbl>
            <c:dLbl>
              <c:idx val="4"/>
              <c:layout>
                <c:manualLayout>
                  <c:x val="2.7777777777780378E-2"/>
                  <c:y val="-1.8518883056284633E-2"/>
                </c:manualLayout>
              </c:layout>
              <c:showVal val="1"/>
            </c:dLbl>
            <c:showVal val="1"/>
          </c:dLbls>
          <c:cat>
            <c:numRef>
              <c:f>Graph!$E$32:$H$32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Graph!$E$34:$H$34</c:f>
              <c:numCache>
                <c:formatCode>0%</c:formatCode>
                <c:ptCount val="4"/>
                <c:pt idx="0">
                  <c:v>0.13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0.26</c:v>
                </c:pt>
              </c:numCache>
            </c:numRef>
          </c:val>
        </c:ser>
        <c:dLbls>
          <c:showVal val="1"/>
        </c:dLbls>
        <c:gapWidth val="80"/>
        <c:gapDepth val="78"/>
        <c:shape val="box"/>
        <c:axId val="75617408"/>
        <c:axId val="75618944"/>
        <c:axId val="0"/>
      </c:bar3DChart>
      <c:catAx>
        <c:axId val="75617408"/>
        <c:scaling>
          <c:orientation val="minMax"/>
        </c:scaling>
        <c:axPos val="b"/>
        <c:numFmt formatCode="General" sourceLinked="1"/>
        <c:majorTickMark val="none"/>
        <c:tickLblPos val="nextTo"/>
        <c:crossAx val="75618944"/>
        <c:crosses val="autoZero"/>
        <c:auto val="1"/>
        <c:lblAlgn val="ctr"/>
        <c:lblOffset val="100"/>
      </c:catAx>
      <c:valAx>
        <c:axId val="7561894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75617408"/>
        <c:crosses val="autoZero"/>
        <c:crossBetween val="between"/>
      </c:valAx>
    </c:plotArea>
    <c:legend>
      <c:legendPos val="r"/>
      <c:overlay val="1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tx>
            <c:strRef>
              <c:f>Graph!$F$63:$F$67</c:f>
              <c:strCache>
                <c:ptCount val="1"/>
                <c:pt idx="0">
                  <c:v>11.3% 20.6% 52.4% 12.6% 3.0%</c:v>
                </c:pt>
              </c:strCache>
            </c:strRef>
          </c:tx>
          <c:dLbls>
            <c:dLbl>
              <c:idx val="0"/>
              <c:layout>
                <c:manualLayout>
                  <c:x val="2.020419696341785E-2"/>
                  <c:y val="3.89822291321864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Umiah, 11.3%,    11,004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5.1694772528433942E-2"/>
                  <c:y val="4.8779163021288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Wi-tribe</a:t>
                    </a:r>
                    <a:r>
                      <a:rPr lang="en-US" baseline="0"/>
                      <a:t> 20.6%</a:t>
                    </a:r>
                  </a:p>
                  <a:p>
                    <a:r>
                      <a:rPr lang="en-US" baseline="0"/>
                      <a:t>20,126</a:t>
                    </a:r>
                    <a:endParaRPr lang="en-US"/>
                  </a:p>
                </c:rich>
              </c:tx>
              <c:showVal val="1"/>
            </c:dLbl>
            <c:dLbl>
              <c:idx val="2"/>
              <c:layout>
                <c:manualLayout>
                  <c:x val="-9.9463254593175829E-2"/>
                  <c:y val="-5.69969378827649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,Mada 52.4%</a:t>
                    </a:r>
                  </a:p>
                  <a:p>
                    <a:r>
                      <a:rPr lang="en-US"/>
                      <a:t>51,111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-9.708196762486028E-2"/>
                  <c:y val="7.75130815654425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Zain </a:t>
                    </a:r>
                    <a:r>
                      <a:rPr lang="en-US" baseline="0"/>
                      <a:t> 12.6% </a:t>
                    </a:r>
                    <a:r>
                      <a:rPr lang="en-US"/>
                      <a:t>12,314</a:t>
                    </a:r>
                  </a:p>
                </c:rich>
              </c:tx>
              <c:showVal val="1"/>
            </c:dLbl>
            <c:dLbl>
              <c:idx val="4"/>
              <c:layout>
                <c:manualLayout>
                  <c:x val="-0.11112735310000108"/>
                  <c:y val="8.49256900212317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Kolakum,</a:t>
                    </a:r>
                    <a:r>
                      <a:rPr lang="en-US" baseline="0"/>
                      <a:t> 3%</a:t>
                    </a:r>
                  </a:p>
                  <a:p>
                    <a:r>
                      <a:rPr lang="en-US"/>
                      <a:t>2,935</a:t>
                    </a:r>
                  </a:p>
                </c:rich>
              </c:tx>
              <c:showVal val="1"/>
            </c:dLbl>
            <c:showVal val="1"/>
            <c:showLeaderLines val="1"/>
          </c:dLbls>
          <c:cat>
            <c:numRef>
              <c:f>Graph!$F$63:$F$67</c:f>
              <c:numCache>
                <c:formatCode>0.0%</c:formatCode>
                <c:ptCount val="5"/>
                <c:pt idx="0">
                  <c:v>0.11287311519130167</c:v>
                </c:pt>
                <c:pt idx="1">
                  <c:v>0.20644168632680274</c:v>
                </c:pt>
                <c:pt idx="2">
                  <c:v>0.52426915581085243</c:v>
                </c:pt>
                <c:pt idx="3">
                  <c:v>0.12631039080931378</c:v>
                </c:pt>
                <c:pt idx="4">
                  <c:v>3.0105651861729407E-2</c:v>
                </c:pt>
              </c:numCache>
            </c:numRef>
          </c:cat>
          <c:val>
            <c:numRef>
              <c:f>Graph!$E$63:$E$67</c:f>
              <c:numCache>
                <c:formatCode>#,##0</c:formatCode>
                <c:ptCount val="5"/>
                <c:pt idx="0">
                  <c:v>11004</c:v>
                </c:pt>
                <c:pt idx="1">
                  <c:v>20126</c:v>
                </c:pt>
                <c:pt idx="2">
                  <c:v>51111</c:v>
                </c:pt>
                <c:pt idx="3">
                  <c:v>12314</c:v>
                </c:pt>
                <c:pt idx="4">
                  <c:v>2935</c:v>
                </c:pt>
              </c:numCache>
            </c:numRef>
          </c:val>
        </c:ser>
        <c:ser>
          <c:idx val="1"/>
          <c:order val="1"/>
          <c:val>
            <c:numRef>
              <c:f>Graph!$E$63:$E$67</c:f>
              <c:numCache>
                <c:formatCode>#,##0</c:formatCode>
                <c:ptCount val="5"/>
                <c:pt idx="0">
                  <c:v>11004</c:v>
                </c:pt>
                <c:pt idx="1">
                  <c:v>20126</c:v>
                </c:pt>
                <c:pt idx="2">
                  <c:v>51111</c:v>
                </c:pt>
                <c:pt idx="3">
                  <c:v>12314</c:v>
                </c:pt>
                <c:pt idx="4">
                  <c:v>2935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347643188437865"/>
          <c:y val="2.4434513253410891E-2"/>
          <c:w val="0.84391426071741027"/>
          <c:h val="0.76404918772910124"/>
        </c:manualLayout>
      </c:layout>
      <c:lineChart>
        <c:grouping val="standard"/>
        <c:ser>
          <c:idx val="0"/>
          <c:order val="0"/>
          <c:tx>
            <c:strRef>
              <c:f>Graph!$B$130</c:f>
              <c:strCache>
                <c:ptCount val="1"/>
                <c:pt idx="0">
                  <c:v>Dial up</c:v>
                </c:pt>
              </c:strCache>
            </c:strRef>
          </c:tx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0"/>
                  <c:y val="2.4024024024024097E-2"/>
                </c:manualLayout>
              </c:layout>
              <c:showVal val="1"/>
            </c:dLbl>
            <c:showVal val="1"/>
          </c:dLbls>
          <c:cat>
            <c:numRef>
              <c:f>Graph!$C$129:$H$129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Graph!$C$130:$H$130</c:f>
              <c:numCache>
                <c:formatCode>#,##0</c:formatCode>
                <c:ptCount val="6"/>
                <c:pt idx="0">
                  <c:v>172605</c:v>
                </c:pt>
                <c:pt idx="1">
                  <c:v>157082</c:v>
                </c:pt>
                <c:pt idx="2">
                  <c:v>140015</c:v>
                </c:pt>
                <c:pt idx="3">
                  <c:v>91926</c:v>
                </c:pt>
                <c:pt idx="4">
                  <c:v>41041</c:v>
                </c:pt>
                <c:pt idx="5">
                  <c:v>52549</c:v>
                </c:pt>
              </c:numCache>
            </c:numRef>
          </c:val>
        </c:ser>
        <c:ser>
          <c:idx val="1"/>
          <c:order val="1"/>
          <c:tx>
            <c:strRef>
              <c:f>Graph!$B$131</c:f>
              <c:strCache>
                <c:ptCount val="1"/>
                <c:pt idx="0">
                  <c:v>ADSL</c:v>
                </c:pt>
              </c:strCache>
            </c:strRef>
          </c:tx>
          <c:marker>
            <c:symbol val="none"/>
          </c:marker>
          <c:dLbls>
            <c:dLbl>
              <c:idx val="5"/>
              <c:layout>
                <c:manualLayout>
                  <c:x val="0"/>
                  <c:y val="-4.40440440440440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3.2032032032032039E-2"/>
                </c:manualLayout>
              </c:layout>
              <c:showVal val="1"/>
            </c:dLbl>
            <c:showVal val="1"/>
          </c:dLbls>
          <c:cat>
            <c:numRef>
              <c:f>Graph!$C$129:$H$129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Graph!$C$131:$H$131</c:f>
              <c:numCache>
                <c:formatCode>#,##0</c:formatCode>
                <c:ptCount val="6"/>
                <c:pt idx="0">
                  <c:v>23551</c:v>
                </c:pt>
                <c:pt idx="1">
                  <c:v>47886</c:v>
                </c:pt>
                <c:pt idx="2">
                  <c:v>85991</c:v>
                </c:pt>
                <c:pt idx="3">
                  <c:v>127069</c:v>
                </c:pt>
                <c:pt idx="4">
                  <c:v>166428</c:v>
                </c:pt>
                <c:pt idx="5">
                  <c:v>192846</c:v>
                </c:pt>
              </c:numCache>
            </c:numRef>
          </c:val>
        </c:ser>
        <c:ser>
          <c:idx val="2"/>
          <c:order val="2"/>
          <c:tx>
            <c:strRef>
              <c:f>Graph!$B$132</c:f>
              <c:strCache>
                <c:ptCount val="1"/>
                <c:pt idx="0">
                  <c:v>Wi-Max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2.7777777777779895E-3"/>
                  <c:y val="-5.2052052052052072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41,041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0"/>
                  <c:y val="-4.27599611273089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97,490</a:t>
                    </a:r>
                  </a:p>
                </c:rich>
              </c:tx>
              <c:showVal val="1"/>
            </c:dLbl>
            <c:numFmt formatCode="General" sourceLinked="0"/>
            <c:showVal val="1"/>
          </c:dLbls>
          <c:cat>
            <c:numRef>
              <c:f>Graph!$C$129:$H$129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Graph!$C$132:$H$132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1500</c:v>
                </c:pt>
                <c:pt idx="3">
                  <c:v>8670</c:v>
                </c:pt>
                <c:pt idx="4">
                  <c:v>34520</c:v>
                </c:pt>
                <c:pt idx="5">
                  <c:v>97490</c:v>
                </c:pt>
              </c:numCache>
            </c:numRef>
          </c:val>
        </c:ser>
        <c:dLbls/>
        <c:marker val="1"/>
        <c:axId val="75805440"/>
        <c:axId val="75806976"/>
      </c:lineChart>
      <c:catAx>
        <c:axId val="75805440"/>
        <c:scaling>
          <c:orientation val="minMax"/>
        </c:scaling>
        <c:axPos val="b"/>
        <c:numFmt formatCode="General" sourceLinked="1"/>
        <c:majorTickMark val="none"/>
        <c:tickLblPos val="nextTo"/>
        <c:crossAx val="75806976"/>
        <c:crosses val="autoZero"/>
        <c:auto val="1"/>
        <c:lblAlgn val="ctr"/>
        <c:lblOffset val="100"/>
      </c:catAx>
      <c:valAx>
        <c:axId val="75806976"/>
        <c:scaling>
          <c:orientation val="minMax"/>
        </c:scaling>
        <c:axPos val="l"/>
        <c:numFmt formatCode="#,##0" sourceLinked="1"/>
        <c:majorTickMark val="none"/>
        <c:tickLblPos val="nextTo"/>
        <c:crossAx val="7580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Graph!$C$157</c:f>
              <c:strCache>
                <c:ptCount val="1"/>
                <c:pt idx="0">
                  <c:v>Subscribers</c:v>
                </c:pt>
              </c:strCache>
            </c:strRef>
          </c:tx>
          <c:dLbls>
            <c:showVal val="1"/>
          </c:dLbls>
          <c:cat>
            <c:strRef>
              <c:f>Graph!$D$156:$M$156</c:f>
              <c:strCach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Q3/2010</c:v>
                </c:pt>
              </c:strCache>
            </c:strRef>
          </c:cat>
          <c:val>
            <c:numRef>
              <c:f>Graph!$D$157:$M$157</c:f>
              <c:numCache>
                <c:formatCode>General</c:formatCode>
                <c:ptCount val="10"/>
                <c:pt idx="0">
                  <c:v>32</c:v>
                </c:pt>
                <c:pt idx="1">
                  <c:v>66</c:v>
                </c:pt>
                <c:pt idx="2">
                  <c:v>67</c:v>
                </c:pt>
                <c:pt idx="3">
                  <c:v>92</c:v>
                </c:pt>
                <c:pt idx="4">
                  <c:v>107</c:v>
                </c:pt>
                <c:pt idx="5">
                  <c:v>206</c:v>
                </c:pt>
                <c:pt idx="6">
                  <c:v>228</c:v>
                </c:pt>
                <c:pt idx="7">
                  <c:v>229</c:v>
                </c:pt>
                <c:pt idx="8">
                  <c:v>245</c:v>
                </c:pt>
                <c:pt idx="9">
                  <c:v>294</c:v>
                </c:pt>
              </c:numCache>
            </c:numRef>
          </c:val>
        </c:ser>
        <c:ser>
          <c:idx val="1"/>
          <c:order val="1"/>
          <c:tx>
            <c:strRef>
              <c:f>Graph!$C$158</c:f>
              <c:strCache>
                <c:ptCount val="1"/>
                <c:pt idx="0">
                  <c:v>Users</c:v>
                </c:pt>
              </c:strCache>
            </c:strRef>
          </c:tx>
          <c:dLbls>
            <c:showVal val="1"/>
          </c:dLbls>
          <c:cat>
            <c:strRef>
              <c:f>Graph!$D$156:$M$156</c:f>
              <c:strCach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Q3/2010</c:v>
                </c:pt>
              </c:strCache>
            </c:strRef>
          </c:cat>
          <c:val>
            <c:numRef>
              <c:f>Graph!$D$158:$M$158</c:f>
              <c:numCache>
                <c:formatCode>General</c:formatCode>
                <c:ptCount val="10"/>
                <c:pt idx="0">
                  <c:v>200</c:v>
                </c:pt>
                <c:pt idx="1">
                  <c:v>238</c:v>
                </c:pt>
                <c:pt idx="2">
                  <c:v>279</c:v>
                </c:pt>
                <c:pt idx="3">
                  <c:v>399</c:v>
                </c:pt>
                <c:pt idx="4">
                  <c:v>537</c:v>
                </c:pt>
                <c:pt idx="5">
                  <c:v>770</c:v>
                </c:pt>
                <c:pt idx="6">
                  <c:v>1163</c:v>
                </c:pt>
                <c:pt idx="7">
                  <c:v>1500</c:v>
                </c:pt>
                <c:pt idx="8">
                  <c:v>1742</c:v>
                </c:pt>
                <c:pt idx="9">
                  <c:v>1900</c:v>
                </c:pt>
              </c:numCache>
            </c:numRef>
          </c:val>
        </c:ser>
        <c:dLbls/>
        <c:axId val="75897856"/>
        <c:axId val="75907840"/>
      </c:barChart>
      <c:catAx>
        <c:axId val="75897856"/>
        <c:scaling>
          <c:orientation val="minMax"/>
        </c:scaling>
        <c:axPos val="b"/>
        <c:tickLblPos val="nextTo"/>
        <c:crossAx val="75907840"/>
        <c:crosses val="autoZero"/>
        <c:auto val="1"/>
        <c:lblAlgn val="ctr"/>
        <c:lblOffset val="100"/>
      </c:catAx>
      <c:valAx>
        <c:axId val="75907840"/>
        <c:scaling>
          <c:orientation val="minMax"/>
        </c:scaling>
        <c:axPos val="l"/>
        <c:numFmt formatCode="General" sourceLinked="1"/>
        <c:tickLblPos val="nextTo"/>
        <c:crossAx val="75897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7.7816163604549432E-2"/>
                  <c:y val="7.5164406532516922E-2"/>
                </c:manualLayout>
              </c:layout>
              <c:tx>
                <c:rich>
                  <a:bodyPr/>
                  <a:lstStyle/>
                  <a:p>
                    <a:r>
                      <a:rPr lang="ar-JO"/>
                      <a:t>%</a:t>
                    </a:r>
                    <a:r>
                      <a:rPr lang="en-US"/>
                      <a:t>38.3</a:t>
                    </a:r>
                    <a:r>
                      <a:rPr lang="ar-JO"/>
                      <a:t>زين نت، </a:t>
                    </a:r>
                    <a:endParaRPr lang="en-US"/>
                  </a:p>
                </c:rich>
              </c:tx>
              <c:showVal val="1"/>
            </c:dLbl>
            <c:dLbl>
              <c:idx val="1"/>
              <c:layout>
                <c:manualLayout>
                  <c:x val="-0.1588020559930009"/>
                  <c:y val="-0.12490485564304461"/>
                </c:manualLayout>
              </c:layout>
              <c:tx>
                <c:rich>
                  <a:bodyPr/>
                  <a:lstStyle/>
                  <a:p>
                    <a:r>
                      <a:rPr lang="ar-JO"/>
                      <a:t>%</a:t>
                    </a:r>
                    <a:r>
                      <a:rPr lang="en-US"/>
                      <a:t>36.6</a:t>
                    </a:r>
                    <a:r>
                      <a:rPr lang="ar-JO"/>
                      <a:t>أورانج نت، </a:t>
                    </a:r>
                    <a:endParaRPr lang="en-US"/>
                  </a:p>
                </c:rich>
              </c:tx>
              <c:showVal val="1"/>
            </c:dLbl>
            <c:dLbl>
              <c:idx val="2"/>
              <c:layout>
                <c:manualLayout>
                  <c:x val="-7.4709864391951E-2"/>
                  <c:y val="-2.2192330125401002E-2"/>
                </c:manualLayout>
              </c:layout>
              <c:tx>
                <c:rich>
                  <a:bodyPr/>
                  <a:lstStyle/>
                  <a:p>
                    <a:r>
                      <a:rPr lang="ar-JO"/>
                      <a:t>%</a:t>
                    </a:r>
                    <a:r>
                      <a:rPr lang="en-US"/>
                      <a:t>20.8</a:t>
                    </a:r>
                    <a:r>
                      <a:rPr lang="ar-JO"/>
                      <a:t>أمنية، بتلكو </a:t>
                    </a:r>
                    <a:endParaRPr lang="en-US"/>
                  </a:p>
                </c:rich>
              </c:tx>
              <c:showVal val="1"/>
            </c:dLbl>
            <c:dLbl>
              <c:idx val="3"/>
              <c:layout>
                <c:manualLayout>
                  <c:x val="-0.11682206911636045"/>
                  <c:y val="4.6387430737824557E-3"/>
                </c:manualLayout>
              </c:layout>
              <c:tx>
                <c:rich>
                  <a:bodyPr/>
                  <a:lstStyle/>
                  <a:p>
                    <a:r>
                      <a:rPr lang="ar-JO"/>
                      <a:t>%</a:t>
                    </a:r>
                    <a:r>
                      <a:rPr lang="en-US"/>
                      <a:t>3.1</a:t>
                    </a:r>
                    <a:r>
                      <a:rPr lang="ar-JO"/>
                      <a:t>مدى، </a:t>
                    </a:r>
                    <a:endParaRPr lang="en-US"/>
                  </a:p>
                </c:rich>
              </c:tx>
              <c:showVal val="1"/>
            </c:dLbl>
            <c:dLbl>
              <c:idx val="4"/>
              <c:layout>
                <c:manualLayout>
                  <c:x val="0.21946872265966771"/>
                  <c:y val="2.3070866141732278E-2"/>
                </c:manualLayout>
              </c:layout>
              <c:tx>
                <c:rich>
                  <a:bodyPr/>
                  <a:lstStyle/>
                  <a:p>
                    <a:r>
                      <a:rPr lang="ar-JO"/>
                      <a:t>%</a:t>
                    </a:r>
                    <a:r>
                      <a:rPr lang="en-US"/>
                      <a:t>1.2</a:t>
                    </a:r>
                    <a:r>
                      <a:rPr lang="ar-JO"/>
                      <a:t>باقي مزودي</a:t>
                    </a:r>
                    <a:r>
                      <a:rPr lang="ar-JO" baseline="0"/>
                      <a:t> الخدمة</a:t>
                    </a:r>
                    <a:endParaRPr lang="en-US"/>
                  </a:p>
                </c:rich>
              </c:tx>
              <c:showVal val="1"/>
            </c:dLbl>
            <c:showVal val="1"/>
            <c:showLeaderLines val="1"/>
          </c:dLbls>
          <c:val>
            <c:numRef>
              <c:f>Graph!$Q$172:$Q$176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36.6</c:v>
                </c:pt>
                <c:pt idx="2">
                  <c:v>20.8</c:v>
                </c:pt>
                <c:pt idx="3">
                  <c:v>3.1</c:v>
                </c:pt>
                <c:pt idx="4">
                  <c:v>1.2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window.print()" TargetMode="External"/><Relationship Id="rId3" Type="http://schemas.openxmlformats.org/officeDocument/2006/relationships/chart" Target="../charts/chart3.xml"/><Relationship Id="rId7" Type="http://schemas.openxmlformats.org/officeDocument/2006/relationships/image" Target="../media/image1.gif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www.dos.gov.jo/sdb_pop/sdb_pop_a/ehsaat/alsokan/2004/index.htm" TargetMode="External"/><Relationship Id="rId11" Type="http://schemas.openxmlformats.org/officeDocument/2006/relationships/chart" Target="../charts/chart7.xml"/><Relationship Id="rId5" Type="http://schemas.openxmlformats.org/officeDocument/2006/relationships/chart" Target="../charts/chart5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142875</xdr:rowOff>
    </xdr:from>
    <xdr:to>
      <xdr:col>16</xdr:col>
      <xdr:colOff>438150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82</xdr:row>
      <xdr:rowOff>85725</xdr:rowOff>
    </xdr:from>
    <xdr:to>
      <xdr:col>11</xdr:col>
      <xdr:colOff>342900</xdr:colOff>
      <xdr:row>99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447675</xdr:colOff>
      <xdr:row>102</xdr:row>
      <xdr:rowOff>76200</xdr:rowOff>
    </xdr:from>
    <xdr:to>
      <xdr:col>18</xdr:col>
      <xdr:colOff>76199</xdr:colOff>
      <xdr:row>122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36</xdr:row>
      <xdr:rowOff>9525</xdr:rowOff>
    </xdr:from>
    <xdr:to>
      <xdr:col>27</xdr:col>
      <xdr:colOff>295275</xdr:colOff>
      <xdr:row>50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466726</xdr:colOff>
      <xdr:row>58</xdr:row>
      <xdr:rowOff>38100</xdr:rowOff>
    </xdr:from>
    <xdr:to>
      <xdr:col>12</xdr:col>
      <xdr:colOff>333376</xdr:colOff>
      <xdr:row>73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0</xdr:colOff>
      <xdr:row>54</xdr:row>
      <xdr:rowOff>0</xdr:rowOff>
    </xdr:from>
    <xdr:to>
      <xdr:col>11</xdr:col>
      <xdr:colOff>9525</xdr:colOff>
      <xdr:row>55</xdr:row>
      <xdr:rowOff>104775</xdr:rowOff>
    </xdr:to>
    <xdr:pic>
      <xdr:nvPicPr>
        <xdr:cNvPr id="4099" name="Picture 3" descr="http://www.dos.gov.jo/sdb_pop/sdb_pop_a/ehsaat/alsokan/2004/freebtn23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9677400" y="10744200"/>
          <a:ext cx="685800" cy="2952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438150</xdr:colOff>
      <xdr:row>57</xdr:row>
      <xdr:rowOff>38100</xdr:rowOff>
    </xdr:to>
    <xdr:pic>
      <xdr:nvPicPr>
        <xdr:cNvPr id="4100" name="Picture 4" descr="اطبع الجدول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9677400" y="11125200"/>
          <a:ext cx="438150" cy="2381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361949</xdr:colOff>
      <xdr:row>133</xdr:row>
      <xdr:rowOff>9525</xdr:rowOff>
    </xdr:from>
    <xdr:to>
      <xdr:col>6</xdr:col>
      <xdr:colOff>704849</xdr:colOff>
      <xdr:row>150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1143000</xdr:colOff>
      <xdr:row>159</xdr:row>
      <xdr:rowOff>152400</xdr:rowOff>
    </xdr:from>
    <xdr:to>
      <xdr:col>8</xdr:col>
      <xdr:colOff>0</xdr:colOff>
      <xdr:row>174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238125</xdr:colOff>
      <xdr:row>166</xdr:row>
      <xdr:rowOff>95250</xdr:rowOff>
    </xdr:from>
    <xdr:to>
      <xdr:col>14</xdr:col>
      <xdr:colOff>152400</xdr:colOff>
      <xdr:row>180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defaultRowHeight="15"/>
  <cols>
    <col min="1" max="1" width="27.5703125" customWidth="1"/>
    <col min="6" max="6" width="14.7109375" customWidth="1"/>
    <col min="9" max="9" width="12.42578125" customWidth="1"/>
    <col min="10" max="10" width="14.28515625" customWidth="1"/>
    <col min="12" max="12" width="12.85546875" customWidth="1"/>
    <col min="16" max="16" width="16.140625" customWidth="1"/>
  </cols>
  <sheetData>
    <row r="1" spans="1:16" ht="38.25" thickBot="1">
      <c r="A1" s="164" t="s">
        <v>119</v>
      </c>
      <c r="B1" s="165"/>
      <c r="C1" s="166"/>
      <c r="D1" s="107" t="s">
        <v>8</v>
      </c>
      <c r="E1" s="108" t="s">
        <v>9</v>
      </c>
      <c r="F1" s="109" t="s">
        <v>111</v>
      </c>
      <c r="G1" s="108" t="s">
        <v>10</v>
      </c>
      <c r="H1" s="108" t="s">
        <v>12</v>
      </c>
      <c r="I1" s="108" t="s">
        <v>16</v>
      </c>
      <c r="J1" s="108" t="s">
        <v>103</v>
      </c>
      <c r="K1" s="108" t="s">
        <v>52</v>
      </c>
      <c r="L1" s="110" t="s">
        <v>63</v>
      </c>
      <c r="M1" s="110" t="s">
        <v>30</v>
      </c>
      <c r="N1" s="110" t="s">
        <v>64</v>
      </c>
      <c r="O1" s="110" t="s">
        <v>20</v>
      </c>
      <c r="P1" s="111" t="s">
        <v>28</v>
      </c>
    </row>
    <row r="2" spans="1:16" ht="15.75" thickBot="1">
      <c r="A2" s="167" t="s">
        <v>0</v>
      </c>
      <c r="B2" s="170" t="s">
        <v>1</v>
      </c>
      <c r="C2" s="171"/>
      <c r="D2" s="70">
        <v>359</v>
      </c>
      <c r="E2" s="98"/>
      <c r="F2" s="70">
        <v>0</v>
      </c>
      <c r="G2" s="70"/>
      <c r="H2" s="98"/>
      <c r="I2" s="4"/>
      <c r="J2" s="98"/>
      <c r="K2" s="98"/>
      <c r="L2" s="98"/>
      <c r="M2" s="98"/>
      <c r="N2" s="98"/>
      <c r="O2" s="98"/>
      <c r="P2" s="80">
        <f>SUM(D2:O2)</f>
        <v>359</v>
      </c>
    </row>
    <row r="3" spans="1:16" ht="15.75" thickBot="1">
      <c r="A3" s="168"/>
      <c r="B3" s="172" t="s">
        <v>2</v>
      </c>
      <c r="C3" s="173"/>
      <c r="D3" s="2">
        <v>0</v>
      </c>
      <c r="E3" s="99"/>
      <c r="F3" s="2">
        <v>0</v>
      </c>
      <c r="G3" s="2"/>
      <c r="H3" s="100"/>
      <c r="I3" s="114">
        <v>0</v>
      </c>
      <c r="J3" s="100"/>
      <c r="K3" s="100"/>
      <c r="L3" s="100"/>
      <c r="M3" s="100"/>
      <c r="N3" s="100"/>
      <c r="O3" s="100"/>
      <c r="P3" s="80">
        <f>SUM(D3:O3)</f>
        <v>0</v>
      </c>
    </row>
    <row r="4" spans="1:16">
      <c r="A4" s="168"/>
      <c r="B4" s="172" t="s">
        <v>25</v>
      </c>
      <c r="C4" s="173"/>
      <c r="D4" s="2">
        <v>9</v>
      </c>
      <c r="E4" s="99"/>
      <c r="F4" s="2"/>
      <c r="G4" s="2"/>
      <c r="H4" s="100"/>
      <c r="I4" s="114">
        <v>0</v>
      </c>
      <c r="J4" s="100"/>
      <c r="K4" s="100"/>
      <c r="L4" s="100"/>
      <c r="M4" s="100"/>
      <c r="N4" s="100"/>
      <c r="O4" s="100"/>
      <c r="P4" s="80"/>
    </row>
    <row r="5" spans="1:16">
      <c r="A5" s="168"/>
      <c r="B5" s="172" t="s">
        <v>26</v>
      </c>
      <c r="C5" s="173"/>
      <c r="D5" s="2">
        <f>D4/60/5</f>
        <v>0.03</v>
      </c>
      <c r="E5" s="2">
        <f t="shared" ref="E5:P5" si="0">E4/60/5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6" spans="1:16" ht="15.75" thickBot="1">
      <c r="A6" s="169"/>
      <c r="B6" s="174" t="s">
        <v>21</v>
      </c>
      <c r="C6" s="175"/>
      <c r="D6" s="81">
        <f>D2+D3+D5</f>
        <v>359.03</v>
      </c>
      <c r="E6" s="81">
        <f t="shared" ref="E6:O6" si="1">E2+E3+E5</f>
        <v>0</v>
      </c>
      <c r="F6" s="81">
        <f t="shared" si="1"/>
        <v>0</v>
      </c>
      <c r="G6" s="81">
        <f t="shared" si="1"/>
        <v>0</v>
      </c>
      <c r="H6" s="81">
        <f t="shared" si="1"/>
        <v>0</v>
      </c>
      <c r="I6" s="81">
        <f t="shared" si="1"/>
        <v>0</v>
      </c>
      <c r="J6" s="81">
        <f t="shared" si="1"/>
        <v>0</v>
      </c>
      <c r="K6" s="81">
        <f t="shared" si="1"/>
        <v>0</v>
      </c>
      <c r="L6" s="81">
        <f t="shared" si="1"/>
        <v>0</v>
      </c>
      <c r="M6" s="81">
        <f t="shared" si="1"/>
        <v>0</v>
      </c>
      <c r="N6" s="81">
        <f t="shared" si="1"/>
        <v>0</v>
      </c>
      <c r="O6" s="81">
        <f t="shared" si="1"/>
        <v>0</v>
      </c>
      <c r="P6" s="82">
        <f>P2+P3+P5</f>
        <v>359</v>
      </c>
    </row>
    <row r="7" spans="1:16" ht="15.75" thickBot="1">
      <c r="A7" s="147" t="s">
        <v>3</v>
      </c>
      <c r="B7" s="149" t="s">
        <v>107</v>
      </c>
      <c r="C7" s="150"/>
      <c r="D7" s="76">
        <v>180221</v>
      </c>
      <c r="E7" s="76"/>
      <c r="F7" s="76">
        <v>651</v>
      </c>
      <c r="G7" s="76">
        <v>478</v>
      </c>
      <c r="H7" s="76">
        <v>627</v>
      </c>
      <c r="I7" s="76">
        <v>0</v>
      </c>
      <c r="J7" s="76"/>
      <c r="K7" s="76"/>
      <c r="L7" s="76"/>
      <c r="M7" s="76"/>
      <c r="N7" s="76"/>
      <c r="O7" s="76"/>
      <c r="P7" s="77">
        <f>SUM(D7:O7)</f>
        <v>181977</v>
      </c>
    </row>
    <row r="8" spans="1:16">
      <c r="A8" s="147"/>
      <c r="B8" s="151" t="s">
        <v>108</v>
      </c>
      <c r="C8" s="152"/>
      <c r="D8" s="75">
        <v>31217</v>
      </c>
      <c r="E8" s="75"/>
      <c r="F8" s="75">
        <v>845</v>
      </c>
      <c r="G8" s="75"/>
      <c r="H8" s="75">
        <v>503</v>
      </c>
      <c r="I8" s="75">
        <v>1411</v>
      </c>
      <c r="J8" s="75"/>
      <c r="K8" s="75"/>
      <c r="L8" s="75"/>
      <c r="M8" s="75">
        <v>2506</v>
      </c>
      <c r="N8" s="75"/>
      <c r="O8" s="75"/>
      <c r="P8" s="77">
        <f>SUM(D8:O8)</f>
        <v>36482</v>
      </c>
    </row>
    <row r="9" spans="1:16" ht="15.75" thickBot="1">
      <c r="A9" s="148"/>
      <c r="B9" s="153" t="s">
        <v>22</v>
      </c>
      <c r="C9" s="154"/>
      <c r="D9" s="78">
        <f>D7+D8</f>
        <v>211438</v>
      </c>
      <c r="E9" s="78">
        <f t="shared" ref="E9:P9" si="2">E7+E8</f>
        <v>0</v>
      </c>
      <c r="F9" s="78">
        <f t="shared" si="2"/>
        <v>1496</v>
      </c>
      <c r="G9" s="78">
        <f t="shared" si="2"/>
        <v>478</v>
      </c>
      <c r="H9" s="78">
        <f t="shared" si="2"/>
        <v>1130</v>
      </c>
      <c r="I9" s="78">
        <f t="shared" si="2"/>
        <v>1411</v>
      </c>
      <c r="J9" s="78">
        <f t="shared" si="2"/>
        <v>0</v>
      </c>
      <c r="K9" s="78">
        <f t="shared" si="2"/>
        <v>0</v>
      </c>
      <c r="L9" s="78"/>
      <c r="M9" s="78">
        <f t="shared" si="2"/>
        <v>2506</v>
      </c>
      <c r="N9" s="116">
        <f t="shared" si="2"/>
        <v>0</v>
      </c>
      <c r="O9" s="78">
        <f t="shared" si="2"/>
        <v>0</v>
      </c>
      <c r="P9" s="78">
        <f t="shared" si="2"/>
        <v>218459</v>
      </c>
    </row>
    <row r="10" spans="1:16">
      <c r="A10" s="155" t="s">
        <v>5</v>
      </c>
      <c r="B10" s="158" t="s">
        <v>107</v>
      </c>
      <c r="C10" s="159"/>
      <c r="D10" s="84"/>
      <c r="E10" s="84">
        <v>3511</v>
      </c>
      <c r="F10" s="84">
        <v>59392</v>
      </c>
      <c r="G10" s="84"/>
      <c r="H10" s="84"/>
      <c r="I10" s="84"/>
      <c r="J10" s="84">
        <v>10612</v>
      </c>
      <c r="K10" s="84">
        <v>43429</v>
      </c>
      <c r="L10" s="84"/>
      <c r="M10" s="84"/>
      <c r="N10" s="84"/>
      <c r="O10" s="84"/>
      <c r="P10" s="85">
        <f t="shared" ref="P10:P17" si="3">SUM(D10:O10)</f>
        <v>116944</v>
      </c>
    </row>
    <row r="11" spans="1:16">
      <c r="A11" s="156"/>
      <c r="B11" s="160" t="s">
        <v>108</v>
      </c>
      <c r="C11" s="161"/>
      <c r="D11" s="73"/>
      <c r="E11" s="73"/>
      <c r="F11" s="73">
        <v>4810</v>
      </c>
      <c r="G11" s="73"/>
      <c r="H11" s="73"/>
      <c r="I11" s="73"/>
      <c r="J11" s="73"/>
      <c r="K11" s="73"/>
      <c r="L11" s="73"/>
      <c r="M11" s="73"/>
      <c r="N11" s="73"/>
      <c r="O11" s="73"/>
      <c r="P11" s="86">
        <f t="shared" si="3"/>
        <v>4810</v>
      </c>
    </row>
    <row r="12" spans="1:16" ht="15.75" thickBot="1">
      <c r="A12" s="157"/>
      <c r="B12" s="162" t="s">
        <v>23</v>
      </c>
      <c r="C12" s="163"/>
      <c r="D12" s="112">
        <f>D10+D11</f>
        <v>0</v>
      </c>
      <c r="E12" s="113">
        <f t="shared" ref="E12:O12" si="4">E10+E11</f>
        <v>3511</v>
      </c>
      <c r="F12" s="180">
        <f t="shared" si="4"/>
        <v>64202</v>
      </c>
      <c r="G12" s="113">
        <f t="shared" si="4"/>
        <v>0</v>
      </c>
      <c r="H12" s="113">
        <f t="shared" si="4"/>
        <v>0</v>
      </c>
      <c r="I12" s="113">
        <f t="shared" si="4"/>
        <v>0</v>
      </c>
      <c r="J12" s="113">
        <f t="shared" si="4"/>
        <v>10612</v>
      </c>
      <c r="K12" s="113">
        <f t="shared" si="4"/>
        <v>43429</v>
      </c>
      <c r="L12" s="113">
        <f t="shared" si="4"/>
        <v>0</v>
      </c>
      <c r="M12" s="113">
        <f t="shared" si="4"/>
        <v>0</v>
      </c>
      <c r="N12" s="113">
        <f t="shared" si="4"/>
        <v>0</v>
      </c>
      <c r="O12" s="113">
        <f t="shared" si="4"/>
        <v>0</v>
      </c>
      <c r="P12" s="105">
        <f t="shared" si="3"/>
        <v>121754</v>
      </c>
    </row>
    <row r="13" spans="1:16" ht="21">
      <c r="A13" s="121" t="s">
        <v>4</v>
      </c>
      <c r="B13" s="122"/>
      <c r="C13" s="123"/>
      <c r="D13" s="83">
        <v>762</v>
      </c>
      <c r="E13" s="83"/>
      <c r="F13" s="83">
        <v>515</v>
      </c>
      <c r="G13" s="83"/>
      <c r="H13" s="83"/>
      <c r="I13" s="83">
        <v>127</v>
      </c>
      <c r="J13" s="83">
        <v>64</v>
      </c>
      <c r="K13" s="83">
        <v>84</v>
      </c>
      <c r="L13" s="115">
        <v>23</v>
      </c>
      <c r="M13" s="83"/>
      <c r="N13" s="117"/>
      <c r="O13" s="83"/>
      <c r="P13" s="104">
        <f t="shared" si="3"/>
        <v>1575</v>
      </c>
    </row>
    <row r="14" spans="1:16" ht="21.75" thickBot="1">
      <c r="A14" s="124" t="s">
        <v>24</v>
      </c>
      <c r="B14" s="125"/>
      <c r="C14" s="126"/>
      <c r="D14" s="72">
        <v>0</v>
      </c>
      <c r="E14" s="72">
        <v>0</v>
      </c>
      <c r="F14" s="72">
        <v>0</v>
      </c>
      <c r="G14" s="72">
        <v>0</v>
      </c>
      <c r="H14" s="72"/>
      <c r="I14" s="72">
        <v>0</v>
      </c>
      <c r="J14" s="72">
        <v>0</v>
      </c>
      <c r="K14" s="72">
        <v>0</v>
      </c>
      <c r="L14" s="72"/>
      <c r="M14" s="72"/>
      <c r="N14" s="72"/>
      <c r="O14" s="72">
        <v>6400</v>
      </c>
      <c r="P14" s="72">
        <f t="shared" si="3"/>
        <v>6400</v>
      </c>
    </row>
    <row r="15" spans="1:16">
      <c r="A15" s="127" t="s">
        <v>110</v>
      </c>
      <c r="B15" s="130" t="s">
        <v>104</v>
      </c>
      <c r="C15" s="131"/>
      <c r="D15" s="71">
        <v>623547</v>
      </c>
      <c r="E15" s="71">
        <v>622411</v>
      </c>
      <c r="F15" s="88">
        <v>341591</v>
      </c>
      <c r="G15" s="71"/>
      <c r="H15" s="71"/>
      <c r="I15" s="71"/>
      <c r="J15" s="71"/>
      <c r="K15" s="71"/>
      <c r="L15" s="71"/>
      <c r="M15" s="71"/>
      <c r="N15" s="71"/>
      <c r="O15" s="71"/>
      <c r="P15" s="89">
        <f t="shared" si="3"/>
        <v>1587549</v>
      </c>
    </row>
    <row r="16" spans="1:16">
      <c r="A16" s="128"/>
      <c r="B16" s="140" t="s">
        <v>105</v>
      </c>
      <c r="C16" s="141"/>
      <c r="D16" s="87">
        <v>895941</v>
      </c>
      <c r="E16" s="87">
        <v>1160205</v>
      </c>
      <c r="F16" s="87">
        <v>2341991</v>
      </c>
      <c r="G16" s="4"/>
      <c r="H16" s="4"/>
      <c r="I16" s="4"/>
      <c r="J16" s="4"/>
      <c r="K16" s="4"/>
      <c r="L16" s="4"/>
      <c r="M16" s="4"/>
      <c r="N16" s="4"/>
      <c r="O16" s="4"/>
      <c r="P16" s="90">
        <f t="shared" si="3"/>
        <v>4398137</v>
      </c>
    </row>
    <row r="17" spans="1:16">
      <c r="A17" s="128"/>
      <c r="B17" s="140" t="s">
        <v>109</v>
      </c>
      <c r="C17" s="14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91">
        <f t="shared" si="3"/>
        <v>0</v>
      </c>
    </row>
    <row r="18" spans="1:16" ht="15.75" thickBot="1">
      <c r="A18" s="129"/>
      <c r="B18" s="142" t="s">
        <v>106</v>
      </c>
      <c r="C18" s="143"/>
      <c r="D18" s="92">
        <f>D15</f>
        <v>623547</v>
      </c>
      <c r="E18" s="92">
        <f t="shared" ref="E18:O18" si="5">E15</f>
        <v>622411</v>
      </c>
      <c r="F18" s="92">
        <f t="shared" si="5"/>
        <v>341591</v>
      </c>
      <c r="G18" s="92">
        <f t="shared" si="5"/>
        <v>0</v>
      </c>
      <c r="H18" s="92">
        <f t="shared" si="5"/>
        <v>0</v>
      </c>
      <c r="I18" s="92">
        <f t="shared" si="5"/>
        <v>0</v>
      </c>
      <c r="J18" s="92">
        <f t="shared" si="5"/>
        <v>0</v>
      </c>
      <c r="K18" s="92">
        <f t="shared" si="5"/>
        <v>0</v>
      </c>
      <c r="L18" s="92">
        <f t="shared" si="5"/>
        <v>0</v>
      </c>
      <c r="M18" s="92">
        <f t="shared" si="5"/>
        <v>0</v>
      </c>
      <c r="N18" s="92">
        <f t="shared" si="5"/>
        <v>0</v>
      </c>
      <c r="O18" s="92">
        <f t="shared" si="5"/>
        <v>0</v>
      </c>
      <c r="P18" s="79">
        <f>P15</f>
        <v>1587549</v>
      </c>
    </row>
    <row r="19" spans="1:16" ht="24" thickBot="1">
      <c r="A19" s="132" t="s">
        <v>65</v>
      </c>
      <c r="B19" s="133"/>
      <c r="C19" s="134"/>
      <c r="D19" s="93">
        <f t="shared" ref="D19:P19" si="6">D6+D9+D12+D13+D14+D18</f>
        <v>836106.03</v>
      </c>
      <c r="E19" s="93">
        <f t="shared" si="6"/>
        <v>625922</v>
      </c>
      <c r="F19" s="93">
        <f t="shared" si="6"/>
        <v>407804</v>
      </c>
      <c r="G19" s="93">
        <f t="shared" si="6"/>
        <v>478</v>
      </c>
      <c r="H19" s="93">
        <f t="shared" si="6"/>
        <v>1130</v>
      </c>
      <c r="I19" s="93">
        <f t="shared" si="6"/>
        <v>1538</v>
      </c>
      <c r="J19" s="93">
        <f t="shared" si="6"/>
        <v>10676</v>
      </c>
      <c r="K19" s="93">
        <f t="shared" si="6"/>
        <v>43513</v>
      </c>
      <c r="L19" s="93">
        <f t="shared" si="6"/>
        <v>23</v>
      </c>
      <c r="M19" s="93">
        <f t="shared" si="6"/>
        <v>2506</v>
      </c>
      <c r="N19" s="93">
        <f t="shared" si="6"/>
        <v>0</v>
      </c>
      <c r="O19" s="93">
        <f t="shared" si="6"/>
        <v>6400</v>
      </c>
      <c r="P19" s="103">
        <f t="shared" si="6"/>
        <v>1936096</v>
      </c>
    </row>
    <row r="20" spans="1:16" ht="19.5" thickBot="1">
      <c r="A20" s="135" t="s">
        <v>50</v>
      </c>
      <c r="B20" s="136"/>
      <c r="C20" s="137"/>
      <c r="D20" s="94">
        <f t="shared" ref="D20:P20" si="7">D19/$P$19</f>
        <v>0.43185153525445019</v>
      </c>
      <c r="E20" s="94">
        <f t="shared" si="7"/>
        <v>0.32329078723369087</v>
      </c>
      <c r="F20" s="94">
        <f t="shared" si="7"/>
        <v>0.21063211741566534</v>
      </c>
      <c r="G20" s="94">
        <f t="shared" si="7"/>
        <v>2.4688858403715518E-4</v>
      </c>
      <c r="H20" s="94">
        <f t="shared" si="7"/>
        <v>5.8364874469034593E-4</v>
      </c>
      <c r="I20" s="94">
        <f t="shared" si="7"/>
        <v>7.9438209675553278E-4</v>
      </c>
      <c r="J20" s="94">
        <f t="shared" si="7"/>
        <v>5.5141893790390563E-3</v>
      </c>
      <c r="K20" s="94">
        <f t="shared" si="7"/>
        <v>2.24746086970894E-2</v>
      </c>
      <c r="L20" s="94">
        <f t="shared" si="7"/>
        <v>1.1879576219361023E-5</v>
      </c>
      <c r="M20" s="94">
        <f t="shared" si="7"/>
        <v>1.2943573045964662E-3</v>
      </c>
      <c r="N20" s="94">
        <f t="shared" si="7"/>
        <v>0</v>
      </c>
      <c r="O20" s="94">
        <f t="shared" si="7"/>
        <v>3.305621208865676E-3</v>
      </c>
      <c r="P20" s="106">
        <f t="shared" si="7"/>
        <v>1</v>
      </c>
    </row>
    <row r="21" spans="1:16" ht="19.5" thickBot="1">
      <c r="A21" s="144" t="s">
        <v>31</v>
      </c>
      <c r="B21" s="145"/>
      <c r="C21" s="146"/>
      <c r="D21" s="95"/>
      <c r="E21" s="96"/>
      <c r="F21" s="96"/>
      <c r="G21" s="96"/>
      <c r="H21" s="96"/>
      <c r="I21" s="101"/>
      <c r="J21" s="96"/>
      <c r="K21" s="96"/>
      <c r="L21" s="96"/>
      <c r="M21" s="96"/>
      <c r="N21" s="96"/>
      <c r="O21" s="96"/>
      <c r="P21" s="97">
        <f>SUM(D21:O21)</f>
        <v>0</v>
      </c>
    </row>
    <row r="22" spans="1:16" ht="29.25" thickBot="1">
      <c r="A22" s="74" t="s">
        <v>66</v>
      </c>
      <c r="B22" s="138"/>
      <c r="C22" s="138"/>
      <c r="D22" s="139"/>
      <c r="J22" s="118"/>
    </row>
    <row r="23" spans="1:16" ht="24" thickBot="1">
      <c r="A23" s="102" t="s">
        <v>112</v>
      </c>
      <c r="B23" s="119"/>
      <c r="C23" s="119"/>
      <c r="D23" s="120"/>
    </row>
  </sheetData>
  <mergeCells count="27">
    <mergeCell ref="A1:C1"/>
    <mergeCell ref="A2:A6"/>
    <mergeCell ref="B2:C2"/>
    <mergeCell ref="B3:C3"/>
    <mergeCell ref="B4:C4"/>
    <mergeCell ref="B5:C5"/>
    <mergeCell ref="B6:C6"/>
    <mergeCell ref="A7:A9"/>
    <mergeCell ref="B7:C7"/>
    <mergeCell ref="B8:C8"/>
    <mergeCell ref="B9:C9"/>
    <mergeCell ref="A10:A12"/>
    <mergeCell ref="B10:C10"/>
    <mergeCell ref="B11:C11"/>
    <mergeCell ref="B12:C12"/>
    <mergeCell ref="B23:D23"/>
    <mergeCell ref="A13:C13"/>
    <mergeCell ref="A14:C14"/>
    <mergeCell ref="A15:A18"/>
    <mergeCell ref="B15:C15"/>
    <mergeCell ref="A19:C19"/>
    <mergeCell ref="A20:C20"/>
    <mergeCell ref="B22:D22"/>
    <mergeCell ref="B16:C16"/>
    <mergeCell ref="B17:C17"/>
    <mergeCell ref="B18:C18"/>
    <mergeCell ref="A21:C21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AA176"/>
  <sheetViews>
    <sheetView topLeftCell="A84" workbookViewId="0">
      <selection activeCell="P178" sqref="P178"/>
    </sheetView>
  </sheetViews>
  <sheetFormatPr defaultRowHeight="15"/>
  <cols>
    <col min="3" max="3" width="18.85546875" customWidth="1"/>
    <col min="4" max="4" width="12" customWidth="1"/>
    <col min="5" max="5" width="13.85546875" customWidth="1"/>
    <col min="6" max="6" width="14" customWidth="1"/>
    <col min="7" max="7" width="14.42578125" customWidth="1"/>
    <col min="8" max="8" width="11" customWidth="1"/>
    <col min="9" max="12" width="10.140625" bestFit="1" customWidth="1"/>
    <col min="17" max="17" width="7.42578125" customWidth="1"/>
    <col min="18" max="18" width="11.28515625" customWidth="1"/>
  </cols>
  <sheetData>
    <row r="3" spans="4:10">
      <c r="E3">
        <v>2005</v>
      </c>
      <c r="F3">
        <v>2006</v>
      </c>
      <c r="G3">
        <v>2007</v>
      </c>
      <c r="H3">
        <v>2008</v>
      </c>
    </row>
    <row r="4" spans="4:10">
      <c r="D4" t="s">
        <v>37</v>
      </c>
      <c r="E4" s="5">
        <v>197</v>
      </c>
      <c r="F4" s="5">
        <v>206</v>
      </c>
      <c r="G4" s="5">
        <v>228</v>
      </c>
      <c r="H4" s="5">
        <v>229</v>
      </c>
      <c r="I4" s="5"/>
      <c r="J4" s="8"/>
    </row>
    <row r="5" spans="4:10" ht="15.75" thickBot="1"/>
    <row r="6" spans="4:10" ht="22.5" customHeight="1">
      <c r="E6" s="39" t="s">
        <v>53</v>
      </c>
      <c r="F6" s="40" t="s">
        <v>67</v>
      </c>
      <c r="G6" s="41" t="s">
        <v>68</v>
      </c>
      <c r="H6" s="42" t="s">
        <v>43</v>
      </c>
    </row>
    <row r="7" spans="4:10">
      <c r="E7" s="20">
        <f>(F7-G7)/G7</f>
        <v>-0.65998036649214664</v>
      </c>
      <c r="F7" s="2">
        <v>20782</v>
      </c>
      <c r="G7" s="2">
        <v>61120</v>
      </c>
      <c r="H7" s="9" t="s">
        <v>54</v>
      </c>
    </row>
    <row r="8" spans="4:10">
      <c r="E8" s="20">
        <f t="shared" ref="E8:E14" si="0">(F8-G8)/G8</f>
        <v>0.18423326825208847</v>
      </c>
      <c r="F8" s="2">
        <v>184995</v>
      </c>
      <c r="G8" s="2">
        <v>156215</v>
      </c>
      <c r="H8" s="9" t="s">
        <v>55</v>
      </c>
    </row>
    <row r="9" spans="4:10">
      <c r="E9" s="20">
        <f t="shared" si="0"/>
        <v>1.763554844988183</v>
      </c>
      <c r="F9" s="2">
        <v>79513</v>
      </c>
      <c r="G9" s="2">
        <v>28772</v>
      </c>
      <c r="H9" s="9" t="s">
        <v>56</v>
      </c>
    </row>
    <row r="10" spans="4:10" ht="14.25" customHeight="1">
      <c r="E10" s="20">
        <f t="shared" si="0"/>
        <v>8.3953241232731138E-2</v>
      </c>
      <c r="F10" s="2">
        <v>1020</v>
      </c>
      <c r="G10" s="2">
        <v>941</v>
      </c>
      <c r="H10" s="9" t="s">
        <v>57</v>
      </c>
    </row>
    <row r="11" spans="4:10">
      <c r="E11" s="20">
        <f t="shared" si="0"/>
        <v>0.37457044673539519</v>
      </c>
      <c r="F11" s="2">
        <v>1600</v>
      </c>
      <c r="G11" s="2">
        <v>1164</v>
      </c>
      <c r="H11" s="9" t="s">
        <v>59</v>
      </c>
    </row>
    <row r="12" spans="4:10">
      <c r="E12" s="20" t="s">
        <v>70</v>
      </c>
      <c r="F12" s="2">
        <v>5824</v>
      </c>
      <c r="G12" s="2">
        <v>0</v>
      </c>
      <c r="H12" s="9" t="s">
        <v>69</v>
      </c>
    </row>
    <row r="13" spans="4:10">
      <c r="E13" s="20">
        <f t="shared" si="0"/>
        <v>-0.2</v>
      </c>
      <c r="F13" s="2">
        <v>4</v>
      </c>
      <c r="G13" s="2">
        <v>5</v>
      </c>
      <c r="H13" s="9" t="s">
        <v>58</v>
      </c>
    </row>
    <row r="14" spans="4:10" ht="15.75" thickBot="1">
      <c r="E14" s="43">
        <f t="shared" si="0"/>
        <v>0.18339195139736603</v>
      </c>
      <c r="F14" s="21">
        <f>F7+F8+F9+F10+F11+F13+F12</f>
        <v>293738</v>
      </c>
      <c r="G14" s="21">
        <f>G7+G8+G9+G10+G11+G13</f>
        <v>248217</v>
      </c>
      <c r="H14" s="12" t="s">
        <v>46</v>
      </c>
    </row>
    <row r="16" spans="4:10" ht="15.75" thickBot="1"/>
    <row r="17" spans="4:13" ht="15.75">
      <c r="E17" s="33" t="s">
        <v>53</v>
      </c>
      <c r="F17" s="34">
        <v>2009</v>
      </c>
      <c r="G17" s="35">
        <v>2008</v>
      </c>
      <c r="H17" s="36" t="s">
        <v>43</v>
      </c>
    </row>
    <row r="18" spans="4:13">
      <c r="E18" s="20">
        <f>(F18-G18)/G18</f>
        <v>-0.66919971503205888</v>
      </c>
      <c r="F18" s="2">
        <v>1393</v>
      </c>
      <c r="G18" s="2">
        <v>4211</v>
      </c>
      <c r="H18" s="9" t="s">
        <v>60</v>
      </c>
    </row>
    <row r="19" spans="4:13">
      <c r="E19" s="20">
        <f t="shared" ref="E19:E21" si="1">(F19-G19)/G19</f>
        <v>-0.35329853298532987</v>
      </c>
      <c r="F19" s="2">
        <v>14371</v>
      </c>
      <c r="G19" s="2">
        <v>22222</v>
      </c>
      <c r="H19" s="9" t="s">
        <v>61</v>
      </c>
    </row>
    <row r="20" spans="4:13">
      <c r="E20" s="20">
        <f t="shared" si="1"/>
        <v>-0.61405035652665174</v>
      </c>
      <c r="F20" s="2">
        <v>25277</v>
      </c>
      <c r="G20" s="2">
        <v>65493</v>
      </c>
      <c r="H20" s="9" t="s">
        <v>62</v>
      </c>
    </row>
    <row r="21" spans="4:13" ht="15.75" thickBot="1">
      <c r="E21" s="20">
        <f t="shared" si="1"/>
        <v>-0.55354306724974434</v>
      </c>
      <c r="F21" s="21">
        <f>F18+F19+F20</f>
        <v>41041</v>
      </c>
      <c r="G21" s="21">
        <f>G18+G19+G20</f>
        <v>91926</v>
      </c>
      <c r="H21" s="12" t="s">
        <v>46</v>
      </c>
    </row>
    <row r="24" spans="4:13">
      <c r="E24" s="7" t="s">
        <v>38</v>
      </c>
      <c r="F24" s="7" t="s">
        <v>39</v>
      </c>
      <c r="G24" s="7" t="s">
        <v>40</v>
      </c>
    </row>
    <row r="25" spans="4:13">
      <c r="E25" s="6">
        <v>16</v>
      </c>
      <c r="F25" s="6">
        <v>30</v>
      </c>
      <c r="G25" s="6">
        <v>39</v>
      </c>
    </row>
    <row r="27" spans="4:13">
      <c r="D27" s="7" t="s">
        <v>41</v>
      </c>
      <c r="K27" s="7" t="s">
        <v>34</v>
      </c>
      <c r="L27" s="7" t="s">
        <v>35</v>
      </c>
      <c r="M27" s="7" t="s">
        <v>36</v>
      </c>
    </row>
    <row r="28" spans="4:13">
      <c r="D28" s="7" t="s">
        <v>42</v>
      </c>
      <c r="K28" s="6">
        <v>27</v>
      </c>
      <c r="L28" s="6">
        <v>20</v>
      </c>
      <c r="M28" s="6">
        <v>15</v>
      </c>
    </row>
    <row r="32" spans="4:13">
      <c r="E32">
        <v>2005</v>
      </c>
      <c r="F32">
        <v>2006</v>
      </c>
      <c r="G32">
        <v>2007</v>
      </c>
      <c r="H32">
        <v>2008</v>
      </c>
    </row>
    <row r="33" spans="3:15">
      <c r="E33">
        <v>720</v>
      </c>
      <c r="F33">
        <v>770</v>
      </c>
      <c r="G33">
        <v>1163</v>
      </c>
      <c r="H33">
        <v>1500</v>
      </c>
    </row>
    <row r="34" spans="3:15">
      <c r="E34" s="3">
        <v>0.13</v>
      </c>
      <c r="F34" s="3">
        <v>0.14000000000000001</v>
      </c>
      <c r="G34" s="3">
        <v>0.2</v>
      </c>
      <c r="H34" s="3">
        <v>0.26</v>
      </c>
    </row>
    <row r="36" spans="3:15" ht="15.75" thickBot="1"/>
    <row r="37" spans="3:15" ht="45.75" thickBot="1">
      <c r="C37" s="63" t="s">
        <v>99</v>
      </c>
      <c r="D37" s="65" t="s">
        <v>97</v>
      </c>
      <c r="E37" s="64" t="s">
        <v>98</v>
      </c>
      <c r="F37" s="47" t="s">
        <v>83</v>
      </c>
    </row>
    <row r="38" spans="3:15">
      <c r="C38" s="59">
        <f>E38/J41</f>
        <v>0.33226463983416826</v>
      </c>
      <c r="D38" s="60">
        <f>E38/$E$50</f>
        <v>0.6400527088137522</v>
      </c>
      <c r="E38" s="1">
        <f>117590+53386</f>
        <v>170976</v>
      </c>
      <c r="F38" s="46" t="s">
        <v>71</v>
      </c>
      <c r="K38" s="49" t="s">
        <v>89</v>
      </c>
    </row>
    <row r="39" spans="3:15">
      <c r="C39" s="61">
        <f>E39/J42</f>
        <v>7.9193709435846235E-2</v>
      </c>
      <c r="D39" s="62">
        <f t="shared" ref="D39:D49" si="2">E39/$E$50</f>
        <v>2.639184211314426E-2</v>
      </c>
      <c r="E39" s="2">
        <f>4750+2300</f>
        <v>7050</v>
      </c>
      <c r="F39" s="38" t="s">
        <v>72</v>
      </c>
      <c r="K39" s="176" t="s">
        <v>90</v>
      </c>
      <c r="L39" s="176" t="s">
        <v>91</v>
      </c>
      <c r="M39" s="176" t="s">
        <v>92</v>
      </c>
      <c r="N39" s="178" t="s">
        <v>46</v>
      </c>
      <c r="O39" s="179"/>
    </row>
    <row r="40" spans="3:15">
      <c r="C40" s="61">
        <f>E40/J44</f>
        <v>0.12940133779264215</v>
      </c>
      <c r="D40" s="62">
        <f t="shared" si="2"/>
        <v>1.609340840346201E-2</v>
      </c>
      <c r="E40" s="2">
        <f>2985+1314</f>
        <v>4299</v>
      </c>
      <c r="F40" s="38" t="s">
        <v>73</v>
      </c>
      <c r="K40" s="177"/>
      <c r="L40" s="177"/>
      <c r="M40" s="177"/>
      <c r="N40" s="50" t="s">
        <v>93</v>
      </c>
      <c r="O40" s="50" t="s">
        <v>94</v>
      </c>
    </row>
    <row r="41" spans="3:15">
      <c r="C41" s="61">
        <f>E41/J43</f>
        <v>0.13173232323232323</v>
      </c>
      <c r="D41" s="62">
        <f t="shared" si="2"/>
        <v>9.7642328771225778E-2</v>
      </c>
      <c r="E41" s="2">
        <f>17870+8213</f>
        <v>26083</v>
      </c>
      <c r="F41" s="38" t="s">
        <v>74</v>
      </c>
      <c r="J41">
        <f>N41/4.5</f>
        <v>514577.77777777775</v>
      </c>
      <c r="K41" s="51" t="s">
        <v>95</v>
      </c>
      <c r="L41" s="52">
        <v>1190400</v>
      </c>
      <c r="M41" s="52">
        <v>1125200</v>
      </c>
      <c r="N41" s="52">
        <v>2315600</v>
      </c>
      <c r="O41" s="52">
        <v>38.700000000000003</v>
      </c>
    </row>
    <row r="42" spans="3:15">
      <c r="C42" s="61">
        <f>E42/J49</f>
        <v>0.13198970840480276</v>
      </c>
      <c r="D42" s="62">
        <f t="shared" si="2"/>
        <v>2.560570213530592E-2</v>
      </c>
      <c r="E42" s="2">
        <f>4705+2135</f>
        <v>6840</v>
      </c>
      <c r="F42" s="38" t="s">
        <v>75</v>
      </c>
      <c r="J42">
        <f t="shared" ref="J42:J52" si="3">N42/4.5</f>
        <v>89022.222222222219</v>
      </c>
      <c r="K42" s="51" t="s">
        <v>72</v>
      </c>
      <c r="L42" s="53">
        <v>208000</v>
      </c>
      <c r="M42" s="53">
        <v>192600</v>
      </c>
      <c r="N42" s="53">
        <v>400600</v>
      </c>
      <c r="O42" s="53">
        <v>6.7</v>
      </c>
    </row>
    <row r="43" spans="3:15">
      <c r="C43" s="61">
        <f>E43/J50</f>
        <v>0.11672043010752688</v>
      </c>
      <c r="D43" s="62">
        <f t="shared" si="2"/>
        <v>8.127189961366835E-3</v>
      </c>
      <c r="E43" s="2">
        <f>1350+821</f>
        <v>2171</v>
      </c>
      <c r="F43" s="38" t="s">
        <v>76</v>
      </c>
      <c r="J43">
        <f t="shared" si="3"/>
        <v>198000</v>
      </c>
      <c r="K43" s="51" t="s">
        <v>74</v>
      </c>
      <c r="L43" s="53">
        <v>460900</v>
      </c>
      <c r="M43" s="53">
        <v>430100</v>
      </c>
      <c r="N43" s="53">
        <v>891000</v>
      </c>
      <c r="O43" s="53">
        <v>14.9</v>
      </c>
    </row>
    <row r="44" spans="3:15">
      <c r="C44" s="61">
        <f>E44/J51</f>
        <v>8.1174142480211084E-2</v>
      </c>
      <c r="D44" s="62">
        <f t="shared" si="2"/>
        <v>7.6779671168877841E-3</v>
      </c>
      <c r="E44" s="2">
        <v>2051</v>
      </c>
      <c r="F44" s="38" t="s">
        <v>77</v>
      </c>
      <c r="J44">
        <f t="shared" si="3"/>
        <v>33222.222222222219</v>
      </c>
      <c r="K44" s="51" t="s">
        <v>73</v>
      </c>
      <c r="L44" s="53">
        <v>77000</v>
      </c>
      <c r="M44" s="53">
        <v>72500</v>
      </c>
      <c r="N44" s="53">
        <v>149500</v>
      </c>
      <c r="O44" s="53">
        <v>2.5</v>
      </c>
    </row>
    <row r="45" spans="3:15">
      <c r="C45" s="61">
        <f>E45/J52</f>
        <v>0.19143131235610131</v>
      </c>
      <c r="D45" s="62">
        <f t="shared" si="2"/>
        <v>2.0750351891228175E-2</v>
      </c>
      <c r="E45" s="2">
        <f>3900+1643</f>
        <v>5543</v>
      </c>
      <c r="F45" s="38" t="s">
        <v>78</v>
      </c>
      <c r="J45">
        <f t="shared" si="3"/>
        <v>236533.33333333334</v>
      </c>
      <c r="K45" s="51" t="s">
        <v>96</v>
      </c>
      <c r="L45" s="53">
        <v>545000</v>
      </c>
      <c r="M45" s="53">
        <v>519400</v>
      </c>
      <c r="N45" s="53">
        <v>1064400</v>
      </c>
      <c r="O45" s="53">
        <v>17.8</v>
      </c>
    </row>
    <row r="46" spans="3:15">
      <c r="C46" s="61">
        <f>E46/J45</f>
        <v>0.13761273957158962</v>
      </c>
      <c r="D46" s="62">
        <f t="shared" si="2"/>
        <v>0.12185169656494264</v>
      </c>
      <c r="E46" s="2">
        <f>22694+9856</f>
        <v>32550</v>
      </c>
      <c r="F46" s="38" t="s">
        <v>79</v>
      </c>
      <c r="J46">
        <f t="shared" si="3"/>
        <v>62466.666666666664</v>
      </c>
      <c r="K46" s="51" t="s">
        <v>81</v>
      </c>
      <c r="L46" s="53">
        <v>145600</v>
      </c>
      <c r="M46" s="53">
        <v>135500</v>
      </c>
      <c r="N46" s="53">
        <v>281100</v>
      </c>
      <c r="O46" s="53">
        <v>4.7</v>
      </c>
    </row>
    <row r="47" spans="3:15">
      <c r="C47" s="61">
        <f>E47/J47</f>
        <v>6.8152173913043484E-2</v>
      </c>
      <c r="D47" s="62">
        <f t="shared" si="2"/>
        <v>1.0171153903746519E-2</v>
      </c>
      <c r="E47" s="2">
        <f>2180+821-284</f>
        <v>2717</v>
      </c>
      <c r="F47" s="38" t="s">
        <v>80</v>
      </c>
      <c r="J47">
        <f t="shared" si="3"/>
        <v>39866.666666666664</v>
      </c>
      <c r="K47" s="51" t="s">
        <v>80</v>
      </c>
      <c r="L47" s="53">
        <v>92300</v>
      </c>
      <c r="M47" s="53">
        <v>87100</v>
      </c>
      <c r="N47" s="53">
        <v>179400</v>
      </c>
      <c r="O47" s="53">
        <v>3</v>
      </c>
    </row>
    <row r="48" spans="3:15">
      <c r="C48" s="61">
        <f>E48/J48</f>
        <v>0.15211636363636363</v>
      </c>
      <c r="D48" s="62">
        <f t="shared" si="2"/>
        <v>1.7399898176155251E-2</v>
      </c>
      <c r="E48" s="2">
        <f>3005+1643</f>
        <v>4648</v>
      </c>
      <c r="F48" s="38" t="s">
        <v>82</v>
      </c>
      <c r="J48">
        <f t="shared" si="3"/>
        <v>30555.555555555555</v>
      </c>
      <c r="K48" s="51" t="s">
        <v>82</v>
      </c>
      <c r="L48" s="53">
        <v>70000</v>
      </c>
      <c r="M48" s="53">
        <v>67500</v>
      </c>
      <c r="N48" s="53">
        <v>137500</v>
      </c>
      <c r="O48" s="53">
        <v>2.2999999999999998</v>
      </c>
    </row>
    <row r="49" spans="3:15">
      <c r="C49" s="61">
        <f>E49/J46</f>
        <v>3.5218783351120601E-2</v>
      </c>
      <c r="D49" s="62">
        <f t="shared" si="2"/>
        <v>8.2357521487826067E-3</v>
      </c>
      <c r="E49" s="2">
        <v>2200</v>
      </c>
      <c r="F49" s="38" t="s">
        <v>81</v>
      </c>
      <c r="J49">
        <f t="shared" si="3"/>
        <v>51822.222222222219</v>
      </c>
      <c r="K49" s="51" t="s">
        <v>75</v>
      </c>
      <c r="L49" s="53">
        <v>118100</v>
      </c>
      <c r="M49" s="53">
        <v>115100</v>
      </c>
      <c r="N49" s="53">
        <v>233200</v>
      </c>
      <c r="O49" s="53">
        <v>3.9</v>
      </c>
    </row>
    <row r="50" spans="3:15" ht="15.75" thickBot="1">
      <c r="C50" s="31"/>
      <c r="D50" s="44"/>
      <c r="E50" s="21">
        <f>E38+E39+E40+E41+E42+E43+E44+E45+E46+E47+E48+E49</f>
        <v>267128</v>
      </c>
      <c r="F50" s="45" t="s">
        <v>46</v>
      </c>
      <c r="J50">
        <f t="shared" si="3"/>
        <v>18600</v>
      </c>
      <c r="K50" s="51" t="s">
        <v>76</v>
      </c>
      <c r="L50" s="53">
        <v>42600</v>
      </c>
      <c r="M50" s="53">
        <v>41100</v>
      </c>
      <c r="N50" s="53">
        <v>83700</v>
      </c>
      <c r="O50" s="53">
        <v>1.4</v>
      </c>
    </row>
    <row r="51" spans="3:15">
      <c r="J51">
        <f t="shared" si="3"/>
        <v>25266.666666666668</v>
      </c>
      <c r="K51" s="51" t="s">
        <v>77</v>
      </c>
      <c r="L51" s="53">
        <v>59600</v>
      </c>
      <c r="M51" s="53">
        <v>54100</v>
      </c>
      <c r="N51" s="53">
        <v>113700</v>
      </c>
      <c r="O51" s="53">
        <v>1.9</v>
      </c>
    </row>
    <row r="52" spans="3:15">
      <c r="J52">
        <f t="shared" si="3"/>
        <v>28955.555555555555</v>
      </c>
      <c r="K52" s="51" t="s">
        <v>78</v>
      </c>
      <c r="L52" s="53">
        <v>72500</v>
      </c>
      <c r="M52" s="53">
        <v>57800</v>
      </c>
      <c r="N52" s="53">
        <v>130300</v>
      </c>
      <c r="O52" s="53">
        <v>2.2000000000000002</v>
      </c>
    </row>
    <row r="53" spans="3:15">
      <c r="K53" s="54" t="s">
        <v>46</v>
      </c>
      <c r="L53" s="55">
        <v>3082000</v>
      </c>
      <c r="M53" s="55">
        <v>2898000</v>
      </c>
      <c r="N53" s="55">
        <v>5980000</v>
      </c>
      <c r="O53" s="55">
        <v>100</v>
      </c>
    </row>
    <row r="54" spans="3:15">
      <c r="K54" s="56"/>
    </row>
    <row r="55" spans="3:15">
      <c r="K55" s="56"/>
    </row>
    <row r="56" spans="3:15">
      <c r="C56">
        <f>2500+849+3243</f>
        <v>6592</v>
      </c>
      <c r="K56" s="57"/>
    </row>
    <row r="57" spans="3:15" ht="15.75">
      <c r="C57">
        <f>C56+1104</f>
        <v>7696</v>
      </c>
      <c r="K57" s="58"/>
    </row>
    <row r="59" spans="3:15">
      <c r="K59" s="48"/>
    </row>
    <row r="63" spans="3:15">
      <c r="D63" t="s">
        <v>84</v>
      </c>
      <c r="E63" s="8">
        <v>11004</v>
      </c>
      <c r="F63" s="14">
        <f>E63/$E$68</f>
        <v>0.11287311519130167</v>
      </c>
    </row>
    <row r="64" spans="3:15">
      <c r="D64" t="s">
        <v>85</v>
      </c>
      <c r="E64" s="8">
        <v>20126</v>
      </c>
      <c r="F64" s="14">
        <f t="shared" ref="F64:F67" si="4">E64/$E$68</f>
        <v>0.20644168632680274</v>
      </c>
    </row>
    <row r="65" spans="4:13">
      <c r="D65" t="s">
        <v>52</v>
      </c>
      <c r="E65" s="8">
        <v>51111</v>
      </c>
      <c r="F65" s="14">
        <f t="shared" si="4"/>
        <v>0.52426915581085243</v>
      </c>
    </row>
    <row r="66" spans="4:13">
      <c r="D66" t="s">
        <v>86</v>
      </c>
      <c r="E66" s="8">
        <v>12314</v>
      </c>
      <c r="F66" s="14">
        <f t="shared" si="4"/>
        <v>0.12631039080931378</v>
      </c>
    </row>
    <row r="67" spans="4:13">
      <c r="D67" t="s">
        <v>87</v>
      </c>
      <c r="E67" s="8">
        <v>2935</v>
      </c>
      <c r="F67" s="14">
        <f t="shared" si="4"/>
        <v>3.0105651861729407E-2</v>
      </c>
    </row>
    <row r="68" spans="4:13">
      <c r="D68" t="s">
        <v>51</v>
      </c>
      <c r="E68">
        <f>E63+E64+E65+E66+E67</f>
        <v>97490</v>
      </c>
      <c r="F68" s="14">
        <f>F63+F64+F65+F66+F67</f>
        <v>1</v>
      </c>
    </row>
    <row r="77" spans="4:13">
      <c r="E77">
        <v>2001</v>
      </c>
      <c r="F77">
        <v>2002</v>
      </c>
      <c r="G77">
        <v>2003</v>
      </c>
      <c r="H77">
        <v>2004</v>
      </c>
    </row>
    <row r="78" spans="4:13">
      <c r="E78" s="14">
        <v>4.8000000000000001E-2</v>
      </c>
      <c r="F78" s="14">
        <v>5.5E-2</v>
      </c>
      <c r="G78" s="14">
        <v>7.6999999999999999E-2</v>
      </c>
      <c r="H78" s="14">
        <v>0.1</v>
      </c>
    </row>
    <row r="80" spans="4:13">
      <c r="I80">
        <v>2006</v>
      </c>
      <c r="J80">
        <v>2007</v>
      </c>
      <c r="K80">
        <v>2008</v>
      </c>
      <c r="L80">
        <v>2009</v>
      </c>
      <c r="M80">
        <v>2010</v>
      </c>
    </row>
    <row r="81" spans="9:15">
      <c r="I81" s="14">
        <v>0.13700000000000001</v>
      </c>
      <c r="J81" s="14">
        <v>0.2</v>
      </c>
      <c r="K81" s="14">
        <v>0.26</v>
      </c>
      <c r="L81" s="14">
        <v>0.28999999999999998</v>
      </c>
      <c r="M81" s="14">
        <v>0.38</v>
      </c>
      <c r="N81" s="3"/>
      <c r="O81" s="3"/>
    </row>
    <row r="113" spans="6:8" ht="15.75" thickBot="1"/>
    <row r="114" spans="6:8" ht="15.75">
      <c r="F114" s="16" t="s">
        <v>47</v>
      </c>
      <c r="G114" s="16" t="s">
        <v>37</v>
      </c>
      <c r="H114" s="13" t="s">
        <v>43</v>
      </c>
    </row>
    <row r="115" spans="6:8">
      <c r="F115" s="26">
        <v>87404</v>
      </c>
      <c r="G115" s="15">
        <v>61120</v>
      </c>
      <c r="H115" s="9" t="s">
        <v>44</v>
      </c>
    </row>
    <row r="116" spans="6:8">
      <c r="F116" s="26">
        <v>930356</v>
      </c>
      <c r="G116" s="10">
        <v>156215</v>
      </c>
      <c r="H116" s="9" t="s">
        <v>3</v>
      </c>
    </row>
    <row r="117" spans="6:8">
      <c r="F117" s="37">
        <f>G117*4.4</f>
        <v>126596.80000000002</v>
      </c>
      <c r="G117" s="10">
        <v>28772</v>
      </c>
      <c r="H117" s="9" t="s">
        <v>45</v>
      </c>
    </row>
    <row r="118" spans="6:8">
      <c r="F118" s="26">
        <v>344478</v>
      </c>
      <c r="G118" s="10">
        <v>862</v>
      </c>
      <c r="H118" s="9" t="s">
        <v>4</v>
      </c>
    </row>
    <row r="119" spans="6:8">
      <c r="F119" s="37">
        <f>G119*4.4</f>
        <v>5121.6000000000004</v>
      </c>
      <c r="G119" s="10">
        <v>1164</v>
      </c>
      <c r="H119" s="9" t="s">
        <v>7</v>
      </c>
    </row>
    <row r="120" spans="6:8">
      <c r="F120" s="26">
        <f>G120*4.4</f>
        <v>22</v>
      </c>
      <c r="G120" s="10">
        <v>5</v>
      </c>
      <c r="H120" s="9" t="s">
        <v>6</v>
      </c>
    </row>
    <row r="121" spans="6:8">
      <c r="F121" s="26">
        <v>250000</v>
      </c>
      <c r="G121" s="17"/>
      <c r="H121" s="18" t="s">
        <v>48</v>
      </c>
    </row>
    <row r="122" spans="6:8" ht="45">
      <c r="F122" s="26">
        <v>153965</v>
      </c>
      <c r="G122" s="17"/>
      <c r="H122" s="19" t="s">
        <v>49</v>
      </c>
    </row>
    <row r="123" spans="6:8" ht="15.75" thickBot="1">
      <c r="F123" s="37">
        <f>F115+F116+F117+F118+F119+F120+F121-F122</f>
        <v>1590013.4000000001</v>
      </c>
      <c r="G123" s="11">
        <f>G115+G116+G117+G118+G119+G120</f>
        <v>248138</v>
      </c>
      <c r="H123" s="12" t="s">
        <v>46</v>
      </c>
    </row>
    <row r="128" spans="6:8" ht="15.75" thickBot="1"/>
    <row r="129" spans="2:27">
      <c r="B129" s="26"/>
      <c r="C129" s="69">
        <v>2005</v>
      </c>
      <c r="D129" s="69">
        <v>2006</v>
      </c>
      <c r="E129" s="69">
        <v>2007</v>
      </c>
      <c r="F129" s="69">
        <v>2008</v>
      </c>
      <c r="G129" s="69">
        <v>2009</v>
      </c>
      <c r="H129" s="69">
        <v>2010</v>
      </c>
      <c r="I129" s="66" t="s">
        <v>8</v>
      </c>
      <c r="J129" s="22" t="s">
        <v>9</v>
      </c>
      <c r="K129" s="22" t="s">
        <v>27</v>
      </c>
      <c r="L129" s="22" t="s">
        <v>10</v>
      </c>
      <c r="M129" s="22" t="s">
        <v>11</v>
      </c>
      <c r="N129" s="22" t="s">
        <v>12</v>
      </c>
      <c r="O129" s="22" t="s">
        <v>13</v>
      </c>
      <c r="P129" s="22" t="s">
        <v>14</v>
      </c>
      <c r="Q129" s="22" t="s">
        <v>15</v>
      </c>
      <c r="R129" s="22" t="s">
        <v>16</v>
      </c>
      <c r="S129" s="22" t="s">
        <v>17</v>
      </c>
      <c r="T129" s="22" t="s">
        <v>32</v>
      </c>
      <c r="U129" s="22" t="s">
        <v>33</v>
      </c>
      <c r="V129" s="22" t="s">
        <v>30</v>
      </c>
      <c r="W129" s="22" t="s">
        <v>18</v>
      </c>
      <c r="X129" s="22" t="s">
        <v>19</v>
      </c>
      <c r="Y129" s="22" t="s">
        <v>29</v>
      </c>
      <c r="Z129" s="23" t="s">
        <v>20</v>
      </c>
      <c r="AA129" s="24" t="s">
        <v>28</v>
      </c>
    </row>
    <row r="130" spans="2:27">
      <c r="B130" s="69" t="s">
        <v>100</v>
      </c>
      <c r="C130" s="10">
        <v>172605</v>
      </c>
      <c r="D130" s="10">
        <v>157082</v>
      </c>
      <c r="E130" s="10">
        <v>140015</v>
      </c>
      <c r="F130" s="10">
        <v>91926</v>
      </c>
      <c r="G130" s="10">
        <v>41041</v>
      </c>
      <c r="H130" s="10">
        <v>52549</v>
      </c>
      <c r="I130" s="67">
        <v>0.54017185775971688</v>
      </c>
      <c r="J130" s="25">
        <v>9.1879249557842338E-2</v>
      </c>
      <c r="K130" s="25">
        <v>7.3606344718971345E-2</v>
      </c>
      <c r="L130" s="25">
        <v>9.746319184543098E-2</v>
      </c>
      <c r="M130" s="25">
        <v>2.2273243091954949E-2</v>
      </c>
      <c r="N130" s="25">
        <v>2.3591581398030293E-2</v>
      </c>
      <c r="O130" s="25">
        <v>7.0246334540760402E-2</v>
      </c>
      <c r="P130" s="25">
        <v>8.4200684313867765E-4</v>
      </c>
      <c r="Q130" s="25">
        <v>2.5783941608074342E-4</v>
      </c>
      <c r="R130" s="25">
        <v>2.5058768250347248E-3</v>
      </c>
      <c r="S130" s="25">
        <v>4.3941476737385445E-2</v>
      </c>
      <c r="T130" s="25">
        <v>3.2955100367820017E-3</v>
      </c>
      <c r="U130" s="25">
        <v>5.2776505479027163E-4</v>
      </c>
      <c r="V130" s="25">
        <v>9.7334379570480634E-3</v>
      </c>
      <c r="W130" s="25">
        <v>3.3398261864208793E-3</v>
      </c>
      <c r="X130" s="25">
        <v>1.1614859946262239E-2</v>
      </c>
      <c r="Y130" s="25">
        <v>2.0143704381308079E-5</v>
      </c>
      <c r="Z130" s="25">
        <v>4.6894543799685202E-3</v>
      </c>
      <c r="AA130" s="26"/>
    </row>
    <row r="131" spans="2:27" ht="15.75" thickBot="1">
      <c r="B131" s="69" t="s">
        <v>3</v>
      </c>
      <c r="C131" s="10">
        <v>23551</v>
      </c>
      <c r="D131" s="10">
        <v>47886</v>
      </c>
      <c r="E131" s="10">
        <v>85991</v>
      </c>
      <c r="F131" s="10">
        <v>127069</v>
      </c>
      <c r="G131" s="10">
        <v>166428</v>
      </c>
      <c r="H131" s="10">
        <v>192846</v>
      </c>
    </row>
    <row r="132" spans="2:27">
      <c r="B132" s="69" t="s">
        <v>5</v>
      </c>
      <c r="C132" s="10">
        <v>0</v>
      </c>
      <c r="D132" s="10">
        <v>0</v>
      </c>
      <c r="E132" s="10">
        <v>1500</v>
      </c>
      <c r="F132" s="10">
        <v>8670</v>
      </c>
      <c r="G132" s="10">
        <v>34520</v>
      </c>
      <c r="H132" s="10">
        <v>97490</v>
      </c>
      <c r="I132" s="68" t="s">
        <v>8</v>
      </c>
      <c r="J132" s="27">
        <v>134079.57333333333</v>
      </c>
      <c r="K132" s="28">
        <v>0.54017185775971688</v>
      </c>
    </row>
    <row r="133" spans="2:27">
      <c r="I133" s="29" t="s">
        <v>9</v>
      </c>
      <c r="J133" s="10">
        <v>22805.946666666667</v>
      </c>
      <c r="K133" s="30">
        <v>9.1879249557842338E-2</v>
      </c>
    </row>
    <row r="134" spans="2:27">
      <c r="I134" s="29" t="s">
        <v>27</v>
      </c>
      <c r="J134" s="10">
        <v>18270.309999999998</v>
      </c>
      <c r="K134" s="30">
        <v>7.3606344718971345E-2</v>
      </c>
    </row>
    <row r="135" spans="2:27">
      <c r="I135" s="29" t="s">
        <v>10</v>
      </c>
      <c r="J135" s="10">
        <v>24191.973333333335</v>
      </c>
      <c r="K135" s="30">
        <v>9.746319184543098E-2</v>
      </c>
    </row>
    <row r="136" spans="2:27">
      <c r="I136" s="29" t="s">
        <v>11</v>
      </c>
      <c r="J136" s="10">
        <v>5528.5866666666661</v>
      </c>
      <c r="K136" s="30">
        <v>2.2273243091954949E-2</v>
      </c>
    </row>
    <row r="137" spans="2:27">
      <c r="I137" s="29" t="s">
        <v>12</v>
      </c>
      <c r="J137" s="10">
        <v>5855.82</v>
      </c>
      <c r="K137" s="30">
        <v>2.3591581398030293E-2</v>
      </c>
    </row>
    <row r="138" spans="2:27">
      <c r="I138" s="29" t="s">
        <v>13</v>
      </c>
      <c r="J138" s="10">
        <v>17436.3</v>
      </c>
      <c r="K138" s="30">
        <v>7.0246334540760402E-2</v>
      </c>
    </row>
    <row r="139" spans="2:27">
      <c r="I139" s="29" t="s">
        <v>14</v>
      </c>
      <c r="J139" s="10">
        <v>209</v>
      </c>
      <c r="K139" s="30">
        <v>8.4200684313867765E-4</v>
      </c>
    </row>
    <row r="140" spans="2:27">
      <c r="I140" s="29" t="s">
        <v>15</v>
      </c>
      <c r="J140" s="10">
        <v>64</v>
      </c>
      <c r="K140" s="30">
        <v>2.5783941608074342E-4</v>
      </c>
    </row>
    <row r="141" spans="2:27">
      <c r="I141" s="29" t="s">
        <v>16</v>
      </c>
      <c r="J141" s="10">
        <v>622</v>
      </c>
      <c r="K141" s="30">
        <v>2.5058768250347248E-3</v>
      </c>
    </row>
    <row r="142" spans="2:27">
      <c r="I142" s="29" t="s">
        <v>17</v>
      </c>
      <c r="J142" s="10">
        <v>10907</v>
      </c>
      <c r="K142" s="30">
        <v>4.3941476737385445E-2</v>
      </c>
    </row>
    <row r="143" spans="2:27">
      <c r="I143" s="29" t="s">
        <v>32</v>
      </c>
      <c r="J143" s="10">
        <v>818</v>
      </c>
      <c r="K143" s="30">
        <v>3.2955100367820017E-3</v>
      </c>
    </row>
    <row r="144" spans="2:27">
      <c r="I144" s="29" t="s">
        <v>33</v>
      </c>
      <c r="J144" s="10">
        <v>131</v>
      </c>
      <c r="K144" s="30">
        <v>5.2776505479027163E-4</v>
      </c>
    </row>
    <row r="145" spans="3:13">
      <c r="I145" s="29" t="s">
        <v>30</v>
      </c>
      <c r="J145" s="10">
        <v>2416</v>
      </c>
      <c r="K145" s="30">
        <v>9.7334379570480634E-3</v>
      </c>
    </row>
    <row r="146" spans="3:13">
      <c r="I146" s="29" t="s">
        <v>18</v>
      </c>
      <c r="J146" s="10">
        <v>829</v>
      </c>
      <c r="K146" s="30">
        <v>3.3398261864208793E-3</v>
      </c>
    </row>
    <row r="147" spans="3:13">
      <c r="I147" s="29" t="s">
        <v>19</v>
      </c>
      <c r="J147" s="10">
        <v>2883</v>
      </c>
      <c r="K147" s="30">
        <v>1.1614859946262239E-2</v>
      </c>
    </row>
    <row r="148" spans="3:13">
      <c r="I148" s="29" t="s">
        <v>29</v>
      </c>
      <c r="J148" s="10">
        <v>5</v>
      </c>
      <c r="K148" s="30">
        <v>2.0143704381308079E-5</v>
      </c>
    </row>
    <row r="149" spans="3:13">
      <c r="I149" s="29" t="s">
        <v>20</v>
      </c>
      <c r="J149" s="10">
        <v>1164</v>
      </c>
      <c r="K149" s="30">
        <v>4.6894543799685202E-3</v>
      </c>
    </row>
    <row r="150" spans="3:13" ht="15.75" thickBot="1">
      <c r="I150" s="31" t="s">
        <v>51</v>
      </c>
      <c r="J150" s="11">
        <v>248216.50999999998</v>
      </c>
      <c r="K150" s="32">
        <v>1</v>
      </c>
    </row>
    <row r="156" spans="3:13">
      <c r="C156" s="26"/>
      <c r="D156" s="26">
        <v>2000</v>
      </c>
      <c r="E156" s="26">
        <v>2001</v>
      </c>
      <c r="F156" s="26">
        <v>2002</v>
      </c>
      <c r="G156" s="26">
        <v>2003</v>
      </c>
      <c r="H156" s="26">
        <v>2004</v>
      </c>
      <c r="I156" s="26">
        <v>2006</v>
      </c>
      <c r="J156" s="26">
        <v>2007</v>
      </c>
      <c r="K156" s="26">
        <v>2008</v>
      </c>
      <c r="L156" s="26">
        <v>2009</v>
      </c>
      <c r="M156" s="26" t="s">
        <v>88</v>
      </c>
    </row>
    <row r="157" spans="3:13">
      <c r="C157" s="26" t="s">
        <v>101</v>
      </c>
      <c r="D157" s="26">
        <v>32</v>
      </c>
      <c r="E157" s="26">
        <v>66</v>
      </c>
      <c r="F157" s="26">
        <v>67</v>
      </c>
      <c r="G157" s="26">
        <v>92</v>
      </c>
      <c r="H157" s="26">
        <v>107</v>
      </c>
      <c r="I157" s="26">
        <v>206</v>
      </c>
      <c r="J157" s="26">
        <v>228</v>
      </c>
      <c r="K157" s="26">
        <v>229</v>
      </c>
      <c r="L157" s="26">
        <v>245</v>
      </c>
      <c r="M157" s="26">
        <v>294</v>
      </c>
    </row>
    <row r="158" spans="3:13">
      <c r="C158" s="26" t="s">
        <v>102</v>
      </c>
      <c r="D158" s="26">
        <v>200</v>
      </c>
      <c r="E158" s="26">
        <v>238</v>
      </c>
      <c r="F158" s="26">
        <v>279</v>
      </c>
      <c r="G158" s="26">
        <v>399</v>
      </c>
      <c r="H158" s="26">
        <v>537</v>
      </c>
      <c r="I158" s="26">
        <v>770</v>
      </c>
      <c r="J158" s="26">
        <v>1163</v>
      </c>
      <c r="K158" s="26">
        <v>1500</v>
      </c>
      <c r="L158" s="26">
        <v>1742</v>
      </c>
      <c r="M158" s="26">
        <v>1900</v>
      </c>
    </row>
    <row r="170" spans="17:18">
      <c r="R170" t="s">
        <v>113</v>
      </c>
    </row>
    <row r="172" spans="17:18">
      <c r="Q172">
        <v>38.299999999999997</v>
      </c>
      <c r="R172" t="s">
        <v>114</v>
      </c>
    </row>
    <row r="173" spans="17:18">
      <c r="Q173">
        <v>36.6</v>
      </c>
      <c r="R173" t="s">
        <v>115</v>
      </c>
    </row>
    <row r="174" spans="17:18">
      <c r="Q174">
        <v>20.8</v>
      </c>
      <c r="R174" t="s">
        <v>116</v>
      </c>
    </row>
    <row r="175" spans="17:18">
      <c r="Q175">
        <v>3.1</v>
      </c>
      <c r="R175" t="s">
        <v>117</v>
      </c>
    </row>
    <row r="176" spans="17:18">
      <c r="Q176">
        <v>1.2</v>
      </c>
      <c r="R176" t="s">
        <v>118</v>
      </c>
    </row>
  </sheetData>
  <mergeCells count="4">
    <mergeCell ref="K39:K40"/>
    <mergeCell ref="L39:L40"/>
    <mergeCell ref="M39:M40"/>
    <mergeCell ref="N39:O3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Q1</vt:lpstr>
      <vt:lpstr>Graph</vt:lpstr>
      <vt:lpstr>Sheet3</vt:lpstr>
      <vt:lpstr>Graph!Print_Area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2015-07-29T10:54:08Z</dcterms:modified>
</cp:coreProperties>
</file>