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C:\Users\hh109\OneDrive\Desktop\Excel_ExcelIsFun\"/>
    </mc:Choice>
  </mc:AlternateContent>
  <xr:revisionPtr revIDLastSave="0" documentId="8_{6B2F3E2D-13F5-4974-A9BF-D0DDF9D0808C}" xr6:coauthVersionLast="47" xr6:coauthVersionMax="47" xr10:uidLastSave="{00000000-0000-0000-0000-000000000000}"/>
  <bookViews>
    <workbookView xWindow="-108" yWindow="-108" windowWidth="23256" windowHeight="12456" tabRatio="888" firstSheet="2" activeTab="5" xr2:uid="{00000000-000D-0000-FFFF-FFFF00000000}"/>
  </bookViews>
  <sheets>
    <sheet name="Style Formatting" sheetId="9" state="hidden" r:id="rId1"/>
    <sheet name="Style Formatting (an)" sheetId="10" state="hidden" r:id="rId2"/>
    <sheet name="Ex(1-3) WF Model" sheetId="36" r:id="rId3"/>
    <sheet name="Create(1)" sheetId="4" state="hidden" r:id="rId4"/>
    <sheet name="Model Ex(4)" sheetId="15" r:id="rId5"/>
    <sheet name="HW(1)" sheetId="17" r:id="rId6"/>
    <sheet name="HW(2)" sheetId="34" r:id="rId7"/>
    <sheet name="HW(3)" sheetId="46" r:id="rId8"/>
    <sheet name="HW(4)" sheetId="48" r:id="rId9"/>
    <sheet name="HW(5)" sheetId="51" r:id="rId10"/>
  </sheets>
  <definedNames>
    <definedName name="_xlnm.Print_Area" localSheetId="1">'Style Formatting (an)'!$A$1:$K$61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6" i="51" l="1"/>
  <c r="G7" i="48" a="1"/>
  <c r="G7" i="48" s="1"/>
  <c r="H7" i="48" s="1" a="1"/>
  <c r="H7" i="48" s="1"/>
  <c r="O17" i="46"/>
  <c r="C18" i="46" a="1"/>
  <c r="C18" i="46" s="1"/>
  <c r="O18" i="46" s="1"/>
  <c r="C13" i="46"/>
  <c r="H6" i="17"/>
  <c r="C5" i="17"/>
  <c r="C6" i="17" s="1"/>
  <c r="D103" i="36"/>
  <c r="D105" i="36" s="1"/>
  <c r="D104" i="36"/>
  <c r="D68" i="36"/>
  <c r="D69" i="36"/>
  <c r="D67" i="36"/>
  <c r="D66" i="36"/>
  <c r="D64" i="36"/>
  <c r="D65" i="36"/>
  <c r="H48" i="36"/>
  <c r="D49" i="36" a="1"/>
  <c r="D49" i="36" s="1"/>
  <c r="D53" i="36" s="1"/>
  <c r="D44" i="36"/>
  <c r="K8" i="48"/>
  <c r="F99" i="36" a="1"/>
  <c r="J7" i="48"/>
  <c r="F64" i="36" a="1"/>
  <c r="P9" i="46"/>
  <c r="P8" i="46"/>
  <c r="P7" i="46"/>
  <c r="P6" i="46"/>
  <c r="I6" i="17"/>
  <c r="H16" i="51"/>
  <c r="E5" i="17" a="1"/>
  <c r="O23" i="46" l="1"/>
  <c r="I24" i="46"/>
  <c r="O22" i="46"/>
  <c r="H24" i="46"/>
  <c r="O21" i="46"/>
  <c r="C24" i="46"/>
  <c r="G24" i="46"/>
  <c r="O20" i="46"/>
  <c r="J24" i="46"/>
  <c r="N24" i="46"/>
  <c r="F24" i="46"/>
  <c r="O19" i="46"/>
  <c r="L24" i="46"/>
  <c r="M24" i="46"/>
  <c r="E24" i="46"/>
  <c r="D24" i="46"/>
  <c r="K24" i="46"/>
  <c r="E5" i="17"/>
  <c r="F99" i="36"/>
  <c r="F64" i="36"/>
  <c r="H52" i="36"/>
  <c r="H51" i="36"/>
  <c r="H50" i="36"/>
  <c r="H49" i="36"/>
  <c r="G53" i="36"/>
  <c r="F53" i="36"/>
  <c r="E53" i="36"/>
  <c r="H53" i="36" s="1"/>
  <c r="O24" i="46" l="1"/>
  <c r="C25" i="46" a="1"/>
  <c r="C25" i="46" s="1"/>
  <c r="O25" i="46" s="1"/>
  <c r="D54" i="36" a="1"/>
  <c r="D54" i="36" s="1"/>
  <c r="H54" i="36" s="1"/>
  <c r="E88" i="36" l="1"/>
  <c r="E89" i="36"/>
  <c r="E90" i="36"/>
  <c r="E91" i="36"/>
  <c r="E92" i="36"/>
  <c r="G88" i="36"/>
  <c r="G89" i="36"/>
  <c r="G90" i="36"/>
  <c r="G91" i="36"/>
  <c r="G92" i="36"/>
  <c r="F49" i="10" l="1"/>
  <c r="F50" i="10" s="1"/>
  <c r="E49" i="10"/>
  <c r="E50" i="10" s="1"/>
  <c r="D49" i="10"/>
  <c r="D50" i="10" s="1"/>
  <c r="C49" i="10"/>
  <c r="C50" i="10" s="1"/>
  <c r="E48" i="10"/>
  <c r="F39" i="10"/>
  <c r="F40" i="10" s="1"/>
  <c r="E39" i="10"/>
  <c r="E40" i="10" s="1"/>
  <c r="D39" i="10"/>
  <c r="D40" i="10" s="1"/>
  <c r="C39" i="10"/>
  <c r="C40" i="10" s="1"/>
  <c r="E38" i="10"/>
  <c r="F29" i="10"/>
  <c r="F30" i="10" s="1"/>
  <c r="E29" i="10"/>
  <c r="E30" i="10" s="1"/>
  <c r="D29" i="10"/>
  <c r="D30" i="10" s="1"/>
  <c r="C29" i="10"/>
  <c r="C30" i="10" s="1"/>
  <c r="E28" i="10"/>
  <c r="F19" i="10"/>
  <c r="F20" i="10" s="1"/>
  <c r="D19" i="10"/>
  <c r="D20" i="10" s="1"/>
  <c r="C19" i="10"/>
  <c r="C20" i="10" s="1"/>
  <c r="E18" i="10"/>
  <c r="E19" i="10" s="1"/>
  <c r="E20" i="10" s="1"/>
  <c r="F9" i="10"/>
  <c r="F10" i="10" s="1"/>
  <c r="E9" i="10"/>
  <c r="E10" i="10" s="1"/>
  <c r="D9" i="10"/>
  <c r="D10" i="10" s="1"/>
  <c r="C9" i="10"/>
  <c r="C10" i="10" s="1"/>
  <c r="E8" i="10"/>
  <c r="C50" i="9"/>
  <c r="F29" i="9"/>
  <c r="F30" i="9" s="1"/>
  <c r="D29" i="9"/>
  <c r="D30" i="9" s="1"/>
  <c r="C29" i="9"/>
  <c r="C30" i="9" s="1"/>
  <c r="E28" i="9"/>
  <c r="E29" i="9" s="1"/>
  <c r="E30" i="9" s="1"/>
  <c r="C9" i="9"/>
  <c r="C10" i="9" s="1"/>
  <c r="G11" i="34" l="1"/>
  <c r="E11" i="34"/>
  <c r="C11" i="34"/>
  <c r="G13" i="34"/>
  <c r="E13" i="34"/>
  <c r="C13" i="34"/>
  <c r="L29" i="4" l="1" a="1"/>
  <c r="L29" i="4" s="1"/>
  <c r="I29" i="4" a="1"/>
  <c r="I29" i="4" s="1"/>
  <c r="F49" i="9" l="1"/>
  <c r="F50" i="9" s="1"/>
  <c r="D49" i="9"/>
  <c r="D50" i="9" s="1"/>
  <c r="C49" i="9"/>
  <c r="E48" i="9"/>
  <c r="E49" i="9" s="1"/>
  <c r="E50" i="9" s="1"/>
  <c r="F39" i="9"/>
  <c r="F40" i="9" s="1"/>
  <c r="D39" i="9"/>
  <c r="D40" i="9" s="1"/>
  <c r="C39" i="9"/>
  <c r="C40" i="9" s="1"/>
  <c r="E38" i="9"/>
  <c r="E39" i="9" s="1"/>
  <c r="E40" i="9" s="1"/>
  <c r="F19" i="9"/>
  <c r="F20" i="9" s="1"/>
  <c r="D19" i="9"/>
  <c r="D20" i="9" s="1"/>
  <c r="C19" i="9"/>
  <c r="C20" i="9" s="1"/>
  <c r="E18" i="9"/>
  <c r="E19" i="9" s="1"/>
  <c r="E20" i="9" s="1"/>
  <c r="F9" i="9"/>
  <c r="F10" i="9" s="1"/>
  <c r="D9" i="9"/>
  <c r="D10" i="9" s="1"/>
  <c r="E8" i="9"/>
  <c r="E9" i="9" s="1"/>
  <c r="E10" i="9" s="1"/>
  <c r="H16" i="4" l="1"/>
  <c r="H17" i="4"/>
  <c r="H18" i="4" s="1"/>
  <c r="H19" i="4" s="1"/>
  <c r="H15" i="4"/>
  <c r="E22" i="4" a="1"/>
  <c r="E22" i="4" s="1"/>
  <c r="B4" i="4" s="1" a="1"/>
  <c r="B4" i="4" s="1"/>
  <c r="E29" i="4" a="1"/>
  <c r="E29" i="4" s="1"/>
  <c r="B8" i="4" s="1" a="1"/>
  <c r="B8" i="4" s="1"/>
  <c r="G29" i="4" a="1"/>
  <c r="G29"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<sst xmlns="http://schemas.openxmlformats.org/spreadsheetml/2006/main" count="785" uniqueCount="214">
  <si>
    <t>Worksheet Formula Models</t>
  </si>
  <si>
    <t xml:space="preserve">1) </t>
  </si>
  <si>
    <t xml:space="preserve">2) </t>
  </si>
  <si>
    <t>Number Formatting as Façade:</t>
  </si>
  <si>
    <t xml:space="preserve">3) </t>
  </si>
  <si>
    <t xml:space="preserve">Excel's Golden Rule: </t>
  </si>
  <si>
    <t>If a formula input can change, put in in a cell, label it and refer to it in formula with reference.</t>
  </si>
  <si>
    <t>If a formula input will not change, you can type it into formula, like 12 months in a year, 24 hours in a day or 1 to represent a base amount in percentage formulas.</t>
  </si>
  <si>
    <t xml:space="preserve">4) </t>
  </si>
  <si>
    <t>Sales</t>
  </si>
  <si>
    <t>SUM:</t>
  </si>
  <si>
    <t>Example 2:</t>
  </si>
  <si>
    <t xml:space="preserve">5) </t>
  </si>
  <si>
    <t>6)</t>
  </si>
  <si>
    <t>Style Formatting</t>
  </si>
  <si>
    <t>Date</t>
  </si>
  <si>
    <t>Description</t>
  </si>
  <si>
    <t>In</t>
  </si>
  <si>
    <t>Out</t>
  </si>
  <si>
    <t>Balance</t>
  </si>
  <si>
    <t>Opening Balance</t>
  </si>
  <si>
    <t>Tracking Product:</t>
  </si>
  <si>
    <t>Quad</t>
  </si>
  <si>
    <t>Sold Quads to Kite Flight Store</t>
  </si>
  <si>
    <t>Stocked New Quads</t>
  </si>
  <si>
    <t>Sold Quads to Into The Wind Inc.</t>
  </si>
  <si>
    <t>Sold to Gigi Nims</t>
  </si>
  <si>
    <t>The following Transactions were given to you:</t>
  </si>
  <si>
    <t>After you create solution, add these records:</t>
  </si>
  <si>
    <r>
      <rPr>
        <b/>
        <sz val="11"/>
        <color theme="1"/>
        <rFont val="Calibri"/>
        <family val="2"/>
        <scheme val="minor"/>
      </rPr>
      <t>Goal:</t>
    </r>
    <r>
      <rPr>
        <sz val="11"/>
        <color theme="1"/>
        <rFont val="Calibri"/>
        <family val="2"/>
        <scheme val="minor"/>
      </rPr>
      <t xml:space="preserve"> Build Inventory Tracker for the Quad Boomerang Product.</t>
    </r>
  </si>
  <si>
    <t>Minimal school of style formatting: bold for column headers, default gray lines and borders for totals at bottom.</t>
  </si>
  <si>
    <t>Jan</t>
  </si>
  <si>
    <t>Feb</t>
  </si>
  <si>
    <t>Mar</t>
  </si>
  <si>
    <t>Apr</t>
  </si>
  <si>
    <t>Net Sales</t>
  </si>
  <si>
    <t>Operating Expenses</t>
  </si>
  <si>
    <t>Administrating Expenses</t>
  </si>
  <si>
    <t>Other</t>
  </si>
  <si>
    <t>Total Expenses</t>
  </si>
  <si>
    <t>Net Income</t>
  </si>
  <si>
    <t>or</t>
  </si>
  <si>
    <t>Do not use Fill and Font Colors that make it hard to read, such as Red Fill and Black Font. You can squint your eyes to gage if value difference makes it hard to read.</t>
  </si>
  <si>
    <t>$ signs: Accounting uses ( ) for negative numbers and a fixed $ sign on left. Currency has a floating $ sign. Number Formatting with $ sign in column label is less cluttered.</t>
  </si>
  <si>
    <t>Bold</t>
  </si>
  <si>
    <t>Underlines</t>
  </si>
  <si>
    <t>Income Statement in $</t>
  </si>
  <si>
    <r>
      <rPr>
        <b/>
        <sz val="11"/>
        <color theme="1"/>
        <rFont val="Calibri"/>
        <family val="2"/>
        <scheme val="minor"/>
      </rPr>
      <t>Format Painter</t>
    </r>
    <r>
      <rPr>
        <sz val="11"/>
        <color theme="1"/>
        <rFont val="Calibri"/>
        <family val="2"/>
        <scheme val="minor"/>
      </rPr>
      <t>: copies only Formatting.</t>
    </r>
  </si>
  <si>
    <t>Home tab, Clipboard group, or Minitoolbar</t>
  </si>
  <si>
    <r>
      <rPr>
        <b/>
        <sz val="11"/>
        <color theme="1"/>
        <rFont val="Calibri"/>
        <family val="2"/>
        <scheme val="minor"/>
      </rPr>
      <t>Accounting Number Format</t>
    </r>
    <r>
      <rPr>
        <sz val="11"/>
        <color theme="1"/>
        <rFont val="Calibri"/>
        <family val="2"/>
        <scheme val="minor"/>
      </rPr>
      <t xml:space="preserve"> uses:</t>
    </r>
  </si>
  <si>
    <t>( ) for negative numbers</t>
  </si>
  <si>
    <t>Lines up digits and $ signs</t>
  </si>
  <si>
    <r>
      <rPr>
        <b/>
        <sz val="11"/>
        <color theme="1"/>
        <rFont val="Calibri"/>
        <family val="2"/>
        <scheme val="minor"/>
      </rPr>
      <t>Currency Number Format</t>
    </r>
    <r>
      <rPr>
        <sz val="11"/>
        <color theme="1"/>
        <rFont val="Calibri"/>
        <family val="2"/>
        <scheme val="minor"/>
      </rPr>
      <t xml:space="preserve"> uses:</t>
    </r>
  </si>
  <si>
    <t>Floating $ sign</t>
  </si>
  <si>
    <t>Fixed $ sign on left</t>
  </si>
  <si>
    <t>Choose how negative numbers display</t>
  </si>
  <si>
    <r>
      <t xml:space="preserve">Minimalism </t>
    </r>
    <r>
      <rPr>
        <sz val="11"/>
        <color theme="1"/>
        <rFont val="Calibri"/>
        <family val="2"/>
        <scheme val="minor"/>
      </rPr>
      <t>School of Style Formatting</t>
    </r>
  </si>
  <si>
    <t>Non-Minimal Style Format</t>
  </si>
  <si>
    <t>Be sure that the value difference between</t>
  </si>
  <si>
    <t>fill and font color makes it easy to read</t>
  </si>
  <si>
    <t>$ sign in labels helps it to be less cluttered</t>
  </si>
  <si>
    <t>Default gray lines</t>
  </si>
  <si>
    <t>Total</t>
  </si>
  <si>
    <t>Product</t>
  </si>
  <si>
    <t>Gel Boomerangs manufacturers boomerangs and calculates the price of the boomerangs by adding a 72% markup on the cost of the product (cost = how much it cost to produce the boomerang).</t>
  </si>
  <si>
    <t>Check list:</t>
  </si>
  <si>
    <r>
      <rPr>
        <b/>
        <sz val="11"/>
        <color theme="1"/>
        <rFont val="Calibri"/>
        <family val="2"/>
        <scheme val="minor"/>
      </rPr>
      <t>Excel's Golden Rule</t>
    </r>
    <r>
      <rPr>
        <sz val="11"/>
        <color theme="1"/>
        <rFont val="Calibri"/>
        <family val="2"/>
        <scheme val="minor"/>
      </rPr>
      <t>: List all formula elements in cells with label?</t>
    </r>
  </si>
  <si>
    <r>
      <t xml:space="preserve">Is </t>
    </r>
    <r>
      <rPr>
        <b/>
        <sz val="11"/>
        <color theme="1"/>
        <rFont val="Calibri"/>
        <family val="2"/>
        <scheme val="minor"/>
      </rPr>
      <t>Number Formatting</t>
    </r>
    <r>
      <rPr>
        <sz val="11"/>
        <color theme="1"/>
        <rFont val="Calibri"/>
        <family val="2"/>
        <scheme val="minor"/>
      </rPr>
      <t xml:space="preserve"> interfering with our solution, or helping?</t>
    </r>
  </si>
  <si>
    <r>
      <rPr>
        <b/>
        <sz val="11"/>
        <color theme="1"/>
        <rFont val="Calibri"/>
        <family val="2"/>
        <scheme val="minor"/>
      </rPr>
      <t>Style Formatting</t>
    </r>
    <r>
      <rPr>
        <sz val="11"/>
        <color theme="1"/>
        <rFont val="Calibri"/>
        <family val="2"/>
        <scheme val="minor"/>
      </rPr>
      <t>: is it easy to read and understand?</t>
    </r>
  </si>
  <si>
    <t>ü</t>
  </si>
  <si>
    <t>Formatting such as fill color, font color, borders indent, wrap text, alignment (Font and Alignment groups in Home tab).</t>
  </si>
  <si>
    <t>Keep default alignment so that data types are visually obvious.</t>
  </si>
  <si>
    <r>
      <t xml:space="preserve">Use </t>
    </r>
    <r>
      <rPr>
        <b/>
        <sz val="11"/>
        <color theme="1"/>
        <rFont val="Calibri"/>
        <family val="2"/>
        <scheme val="minor"/>
      </rPr>
      <t>ROUND function</t>
    </r>
    <r>
      <rPr>
        <sz val="11"/>
        <color theme="1"/>
        <rFont val="Calibri"/>
        <family val="2"/>
        <scheme val="minor"/>
      </rPr>
      <t xml:space="preserve"> if necessary?</t>
    </r>
  </si>
  <si>
    <r>
      <rPr>
        <b/>
        <sz val="11"/>
        <color theme="1"/>
        <rFont val="Calibri"/>
        <family val="2"/>
        <scheme val="minor"/>
      </rPr>
      <t>Document</t>
    </r>
    <r>
      <rPr>
        <sz val="11"/>
        <color theme="1"/>
        <rFont val="Calibri"/>
        <family val="2"/>
        <scheme val="minor"/>
      </rPr>
      <t xml:space="preserve"> model?</t>
    </r>
  </si>
  <si>
    <r>
      <t xml:space="preserve">Keep </t>
    </r>
    <r>
      <rPr>
        <b/>
        <sz val="11"/>
        <color theme="1"/>
        <rFont val="Calibri"/>
        <family val="2"/>
        <scheme val="minor"/>
      </rPr>
      <t>default alignments</t>
    </r>
    <r>
      <rPr>
        <sz val="11"/>
        <color theme="1"/>
        <rFont val="Calibri"/>
        <family val="2"/>
        <scheme val="minor"/>
      </rPr>
      <t>?</t>
    </r>
  </si>
  <si>
    <t>Carlota</t>
  </si>
  <si>
    <t>Aspen</t>
  </si>
  <si>
    <t>Yanaki</t>
  </si>
  <si>
    <r>
      <rPr>
        <b/>
        <sz val="11"/>
        <color theme="1"/>
        <rFont val="Calibri"/>
        <family val="2"/>
        <scheme val="minor"/>
      </rPr>
      <t>Use the ROUND function when required</t>
    </r>
    <r>
      <rPr>
        <sz val="11"/>
        <color theme="1"/>
        <rFont val="Calibri"/>
        <family val="2"/>
        <scheme val="minor"/>
      </rPr>
      <t xml:space="preserve">. </t>
    </r>
  </si>
  <si>
    <t>You must use ROUND Function when: 1) You are required to round (like with $), 2) You have extraneous decimals, and 3) You will use formula result in a subsequent formula.</t>
  </si>
  <si>
    <r>
      <t xml:space="preserve">Document formulas </t>
    </r>
    <r>
      <rPr>
        <sz val="11"/>
        <color theme="1"/>
        <rFont val="Calibri"/>
        <family val="2"/>
        <scheme val="minor"/>
      </rPr>
      <t>with =IFNA(FORMULATEXT(Cell),""). This is not always necessary, but it can help to see what is going on with formulas in model.</t>
    </r>
  </si>
  <si>
    <t>Example 3:</t>
  </si>
  <si>
    <t>The Percentage Format displays decimals as percentages without changing the underlying number. The decimal 0.01 and the percentage 1.00% are mathematically equivalent: both mean 1 part out of 100.</t>
  </si>
  <si>
    <t>Sales ($)</t>
  </si>
  <si>
    <t>Customer</t>
  </si>
  <si>
    <t>Customer 20</t>
  </si>
  <si>
    <t>Customer 6</t>
  </si>
  <si>
    <t>Customer 15</t>
  </si>
  <si>
    <t>Customer 14</t>
  </si>
  <si>
    <t>Customer 16</t>
  </si>
  <si>
    <t>Customer 10</t>
  </si>
  <si>
    <t>Customer 27</t>
  </si>
  <si>
    <t>Customer 19</t>
  </si>
  <si>
    <t>Customer 2</t>
  </si>
  <si>
    <t>Customer 12</t>
  </si>
  <si>
    <t>Customer 1</t>
  </si>
  <si>
    <t>Customer 8</t>
  </si>
  <si>
    <t>Customer 13</t>
  </si>
  <si>
    <t>Customer 18</t>
  </si>
  <si>
    <t>Customer 9</t>
  </si>
  <si>
    <t>Customer 17</t>
  </si>
  <si>
    <t>Customer 5</t>
  </si>
  <si>
    <t>Customer 4</t>
  </si>
  <si>
    <t>Customer 22</t>
  </si>
  <si>
    <t>Customer 7</t>
  </si>
  <si>
    <t>Customer 3</t>
  </si>
  <si>
    <t>Customer 26</t>
  </si>
  <si>
    <t>Customer 25</t>
  </si>
  <si>
    <t>Customer 21</t>
  </si>
  <si>
    <t>Customer 23</t>
  </si>
  <si>
    <t>Customer 24</t>
  </si>
  <si>
    <t>In the second argument of ROUND: 2 rounds to the penny (hundredth), 0 rounds to the dollar (ones position). See picture below  =&gt;</t>
  </si>
  <si>
    <t>The General Number format is like an eraser that wipe away all number formatting to see the actual numbers in the cell.</t>
  </si>
  <si>
    <r>
      <t xml:space="preserve">Worksheet formulas </t>
    </r>
    <r>
      <rPr>
        <sz val="11"/>
        <color theme="1"/>
        <rFont val="Calibri"/>
        <family val="2"/>
        <scheme val="minor"/>
      </rPr>
      <t>= tool to make calculations and perform data analysis</t>
    </r>
    <r>
      <rPr>
        <b/>
        <sz val="11"/>
        <color theme="1"/>
        <rFont val="Calibri"/>
        <family val="2"/>
        <scheme val="minor"/>
      </rPr>
      <t>.</t>
    </r>
  </si>
  <si>
    <t>Number formatting displays numbers in a certain way without changing the underlying number.</t>
  </si>
  <si>
    <t>Formulas do not act on Number Formatting: they act on underlying value.</t>
  </si>
  <si>
    <t>Keyboard to open Format Cells dialog box = Ctrl + 1.</t>
  </si>
  <si>
    <t>Non-minimal school of style formatting: aim for clarity &amp; ease of understanding. Pick a way of formatting &amp; be consistent.</t>
  </si>
  <si>
    <r>
      <rPr>
        <b/>
        <sz val="11"/>
        <color theme="1"/>
        <rFont val="Calibri"/>
        <family val="2"/>
        <scheme val="minor"/>
      </rPr>
      <t>Task:</t>
    </r>
    <r>
      <rPr>
        <sz val="11"/>
        <color theme="1"/>
        <rFont val="Calibri"/>
        <family val="2"/>
        <scheme val="minor"/>
      </rPr>
      <t xml:space="preserve">  If the Cost of a Chunky Soup Can is $3.75 and the company uses a 54.00% Markup on Cost, what is the Sell Price?</t>
    </r>
  </si>
  <si>
    <t>Equal sign as 1st character can contain built-in functions (like SUM), math operators, cell references &amp; other formula elements.</t>
  </si>
  <si>
    <t>Profit</t>
  </si>
  <si>
    <t># in cell</t>
  </si>
  <si>
    <t>Time</t>
  </si>
  <si>
    <t>Dates can be entered as 1/2/2022 or 1-2-2022 or 1/2/22 and other ways also.</t>
  </si>
  <si>
    <t>Under Date Number Format, there are serial numbers, which are the number of days since Dec 31, 1899.</t>
  </si>
  <si>
    <t>Under Time Number Format, there are serial numbers that represents the proportion of one 24-hour day.</t>
  </si>
  <si>
    <t>Enter time as: hours, colon, minutes, colon, seconds, then a space, and AM or PM (there are other methods also).</t>
  </si>
  <si>
    <t>Example: 8:15 AM, or 10:15:15 PM. Military time such as 13:00 = 1:00 PM. Not a Time Value: 8:00AM.</t>
  </si>
  <si>
    <t>1/1/1800</t>
  </si>
  <si>
    <t>Date and Time Number Formatting and Formulas:</t>
  </si>
  <si>
    <r>
      <t xml:space="preserve">1) </t>
    </r>
    <r>
      <rPr>
        <b/>
        <sz val="11"/>
        <color theme="1"/>
        <rFont val="Calibri"/>
        <family val="2"/>
        <scheme val="minor"/>
      </rPr>
      <t>Format of Valid Dates &amp; Times is set in Regional Settings</t>
    </r>
    <r>
      <rPr>
        <sz val="11"/>
        <color theme="1"/>
        <rFont val="Calibri"/>
        <family val="2"/>
        <scheme val="minor"/>
      </rPr>
      <t>: Window Key, then type Regional.</t>
    </r>
  </si>
  <si>
    <r>
      <rPr>
        <sz val="11"/>
        <color theme="1"/>
        <rFont val="Calibri"/>
        <family val="2"/>
        <scheme val="minor"/>
      </rPr>
      <t xml:space="preserve">2) </t>
    </r>
    <r>
      <rPr>
        <b/>
        <sz val="11"/>
        <color theme="1"/>
        <rFont val="Calibri"/>
        <family val="2"/>
        <scheme val="minor"/>
      </rPr>
      <t xml:space="preserve">Date Number Formatting: </t>
    </r>
  </si>
  <si>
    <r>
      <rPr>
        <sz val="11"/>
        <color theme="1"/>
        <rFont val="Calibri"/>
        <family val="2"/>
        <scheme val="minor"/>
      </rPr>
      <t xml:space="preserve">3) </t>
    </r>
    <r>
      <rPr>
        <b/>
        <sz val="11"/>
        <color theme="1"/>
        <rFont val="Calibri"/>
        <family val="2"/>
        <scheme val="minor"/>
      </rPr>
      <t>Time Number Format:</t>
    </r>
  </si>
  <si>
    <t>If the Quad boomerang cost $13.55 to manufacturer (cost), what is the price? Build an Excel Model.</t>
  </si>
  <si>
    <t>continued every day until 7/27/2022 and the team worked from 6 AM to 1:30 PM each day. Build an Excel Model.</t>
  </si>
  <si>
    <t>Calculate total number of days and total amount of time it took to complete the project if project started on 7/13/2022 and</t>
  </si>
  <si>
    <t>Example 1:</t>
  </si>
  <si>
    <t>In the three sales columns, it looks like the numbers 4,3,5,4, and 3 are being added to get different results.</t>
  </si>
  <si>
    <t>Fix this problem so that the formula result shows the correct answer.</t>
  </si>
  <si>
    <t>You are required to make a sales and expense budget. The estimated sales for Jan = $5,000, Feb = $6,750, Mar = $7,950 and Apr = $11,255. The expenses as a percentage of sales are as follows:</t>
  </si>
  <si>
    <t>COGS</t>
  </si>
  <si>
    <t>Operation Expense</t>
  </si>
  <si>
    <t>Expenses as a % of Sales</t>
  </si>
  <si>
    <t>%</t>
  </si>
  <si>
    <t>COGS = 37.5%, Operation Expense = 25%, Administrative Expense = 12.5% and Other Expense = 7.5%. Build an Excel Model.</t>
  </si>
  <si>
    <t>Unit ($)</t>
  </si>
  <si>
    <t>Indicate Unit in a Label</t>
  </si>
  <si>
    <t>Zeros are dashes</t>
  </si>
  <si>
    <t>Total Expense as % of Sales</t>
  </si>
  <si>
    <t>Markup ($)</t>
  </si>
  <si>
    <t>Excel &amp; Business Math 41: Markup On Cost or Markup On Sell Price? Calculate &amp; How They Are Different</t>
  </si>
  <si>
    <t>https://www.youtube.com/watch?v=TfjZuOJBRsE&amp;list=PLrRPvpgDmw0kMy6GdNvsecPSOP5Tc_ydL&amp;index=43</t>
  </si>
  <si>
    <t>Difference between % Markup on Cost Vs. % Markup on Price:</t>
  </si>
  <si>
    <t>Current Date Keyboard = Ctrl + ;</t>
  </si>
  <si>
    <t>Current Time Keyboard = Ctrl + Shift  ;</t>
  </si>
  <si>
    <t>Time serial number = number between 0 and 1, where 6 AM = 6/24 = 0.25.</t>
  </si>
  <si>
    <r>
      <t xml:space="preserve">To </t>
    </r>
    <r>
      <rPr>
        <b/>
        <sz val="11"/>
        <color theme="1"/>
        <rFont val="Calibri"/>
        <family val="2"/>
        <scheme val="minor"/>
      </rPr>
      <t>convert time values to number of hours (whole numbers) formula</t>
    </r>
    <r>
      <rPr>
        <sz val="11"/>
        <color theme="1"/>
        <rFont val="Calibri"/>
        <family val="2"/>
        <scheme val="minor"/>
      </rPr>
      <t>: (End Time - Start Time)*24.</t>
    </r>
  </si>
  <si>
    <r>
      <rPr>
        <b/>
        <sz val="11"/>
        <color theme="1"/>
        <rFont val="Calibri"/>
        <family val="2"/>
        <scheme val="minor"/>
      </rPr>
      <t>Difference Between Two Days formula</t>
    </r>
    <r>
      <rPr>
        <sz val="11"/>
        <color theme="1"/>
        <rFont val="Calibri"/>
        <family val="2"/>
        <scheme val="minor"/>
      </rPr>
      <t xml:space="preserve">: End Date - Start Date. </t>
    </r>
    <r>
      <rPr>
        <b/>
        <sz val="11"/>
        <color theme="1"/>
        <rFont val="Calibri"/>
        <family val="2"/>
        <scheme val="minor"/>
      </rPr>
      <t>End Date formula:</t>
    </r>
    <r>
      <rPr>
        <sz val="11"/>
        <color theme="1"/>
        <rFont val="Calibri"/>
        <family val="2"/>
        <scheme val="minor"/>
      </rPr>
      <t xml:space="preserve"> Start Date + Number of Days Till End Date.</t>
    </r>
  </si>
  <si>
    <t>Sunshine</t>
  </si>
  <si>
    <t>Example 4:</t>
  </si>
  <si>
    <t>Calculate the amount of the profit from the biggest sale for each product. The profit margin (% left over after all expenses paid) is 17.5%.</t>
  </si>
  <si>
    <t>Create dynamic worksheet formula model. Sort report A-Z by product.</t>
  </si>
  <si>
    <t>May</t>
  </si>
  <si>
    <t>Jun</t>
  </si>
  <si>
    <t>Jul</t>
  </si>
  <si>
    <t>Aug</t>
  </si>
  <si>
    <t>Sep</t>
  </si>
  <si>
    <t>Oct</t>
  </si>
  <si>
    <t>Nov</t>
  </si>
  <si>
    <t>Dec</t>
  </si>
  <si>
    <t>Wage Expense</t>
  </si>
  <si>
    <t>Rent Expense</t>
  </si>
  <si>
    <t>Operating Expense</t>
  </si>
  <si>
    <t>Create a Sales and Expenses Budget based on these formula inputs:</t>
  </si>
  <si>
    <t>Net Sales for the 12 months are as follows: Jan =  $90,105, Feb =  $70,237, Mar =  $88,087, Apr =  $62,208, May =  $109,793, Jun =  $95,076, Jul =  $87,249, Aug =  $69,144, Sep =  $99,765, Oct =  $68,403, Nov =  $55,895, Dec =  $65,180</t>
  </si>
  <si>
    <t>Expenses as a percentage of Net Sales are as follows: COGS = 35.00%, Wage Expense = 15.00%, Rent Expense = 5.75%, Operating Expense = 15.00%, Administrative Expense = 5.00%, Other Expense = 2.50%</t>
  </si>
  <si>
    <t>You can use the SUMIFS function (similar to MAXIFS) top calculate the sales totals for each product.</t>
  </si>
  <si>
    <t>Create a dynamic worksheet model that will list a sorted list of products and the total sales for each product.</t>
  </si>
  <si>
    <t>When you are done with the worksheet formulas, you can add the new data from the range G93:J109 to the bottom of the Excel Table.</t>
  </si>
  <si>
    <t>Total Sales ($)</t>
  </si>
  <si>
    <t>Begin Units</t>
  </si>
  <si>
    <t>End Units</t>
  </si>
  <si>
    <t>Amount in $</t>
  </si>
  <si>
    <t>Estimated Sales</t>
  </si>
  <si>
    <t>Adminstrative Expense</t>
  </si>
  <si>
    <t>Other expenses</t>
  </si>
  <si>
    <t xml:space="preserve">Net come </t>
  </si>
  <si>
    <t>Quad boomerang Cost</t>
  </si>
  <si>
    <t xml:space="preserve">Boomerang </t>
  </si>
  <si>
    <t>Markup on The Cost %</t>
  </si>
  <si>
    <t>Rounded Markup($)</t>
  </si>
  <si>
    <t>Price($)</t>
  </si>
  <si>
    <t>Check: Markup on Cost</t>
  </si>
  <si>
    <t>Work Start Time</t>
  </si>
  <si>
    <t>Work End Time</t>
  </si>
  <si>
    <t>Project Start Date</t>
  </si>
  <si>
    <t>Project End Date</t>
  </si>
  <si>
    <t>Total Number of Days</t>
  </si>
  <si>
    <t>Number of work Hours Per Day</t>
  </si>
  <si>
    <t>Total Number of work Hours</t>
  </si>
  <si>
    <t>Chunky Soup Can Price($)</t>
  </si>
  <si>
    <t xml:space="preserve">Markup on Cost </t>
  </si>
  <si>
    <t>Markup on Cost %</t>
  </si>
  <si>
    <t>Chuncky Soup Can</t>
  </si>
  <si>
    <t>Markup on Cost ($)</t>
  </si>
  <si>
    <t>Cost of Proudct</t>
  </si>
  <si>
    <t>Sell Price $</t>
  </si>
  <si>
    <t>Sell Price</t>
  </si>
  <si>
    <t>Other Expenses</t>
  </si>
  <si>
    <t xml:space="preserve">Net Sales </t>
  </si>
  <si>
    <t>Formulas</t>
  </si>
  <si>
    <t>Cost each</t>
  </si>
  <si>
    <t>Apsen</t>
  </si>
  <si>
    <t>COGS 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</si>
</sst>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43" formatCode="_(* #,##0.00_);_(* \(#,##0.00\);_(* &quot;-&quot;??_);_(@_)"/>
    <numFmt numFmtId="164" formatCode="&quot;$&quot;#,##0.00"/>
    <numFmt numFmtId="166" formatCode="[$-F400]h:mm:ss\ AM/PM"/>
    <numFmt numFmtId="167" formatCode="m/d/yy"/>
  </numFmts>
  <fonts count="13"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theme="1"/>
      <name val="Wingdings"/>
      <charset val="2"/>
    </font>
    <font>
      <b/>
      <u/>
      <sz val="11"/>
      <color theme="1"/>
      <name val="Calibri"/>
      <family val="2"/>
      <scheme val="minor"/>
    </font>
    <font>
      <sz val="11"/>
      <color theme="1"/>
      <name val="Calibri"/>
      <family val="2"/>
      <scheme val="minor"/>
    </font>
    <font>
      <u/>
      <sz val="11"/>
      <color theme="10"/>
      <name val="Calibri"/>
      <family val="2"/>
      <scheme val="minor"/>
    </font>
    <font>
      <sz val="11"/>
      <name val="Calibri"/>
      <family val="2"/>
      <scheme val="minor"/>
    </font>
    <font>
      <sz val="11"/>
      <color theme="1"/>
      <name val="Calibri"/>
      <family val="2"/>
    </font>
    <font>
      <sz val="8"/>
      <name val="Calibri"/>
      <family val="2"/>
      <scheme val="minor"/>
    </font>
    <font>
      <b/>
      <sz val="12"/>
      <color theme="0"/>
      <name val="Calibri"/>
      <family val="2"/>
      <scheme val="minor"/>
    </font>
    <font>
      <sz val="11"/>
      <color rgb="FFFFFFFF"/>
      <name val="Calibri"/>
      <family val="2"/>
    </font>
  </fonts>
  <fills count="16">
    <fill>
      <patternFill patternType="none"/>
    </fill>
    <fill>
      <patternFill patternType="gray125"/>
    </fill>
    <fill>
      <patternFill patternType="solid">
        <fgColor rgb="FF002060"/>
        <bgColor indexed="64"/>
      </patternFill>
    </fill>
    <fill>
      <patternFill patternType="solid">
        <fgColor rgb="FFCCFFCC"/>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theme="4" tint="-0.499984740745262"/>
        <bgColor indexed="64"/>
      </patternFill>
    </fill>
    <fill>
      <patternFill patternType="solid">
        <fgColor theme="9" tint="0.59996337778862885"/>
        <bgColor indexed="64"/>
      </patternFill>
    </fill>
    <fill>
      <patternFill patternType="solid">
        <fgColor rgb="FF305496"/>
        <bgColor rgb="FF000000"/>
      </patternFill>
    </fill>
    <fill>
      <patternFill patternType="solid">
        <fgColor rgb="FFC6E0B4"/>
        <bgColor rgb="FF000000"/>
      </patternFill>
    </fill>
    <fill>
      <patternFill patternType="solid">
        <fgColor rgb="FFC00000"/>
        <bgColor indexed="64"/>
      </patternFill>
    </fill>
    <fill>
      <patternFill patternType="solid">
        <fgColor theme="9" tint="0.39994506668294322"/>
        <bgColor indexed="64"/>
      </patternFill>
    </fill>
    <fill>
      <patternFill patternType="solid">
        <fgColor theme="8" tint="-0.24994659260841701"/>
        <bgColor indexed="64"/>
      </patternFill>
    </fill>
  </fills>
  <borders count="3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style="thin">
        <color theme="0"/>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double">
        <color indexed="64"/>
      </bottom>
      <diagonal/>
    </border>
    <border>
      <left style="thin">
        <color indexed="64"/>
      </left>
      <right style="thin">
        <color theme="0"/>
      </right>
      <top style="thin">
        <color indexed="64"/>
      </top>
      <bottom style="thin">
        <color theme="0"/>
      </bottom>
      <diagonal/>
    </border>
    <border>
      <left style="thin">
        <color theme="0"/>
      </left>
      <right style="thin">
        <color theme="0"/>
      </right>
      <top style="thin">
        <color indexed="64"/>
      </top>
      <bottom style="thin">
        <color theme="0"/>
      </bottom>
      <diagonal/>
    </border>
    <border>
      <left style="thin">
        <color theme="0"/>
      </left>
      <right style="thin">
        <color indexed="64"/>
      </right>
      <top style="thin">
        <color indexed="64"/>
      </top>
      <bottom style="thin">
        <color theme="0"/>
      </bottom>
      <diagonal/>
    </border>
    <border>
      <left style="thin">
        <color indexed="64"/>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indexed="64"/>
      </right>
      <top style="thin">
        <color theme="0"/>
      </top>
      <bottom style="thin">
        <color theme="0"/>
      </bottom>
      <diagonal/>
    </border>
    <border>
      <left style="thin">
        <color indexed="64"/>
      </left>
      <right style="thin">
        <color theme="0"/>
      </right>
      <top style="thin">
        <color theme="0"/>
      </top>
      <bottom style="thin">
        <color indexed="64"/>
      </bottom>
      <diagonal/>
    </border>
    <border>
      <left style="thin">
        <color theme="0"/>
      </left>
      <right style="thin">
        <color theme="0"/>
      </right>
      <top style="thin">
        <color theme="0"/>
      </top>
      <bottom style="thin">
        <color indexed="64"/>
      </bottom>
      <diagonal/>
    </border>
    <border>
      <left style="thin">
        <color theme="0"/>
      </left>
      <right style="thin">
        <color indexed="64"/>
      </right>
      <top style="thin">
        <color theme="0"/>
      </top>
      <bottom style="thin">
        <color indexed="64"/>
      </bottom>
      <diagonal/>
    </border>
    <border>
      <left style="thin">
        <color indexed="64"/>
      </left>
      <right style="thin">
        <color theme="0"/>
      </right>
      <top style="thin">
        <color theme="0"/>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indexed="64"/>
      </right>
      <top style="thin">
        <color theme="0"/>
      </top>
      <bottom style="thin">
        <color theme="0"/>
      </bottom>
      <diagonal/>
    </border>
    <border>
      <left style="thin">
        <color theme="0"/>
      </left>
      <right/>
      <top style="thin">
        <color indexed="64"/>
      </top>
      <bottom style="thin">
        <color indexed="64"/>
      </bottom>
      <diagonal/>
    </border>
    <border>
      <left/>
      <right/>
      <top style="thin">
        <color theme="1"/>
      </top>
      <bottom style="thin">
        <color theme="1"/>
      </bottom>
      <diagonal/>
    </border>
    <border>
      <left/>
      <right/>
      <top style="thin">
        <color theme="1"/>
      </top>
      <bottom style="double">
        <color theme="1"/>
      </bottom>
      <diagonal/>
    </border>
    <border>
      <left style="thin">
        <color indexed="64"/>
      </left>
      <right style="thin">
        <color indexed="64"/>
      </right>
      <top style="thick">
        <color indexed="64"/>
      </top>
      <bottom style="double">
        <color indexed="64"/>
      </bottom>
      <diagonal/>
    </border>
    <border>
      <left style="thin">
        <color indexed="64"/>
      </left>
      <right style="thin">
        <color indexed="64"/>
      </right>
      <top style="thick">
        <color indexed="64"/>
      </top>
      <bottom style="thick">
        <color indexed="64"/>
      </bottom>
      <diagonal/>
    </border>
    <border>
      <left style="thick">
        <color auto="1"/>
      </left>
      <right style="thick">
        <color auto="1"/>
      </right>
      <top style="thick">
        <color auto="1"/>
      </top>
      <bottom style="thick">
        <color auto="1"/>
      </bottom>
      <diagonal/>
    </border>
    <border>
      <left/>
      <right/>
      <top style="double">
        <color indexed="64"/>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s>
  <cellStyleXfs count="4">
    <xf numFmtId="0" fontId="0" fillId="0" borderId="0"/>
    <xf numFmtId="0" fontId="7" fillId="0" borderId="0" applyNumberFormat="0" applyFill="0" applyBorder="0" applyAlignment="0" applyProtection="0"/>
    <xf numFmtId="0" fontId="6" fillId="3" borderId="12"/>
    <xf numFmtId="0" fontId="1" fillId="2" borderId="12">
      <alignment wrapText="1"/>
    </xf>
  </cellStyleXfs>
  <cellXfs count="151">
    <xf numFmtId="0" fontId="0" fillId="0" borderId="0" xfId="0"/>
    <xf numFmtId="0" fontId="0" fillId="0" borderId="0" xfId="0" applyAlignment="1">
      <alignment horizontal="left" indent="1"/>
    </xf>
    <xf numFmtId="0" fontId="2" fillId="0" borderId="0" xfId="0" applyFont="1"/>
    <xf numFmtId="0" fontId="3" fillId="2" borderId="0" xfId="0" applyFont="1" applyFill="1"/>
    <xf numFmtId="2" fontId="0" fillId="0" borderId="0" xfId="0" applyNumberFormat="1"/>
    <xf numFmtId="1" fontId="0" fillId="0" borderId="0" xfId="0" applyNumberFormat="1"/>
    <xf numFmtId="0" fontId="0" fillId="0" borderId="12" xfId="0" applyBorder="1"/>
    <xf numFmtId="0" fontId="0" fillId="3" borderId="12" xfId="0" applyFill="1" applyBorder="1"/>
    <xf numFmtId="1" fontId="0" fillId="3" borderId="12" xfId="0" applyNumberFormat="1" applyFill="1" applyBorder="1"/>
    <xf numFmtId="0" fontId="0" fillId="5" borderId="1" xfId="0" applyFill="1" applyBorder="1"/>
    <xf numFmtId="0" fontId="0" fillId="5" borderId="2" xfId="0" applyFill="1" applyBorder="1"/>
    <xf numFmtId="0" fontId="0" fillId="5" borderId="3" xfId="0" applyFill="1" applyBorder="1"/>
    <xf numFmtId="0" fontId="0" fillId="5" borderId="4" xfId="0" applyFill="1" applyBorder="1"/>
    <xf numFmtId="0" fontId="0" fillId="5" borderId="0" xfId="0" applyFill="1"/>
    <xf numFmtId="0" fontId="0" fillId="5" borderId="5" xfId="0" applyFill="1" applyBorder="1"/>
    <xf numFmtId="0" fontId="0" fillId="5" borderId="6" xfId="0" applyFill="1" applyBorder="1"/>
    <xf numFmtId="0" fontId="0" fillId="5" borderId="7" xfId="0" applyFill="1" applyBorder="1"/>
    <xf numFmtId="0" fontId="0" fillId="5" borderId="8" xfId="0" applyFill="1" applyBorder="1"/>
    <xf numFmtId="14" fontId="0" fillId="0" borderId="0" xfId="0" applyNumberFormat="1"/>
    <xf numFmtId="0" fontId="0" fillId="5" borderId="4" xfId="0" applyFill="1" applyBorder="1" applyAlignment="1">
      <alignment horizontal="left" indent="1"/>
    </xf>
    <xf numFmtId="0" fontId="1" fillId="2" borderId="12" xfId="0" applyFont="1" applyFill="1" applyBorder="1"/>
    <xf numFmtId="14" fontId="0" fillId="0" borderId="12" xfId="0" applyNumberFormat="1" applyBorder="1"/>
    <xf numFmtId="0" fontId="0" fillId="5" borderId="9" xfId="0" applyFill="1" applyBorder="1"/>
    <xf numFmtId="0" fontId="0" fillId="5" borderId="11" xfId="0" applyFill="1" applyBorder="1"/>
    <xf numFmtId="44" fontId="0" fillId="0" borderId="0" xfId="0" applyNumberFormat="1"/>
    <xf numFmtId="43" fontId="0" fillId="0" borderId="0" xfId="0" applyNumberFormat="1"/>
    <xf numFmtId="4" fontId="0" fillId="0" borderId="0" xfId="0" applyNumberFormat="1"/>
    <xf numFmtId="164" fontId="0" fillId="0" borderId="0" xfId="0" applyNumberFormat="1"/>
    <xf numFmtId="0" fontId="3" fillId="2" borderId="12" xfId="0" applyFont="1" applyFill="1" applyBorder="1"/>
    <xf numFmtId="4" fontId="0" fillId="0" borderId="12" xfId="0" applyNumberFormat="1" applyBorder="1"/>
    <xf numFmtId="0" fontId="0" fillId="6" borderId="12" xfId="0" applyFill="1" applyBorder="1"/>
    <xf numFmtId="0" fontId="3" fillId="2" borderId="14" xfId="0" applyFont="1" applyFill="1" applyBorder="1"/>
    <xf numFmtId="4" fontId="0" fillId="0" borderId="14" xfId="0" applyNumberFormat="1" applyBorder="1"/>
    <xf numFmtId="0" fontId="3" fillId="2" borderId="15" xfId="0" applyFont="1" applyFill="1" applyBorder="1"/>
    <xf numFmtId="0" fontId="3" fillId="2" borderId="16" xfId="0" applyFont="1" applyFill="1" applyBorder="1"/>
    <xf numFmtId="4" fontId="0" fillId="3" borderId="15" xfId="0" applyNumberFormat="1" applyFill="1" applyBorder="1"/>
    <xf numFmtId="4" fontId="0" fillId="4" borderId="16" xfId="0" applyNumberFormat="1" applyFill="1" applyBorder="1"/>
    <xf numFmtId="0" fontId="4" fillId="0" borderId="0" xfId="0" applyFont="1"/>
    <xf numFmtId="0" fontId="5" fillId="0" borderId="0" xfId="0" applyFont="1"/>
    <xf numFmtId="0" fontId="0" fillId="5" borderId="10" xfId="0" applyFill="1" applyBorder="1"/>
    <xf numFmtId="0" fontId="2" fillId="0" borderId="17" xfId="0" applyFont="1" applyBorder="1"/>
    <xf numFmtId="0" fontId="0" fillId="0" borderId="18" xfId="0" applyBorder="1"/>
    <xf numFmtId="0" fontId="0" fillId="0" borderId="19" xfId="0" applyBorder="1"/>
    <xf numFmtId="0" fontId="0" fillId="0" borderId="20" xfId="0" applyBorder="1"/>
    <xf numFmtId="0" fontId="2" fillId="0" borderId="21" xfId="0" applyFont="1" applyBorder="1" applyAlignment="1">
      <alignment horizontal="left" indent="1"/>
    </xf>
    <xf numFmtId="0" fontId="0" fillId="0" borderId="21" xfId="0" applyBorder="1"/>
    <xf numFmtId="0" fontId="0" fillId="0" borderId="22" xfId="0" applyBorder="1"/>
    <xf numFmtId="0" fontId="0" fillId="0" borderId="23" xfId="0" applyBorder="1"/>
    <xf numFmtId="0" fontId="0" fillId="0" borderId="24" xfId="0" applyBorder="1" applyAlignment="1">
      <alignment horizontal="left" indent="1"/>
    </xf>
    <xf numFmtId="0" fontId="0" fillId="0" borderId="24" xfId="0" applyBorder="1"/>
    <xf numFmtId="0" fontId="0" fillId="0" borderId="25" xfId="0" applyBorder="1"/>
    <xf numFmtId="0" fontId="0" fillId="0" borderId="17" xfId="0" applyBorder="1"/>
    <xf numFmtId="0" fontId="2" fillId="0" borderId="18" xfId="0" applyFont="1" applyBorder="1" applyAlignment="1">
      <alignment horizontal="left" indent="1"/>
    </xf>
    <xf numFmtId="0" fontId="0" fillId="0" borderId="21" xfId="0" applyBorder="1" applyAlignment="1">
      <alignment horizontal="left" indent="2"/>
    </xf>
    <xf numFmtId="0" fontId="0" fillId="0" borderId="24" xfId="0" applyBorder="1" applyAlignment="1">
      <alignment horizontal="left" indent="2"/>
    </xf>
    <xf numFmtId="164" fontId="0" fillId="0" borderId="12" xfId="0" applyNumberFormat="1" applyBorder="1"/>
    <xf numFmtId="0" fontId="0" fillId="0" borderId="26" xfId="0" applyBorder="1"/>
    <xf numFmtId="0" fontId="0" fillId="0" borderId="18" xfId="0" applyBorder="1" applyAlignment="1">
      <alignment horizontal="left" indent="1"/>
    </xf>
    <xf numFmtId="0" fontId="0" fillId="0" borderId="21" xfId="0" applyBorder="1" applyAlignment="1">
      <alignment horizontal="left" indent="1"/>
    </xf>
    <xf numFmtId="0" fontId="2" fillId="5" borderId="1" xfId="0" applyFont="1" applyFill="1" applyBorder="1"/>
    <xf numFmtId="0" fontId="0" fillId="0" borderId="13" xfId="0" applyBorder="1" applyAlignment="1">
      <alignment vertical="top"/>
    </xf>
    <xf numFmtId="0" fontId="7" fillId="0" borderId="0" xfId="1"/>
    <xf numFmtId="19" fontId="0" fillId="0" borderId="12" xfId="0" applyNumberFormat="1" applyBorder="1"/>
    <xf numFmtId="166" fontId="0" fillId="0" borderId="0" xfId="0" applyNumberFormat="1"/>
    <xf numFmtId="0" fontId="2" fillId="8" borderId="1" xfId="0" applyFont="1" applyFill="1" applyBorder="1"/>
    <xf numFmtId="0" fontId="0" fillId="8" borderId="2" xfId="0" applyFill="1" applyBorder="1"/>
    <xf numFmtId="0" fontId="0" fillId="8" borderId="3" xfId="0" applyFill="1" applyBorder="1"/>
    <xf numFmtId="0" fontId="0" fillId="8" borderId="4" xfId="0" applyFill="1" applyBorder="1"/>
    <xf numFmtId="0" fontId="0" fillId="8" borderId="0" xfId="0" applyFill="1"/>
    <xf numFmtId="0" fontId="0" fillId="8" borderId="5" xfId="0" applyFill="1" applyBorder="1"/>
    <xf numFmtId="0" fontId="0" fillId="8" borderId="6" xfId="0" applyFill="1" applyBorder="1"/>
    <xf numFmtId="0" fontId="0" fillId="8" borderId="7" xfId="0" applyFill="1" applyBorder="1"/>
    <xf numFmtId="0" fontId="0" fillId="8" borderId="8" xfId="0" applyFill="1" applyBorder="1"/>
    <xf numFmtId="0" fontId="0" fillId="8" borderId="9" xfId="0" applyFill="1" applyBorder="1"/>
    <xf numFmtId="0" fontId="0" fillId="8" borderId="10" xfId="0" applyFill="1" applyBorder="1"/>
    <xf numFmtId="0" fontId="0" fillId="8" borderId="11" xfId="0" applyFill="1" applyBorder="1"/>
    <xf numFmtId="2" fontId="0" fillId="3" borderId="12" xfId="0" applyNumberFormat="1" applyFill="1" applyBorder="1"/>
    <xf numFmtId="0" fontId="0" fillId="0" borderId="31" xfId="0" applyBorder="1"/>
    <xf numFmtId="0" fontId="0" fillId="0" borderId="32" xfId="0" applyBorder="1"/>
    <xf numFmtId="44" fontId="0" fillId="0" borderId="31" xfId="0" applyNumberFormat="1" applyBorder="1"/>
    <xf numFmtId="44" fontId="0" fillId="0" borderId="32" xfId="0" applyNumberFormat="1" applyBorder="1"/>
    <xf numFmtId="164" fontId="0" fillId="0" borderId="31" xfId="0" applyNumberFormat="1" applyBorder="1"/>
    <xf numFmtId="164" fontId="0" fillId="0" borderId="32" xfId="0" applyNumberFormat="1" applyBorder="1"/>
    <xf numFmtId="43" fontId="0" fillId="0" borderId="31" xfId="0" applyNumberFormat="1" applyBorder="1"/>
    <xf numFmtId="43" fontId="0" fillId="0" borderId="32" xfId="0" applyNumberFormat="1" applyBorder="1"/>
    <xf numFmtId="4" fontId="0" fillId="0" borderId="0" xfId="0" applyNumberFormat="1" applyAlignment="1">
      <alignment horizontal="left" indent="1"/>
    </xf>
    <xf numFmtId="0" fontId="0" fillId="0" borderId="0" xfId="0" applyAlignment="1">
      <alignment horizontal="left"/>
    </xf>
    <xf numFmtId="0" fontId="8" fillId="0" borderId="0" xfId="0" applyFont="1"/>
    <xf numFmtId="14" fontId="8" fillId="0" borderId="0" xfId="0" applyNumberFormat="1" applyFont="1"/>
    <xf numFmtId="4" fontId="8" fillId="0" borderId="0" xfId="0" applyNumberFormat="1" applyFont="1"/>
    <xf numFmtId="4" fontId="0" fillId="10" borderId="12" xfId="0" applyNumberFormat="1" applyFill="1" applyBorder="1"/>
    <xf numFmtId="0" fontId="0" fillId="0" borderId="35" xfId="0" applyBorder="1"/>
    <xf numFmtId="10" fontId="0" fillId="0" borderId="35" xfId="0" applyNumberFormat="1" applyBorder="1"/>
    <xf numFmtId="0" fontId="11" fillId="9" borderId="12" xfId="0" applyFont="1" applyFill="1" applyBorder="1"/>
    <xf numFmtId="0" fontId="11" fillId="9" borderId="14" xfId="0" applyFont="1" applyFill="1" applyBorder="1"/>
    <xf numFmtId="0" fontId="11" fillId="9" borderId="34" xfId="0" applyFont="1" applyFill="1" applyBorder="1"/>
    <xf numFmtId="0" fontId="11" fillId="9" borderId="33" xfId="0" applyFont="1" applyFill="1" applyBorder="1"/>
    <xf numFmtId="44" fontId="0" fillId="10" borderId="12" xfId="0" applyNumberFormat="1" applyFill="1" applyBorder="1"/>
    <xf numFmtId="44" fontId="0" fillId="10" borderId="34" xfId="0" applyNumberFormat="1" applyFill="1" applyBorder="1"/>
    <xf numFmtId="44" fontId="0" fillId="10" borderId="33" xfId="0" applyNumberFormat="1" applyFill="1" applyBorder="1"/>
    <xf numFmtId="0" fontId="0" fillId="10" borderId="12" xfId="0" applyFill="1" applyBorder="1"/>
    <xf numFmtId="44" fontId="0" fillId="4" borderId="12" xfId="0" applyNumberFormat="1" applyFill="1" applyBorder="1"/>
    <xf numFmtId="44" fontId="0" fillId="4" borderId="14" xfId="0" applyNumberFormat="1" applyFill="1" applyBorder="1"/>
    <xf numFmtId="44" fontId="0" fillId="4" borderId="33" xfId="0" applyNumberFormat="1" applyFill="1" applyBorder="1"/>
    <xf numFmtId="0" fontId="0" fillId="6" borderId="0" xfId="0" applyFill="1"/>
    <xf numFmtId="0" fontId="1" fillId="7" borderId="35" xfId="0" applyFont="1" applyFill="1" applyBorder="1"/>
    <xf numFmtId="10" fontId="0" fillId="3" borderId="35" xfId="0" applyNumberFormat="1" applyFill="1" applyBorder="1"/>
    <xf numFmtId="0" fontId="1" fillId="0" borderId="0" xfId="0" applyFont="1"/>
    <xf numFmtId="10" fontId="0" fillId="0" borderId="0" xfId="0" applyNumberFormat="1"/>
    <xf numFmtId="164" fontId="0" fillId="0" borderId="35" xfId="0" applyNumberFormat="1" applyBorder="1"/>
    <xf numFmtId="44" fontId="0" fillId="0" borderId="36" xfId="0" applyNumberFormat="1" applyBorder="1"/>
    <xf numFmtId="0" fontId="0" fillId="10" borderId="34" xfId="0" applyFill="1" applyBorder="1"/>
    <xf numFmtId="164" fontId="0" fillId="10" borderId="33" xfId="0" applyNumberFormat="1" applyFill="1" applyBorder="1"/>
    <xf numFmtId="0" fontId="0" fillId="9" borderId="0" xfId="0" applyFill="1"/>
    <xf numFmtId="0" fontId="0" fillId="10" borderId="0" xfId="0" applyFill="1"/>
    <xf numFmtId="14" fontId="0" fillId="10" borderId="0" xfId="0" applyNumberFormat="1" applyFill="1"/>
    <xf numFmtId="166" fontId="0" fillId="10" borderId="0" xfId="0" applyNumberFormat="1" applyFill="1"/>
    <xf numFmtId="0" fontId="12" fillId="11" borderId="0" xfId="0" applyFont="1" applyFill="1"/>
    <xf numFmtId="164" fontId="9" fillId="0" borderId="0" xfId="0" applyNumberFormat="1" applyFont="1"/>
    <xf numFmtId="0" fontId="9" fillId="0" borderId="0" xfId="0" applyFont="1"/>
    <xf numFmtId="10" fontId="9" fillId="0" borderId="0" xfId="0" applyNumberFormat="1" applyFont="1"/>
    <xf numFmtId="164" fontId="9" fillId="12" borderId="0" xfId="0" applyNumberFormat="1" applyFont="1" applyFill="1"/>
    <xf numFmtId="0" fontId="0" fillId="0" borderId="37" xfId="0" applyBorder="1"/>
    <xf numFmtId="10" fontId="0" fillId="0" borderId="37" xfId="0" applyNumberFormat="1" applyBorder="1"/>
    <xf numFmtId="0" fontId="0" fillId="13" borderId="37" xfId="0" applyFill="1" applyBorder="1"/>
    <xf numFmtId="10" fontId="0" fillId="10" borderId="37" xfId="0" applyNumberFormat="1" applyFill="1" applyBorder="1"/>
    <xf numFmtId="0" fontId="11" fillId="2" borderId="0" xfId="0" applyFont="1" applyFill="1"/>
    <xf numFmtId="0" fontId="0" fillId="13" borderId="38" xfId="0" applyFill="1" applyBorder="1"/>
    <xf numFmtId="0" fontId="0" fillId="14" borderId="0" xfId="0" applyFill="1"/>
    <xf numFmtId="0" fontId="11" fillId="0" borderId="0" xfId="0" applyFont="1"/>
    <xf numFmtId="164" fontId="1" fillId="0" borderId="0" xfId="0" applyNumberFormat="1" applyFont="1"/>
    <xf numFmtId="2" fontId="0" fillId="10" borderId="0" xfId="0" applyNumberFormat="1" applyFill="1"/>
    <xf numFmtId="39" fontId="0" fillId="10" borderId="0" xfId="0" applyNumberFormat="1" applyFill="1"/>
    <xf numFmtId="39" fontId="0" fillId="14" borderId="0" xfId="0" applyNumberFormat="1" applyFill="1"/>
    <xf numFmtId="2" fontId="0" fillId="14" borderId="0" xfId="0" applyNumberFormat="1" applyFill="1"/>
    <xf numFmtId="167" fontId="8" fillId="0" borderId="0" xfId="0" applyNumberFormat="1" applyFont="1"/>
    <xf numFmtId="0" fontId="3" fillId="15" borderId="37" xfId="0" applyFont="1" applyFill="1" applyBorder="1"/>
    <xf numFmtId="4" fontId="0" fillId="0" borderId="37" xfId="0" applyNumberFormat="1" applyBorder="1"/>
    <xf numFmtId="0" fontId="3" fillId="15" borderId="12" xfId="0" applyFont="1" applyFill="1" applyBorder="1"/>
    <xf numFmtId="164" fontId="0" fillId="10" borderId="12" xfId="0" applyNumberFormat="1" applyFill="1" applyBorder="1"/>
    <xf numFmtId="0" fontId="0" fillId="0" borderId="21" xfId="0" applyBorder="1" applyAlignment="1">
      <alignment horizontal="left" wrapText="1" indent="2"/>
    </xf>
    <xf numFmtId="0" fontId="0" fillId="0" borderId="22" xfId="0" applyBorder="1" applyAlignment="1">
      <alignment horizontal="left" wrapText="1" indent="2"/>
    </xf>
    <xf numFmtId="0" fontId="0" fillId="0" borderId="27" xfId="0" applyBorder="1" applyAlignment="1">
      <alignment horizontal="left" wrapText="1" indent="2"/>
    </xf>
    <xf numFmtId="0" fontId="0" fillId="0" borderId="28" xfId="0" applyBorder="1" applyAlignment="1">
      <alignment horizontal="left" wrapText="1" indent="2"/>
    </xf>
    <xf numFmtId="0" fontId="0" fillId="0" borderId="29" xfId="0" applyBorder="1" applyAlignment="1">
      <alignment horizontal="left" wrapText="1" indent="2"/>
    </xf>
    <xf numFmtId="0" fontId="2" fillId="0" borderId="30" xfId="0" applyFont="1" applyBorder="1" applyAlignment="1">
      <alignment horizontal="left" wrapText="1"/>
    </xf>
    <xf numFmtId="0" fontId="2" fillId="0" borderId="10" xfId="0" applyFont="1" applyBorder="1" applyAlignment="1">
      <alignment horizontal="left" wrapText="1"/>
    </xf>
    <xf numFmtId="0" fontId="2" fillId="0" borderId="11" xfId="0" applyFont="1" applyBorder="1" applyAlignment="1">
      <alignment horizontal="left" wrapText="1"/>
    </xf>
    <xf numFmtId="0" fontId="0" fillId="5" borderId="9" xfId="0" applyFill="1" applyBorder="1" applyAlignment="1">
      <alignment horizontal="left" wrapText="1"/>
    </xf>
    <xf numFmtId="0" fontId="0" fillId="5" borderId="10" xfId="0" applyFill="1" applyBorder="1" applyAlignment="1">
      <alignment horizontal="left" wrapText="1"/>
    </xf>
    <xf numFmtId="0" fontId="0" fillId="5" borderId="11" xfId="0" applyFill="1" applyBorder="1" applyAlignment="1">
      <alignment horizontal="left" wrapText="1"/>
    </xf>
  </cellXfs>
  <cellStyles count="4">
    <cellStyle name="BlueHeader" xfId="3" xr:uid="{6F021A7F-A1D7-462F-B3F9-AF7619C6E54C}"/>
    <cellStyle name="GreenFormula" xfId="2" xr:uid="{104EAC0B-4048-4647-B1AD-6439973467EA}"/>
    <cellStyle name="Hyperlink" xfId="1" builtinId="8"/>
    <cellStyle name="Normal" xfId="0" builtinId="0"/>
  </cellStyles>
  <dxfs count="8">
    <dxf>
      <font>
        <b val="0"/>
        <i val="0"/>
        <strike val="0"/>
        <condense val="0"/>
        <extend val="0"/>
        <outline val="0"/>
        <shadow val="0"/>
        <u val="none"/>
        <vertAlign val="baseline"/>
        <sz val="11"/>
        <color auto="1"/>
        <name val="Calibri"/>
        <family val="2"/>
        <scheme val="minor"/>
      </font>
      <numFmt numFmtId="4" formatCode="#,##0.00"/>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167" formatCode="m/d/yy"/>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4" formatCode="#,##0.00"/>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167" formatCode="m/d/yy"/>
      <fill>
        <patternFill patternType="none">
          <fgColor indexed="64"/>
          <bgColor indexed="65"/>
        </patternFill>
      </fill>
    </dxf>
  </dxfs>
  <tableStyles count="1" defaultTableStyle="TableStyleMedium2" defaultPivotStyle="PivotStyleLight16">
    <tableStyle name="Invisible" pivot="0" table="0" count="0" xr9:uid="{DBE46194-6058-4E22-B864-B267EF2746D7}"/>
  </tableStyles>
  <colors>
    <mruColors>
      <color rgb="FF0000FF"/>
      <color rgb="FFCCFF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3.jp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1</xdr:col>
      <xdr:colOff>95250</xdr:colOff>
      <xdr:row>24</xdr:row>
      <xdr:rowOff>26828</xdr:rowOff>
    </xdr:from>
    <xdr:to>
      <xdr:col>6</xdr:col>
      <xdr:colOff>218248</xdr:colOff>
      <xdr:row>32</xdr:row>
      <xdr:rowOff>103361</xdr:rowOff>
    </xdr:to>
    <xdr:pic>
      <xdr:nvPicPr>
        <xdr:cNvPr id="3" name="Picture 2" descr="A screenshot of a cell phone&#10;&#10;Description automatically generated">
          <a:extLst>
            <a:ext uri="{FF2B5EF4-FFF2-40B4-BE49-F238E27FC236}">
              <a16:creationId xmlns:a16="http://schemas.microsoft.com/office/drawing/2014/main" id="{40C0E637-8D9C-4CD4-8F8E-ED53434F078F}"/>
            </a:ext>
          </a:extLst>
        </xdr:cNvPr>
        <xdr:cNvPicPr>
          <a:picLocks noChangeAspect="1"/>
        </xdr:cNvPicPr>
      </xdr:nvPicPr>
      <xdr:blipFill>
        <a:blip xmlns:r="http://schemas.openxmlformats.org/officeDocument/2006/relationships" r:embed="rId1"/>
        <a:stretch>
          <a:fillRect/>
        </a:stretch>
      </xdr:blipFill>
      <xdr:spPr>
        <a:xfrm>
          <a:off x="200025" y="5932328"/>
          <a:ext cx="5382040" cy="16005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190500</xdr:colOff>
      <xdr:row>2</xdr:row>
      <xdr:rowOff>170850</xdr:rowOff>
    </xdr:from>
    <xdr:to>
      <xdr:col>7</xdr:col>
      <xdr:colOff>756450</xdr:colOff>
      <xdr:row>8</xdr:row>
      <xdr:rowOff>38100</xdr:rowOff>
    </xdr:to>
    <xdr:pic>
      <xdr:nvPicPr>
        <xdr:cNvPr id="5" name="Picture 4">
          <a:extLst>
            <a:ext uri="{FF2B5EF4-FFF2-40B4-BE49-F238E27FC236}">
              <a16:creationId xmlns:a16="http://schemas.microsoft.com/office/drawing/2014/main" id="{CCB6BA74-42D3-4E52-8646-223933FF30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62575" y="551850"/>
          <a:ext cx="1347000" cy="1010250"/>
        </a:xfrm>
        <a:prstGeom prst="rect">
          <a:avLst/>
        </a:prstGeom>
      </xdr:spPr>
    </xdr:pic>
    <xdr:clientData/>
  </xdr:twoCellAnchor>
  <xdr:twoCellAnchor editAs="oneCell">
    <xdr:from>
      <xdr:col>4</xdr:col>
      <xdr:colOff>2004976</xdr:colOff>
      <xdr:row>2</xdr:row>
      <xdr:rowOff>147600</xdr:rowOff>
    </xdr:from>
    <xdr:to>
      <xdr:col>6</xdr:col>
      <xdr:colOff>4445</xdr:colOff>
      <xdr:row>8</xdr:row>
      <xdr:rowOff>0</xdr:rowOff>
    </xdr:to>
    <xdr:pic>
      <xdr:nvPicPr>
        <xdr:cNvPr id="7" name="Picture 6">
          <a:extLst>
            <a:ext uri="{FF2B5EF4-FFF2-40B4-BE49-F238E27FC236}">
              <a16:creationId xmlns:a16="http://schemas.microsoft.com/office/drawing/2014/main" id="{A67D35C1-F44F-DB26-D7A0-576875EAF10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176676" y="528600"/>
          <a:ext cx="999844" cy="995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16565</xdr:colOff>
      <xdr:row>1</xdr:row>
      <xdr:rowOff>57978</xdr:rowOff>
    </xdr:from>
    <xdr:to>
      <xdr:col>11</xdr:col>
      <xdr:colOff>147845</xdr:colOff>
      <xdr:row>9</xdr:row>
      <xdr:rowOff>77028</xdr:rowOff>
    </xdr:to>
    <xdr:pic>
      <xdr:nvPicPr>
        <xdr:cNvPr id="2" name="Picture 1" descr="A screenshot of a cell phone&#10;&#10;Description automatically generated">
          <a:extLst>
            <a:ext uri="{FF2B5EF4-FFF2-40B4-BE49-F238E27FC236}">
              <a16:creationId xmlns:a16="http://schemas.microsoft.com/office/drawing/2014/main" id="{40BA4CFF-843F-60AC-84BB-9C798C2461C1}"/>
            </a:ext>
          </a:extLst>
        </xdr:cNvPr>
        <xdr:cNvPicPr>
          <a:picLocks noChangeAspect="1"/>
        </xdr:cNvPicPr>
      </xdr:nvPicPr>
      <xdr:blipFill>
        <a:blip xmlns:r="http://schemas.openxmlformats.org/officeDocument/2006/relationships" r:embed="rId1"/>
        <a:stretch>
          <a:fillRect/>
        </a:stretch>
      </xdr:blipFill>
      <xdr:spPr>
        <a:xfrm>
          <a:off x="629478" y="248478"/>
          <a:ext cx="6691105" cy="154305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31AC18A-70BC-479E-893B-5A3FC42EBB46}" name="fSales" displayName="fSales" ref="B6:E92" totalsRowShown="0">
  <autoFilter ref="B6:E92" xr:uid="{D31AC18A-70BC-479E-893B-5A3FC42EBB46}"/>
  <tableColumns count="4">
    <tableColumn id="1" xr3:uid="{6DEB0492-6351-4934-B6AE-2C5A6BDA97C8}" name="Date" dataDxfId="7"/>
    <tableColumn id="2" xr3:uid="{FD48FDB6-7F0C-4035-8D4F-A35E088DA7F3}" name="Product" dataDxfId="6"/>
    <tableColumn id="3" xr3:uid="{78808D62-B10A-4005-8D65-2550CBE348DA}" name="Customer" dataDxfId="5"/>
    <tableColumn id="4" xr3:uid="{4D83FA2D-E974-47EA-A5CC-B6C77E236922}" name="Sales ($)"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923CC8C-D89B-47D3-86F1-ED77885B3343}" name="Homework04Table" displayName="Homework04Table" ref="B6:E109" totalsRowShown="0">
  <autoFilter ref="B6:E109" xr:uid="{4923CC8C-D89B-47D3-86F1-ED77885B3343}"/>
  <tableColumns count="4">
    <tableColumn id="1" xr3:uid="{983EE1D3-5ADD-4610-83D4-B04AFB7F509E}" name="Date" dataDxfId="3"/>
    <tableColumn id="2" xr3:uid="{29FAF819-A94E-435A-8F5C-63591BD93F60}" name="Product" dataDxfId="2"/>
    <tableColumn id="3" xr3:uid="{22035673-6C29-4179-9EF0-50553A7D0627}" name="Customer" dataDxfId="1"/>
    <tableColumn id="4" xr3:uid="{60DF48FE-420E-44AB-A95F-D0CE7CF69E9B}" name="Sales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youtube.com/watch?v=TfjZuOJBRsE&amp;list=PLrRPvpgDmw0kMy6GdNvsecPSOP5Tc_ydL&amp;index=43" TargetMode="External"/><Relationship Id="rId1" Type="http://schemas.openxmlformats.org/officeDocument/2006/relationships/hyperlink" Target="https://www.youtube.com/watch?v=TfjZuOJBRsE&amp;list=PLrRPvpgDmw0kMy6GdNvsecPSOP5Tc_ydL&amp;index=43" TargetMode="Externa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E6CB4-35FD-425A-8748-03A6F385D680}">
  <sheetPr>
    <tabColor rgb="FFFFFF00"/>
  </sheetPr>
  <dimension ref="B2:H50"/>
  <sheetViews>
    <sheetView zoomScale="115" zoomScaleNormal="115" workbookViewId="0">
      <selection activeCell="H44" sqref="H44:H47"/>
    </sheetView>
  </sheetViews>
  <sheetFormatPr defaultRowHeight="14.4" x14ac:dyDescent="0.3"/>
  <cols>
    <col min="1" max="1" width="1.6640625" customWidth="1"/>
    <col min="2" max="2" width="23.33203125" customWidth="1"/>
    <col min="3" max="6" width="13" customWidth="1"/>
    <col min="7" max="7" width="1.6640625" customWidth="1"/>
    <col min="11" max="11" width="11.109375" customWidth="1"/>
    <col min="12" max="12" width="23.33203125" customWidth="1"/>
    <col min="13" max="16" width="13" customWidth="1"/>
    <col min="17" max="17" width="1.6640625" customWidth="1"/>
  </cols>
  <sheetData>
    <row r="2" spans="2:8" x14ac:dyDescent="0.3">
      <c r="B2" s="2" t="s">
        <v>14</v>
      </c>
    </row>
    <row r="4" spans="2:8" x14ac:dyDescent="0.3">
      <c r="C4" t="s">
        <v>31</v>
      </c>
      <c r="D4" t="s">
        <v>32</v>
      </c>
      <c r="E4" t="s">
        <v>33</v>
      </c>
      <c r="F4" t="s">
        <v>34</v>
      </c>
      <c r="H4" s="2" t="s">
        <v>56</v>
      </c>
    </row>
    <row r="5" spans="2:8" x14ac:dyDescent="0.3">
      <c r="B5" t="s">
        <v>35</v>
      </c>
      <c r="C5">
        <v>5689</v>
      </c>
      <c r="D5">
        <v>2569</v>
      </c>
      <c r="E5">
        <v>6587</v>
      </c>
      <c r="F5">
        <v>8700</v>
      </c>
      <c r="H5" s="1" t="s">
        <v>44</v>
      </c>
    </row>
    <row r="6" spans="2:8" x14ac:dyDescent="0.3">
      <c r="B6" t="s">
        <v>36</v>
      </c>
      <c r="C6">
        <v>1801.15</v>
      </c>
      <c r="D6">
        <v>2099.15</v>
      </c>
      <c r="E6">
        <v>4100.3</v>
      </c>
      <c r="F6">
        <v>4245</v>
      </c>
      <c r="H6" s="1" t="s">
        <v>61</v>
      </c>
    </row>
    <row r="7" spans="2:8" x14ac:dyDescent="0.3">
      <c r="B7" t="s">
        <v>37</v>
      </c>
      <c r="C7">
        <v>537.79999999999995</v>
      </c>
      <c r="D7">
        <v>513.80000000000007</v>
      </c>
      <c r="E7">
        <v>1617.4</v>
      </c>
      <c r="F7">
        <v>1740</v>
      </c>
      <c r="H7" s="1" t="s">
        <v>45</v>
      </c>
    </row>
    <row r="8" spans="2:8" x14ac:dyDescent="0.3">
      <c r="B8" t="s">
        <v>38</v>
      </c>
      <c r="C8">
        <v>253.35</v>
      </c>
      <c r="D8">
        <v>385.34999999999997</v>
      </c>
      <c r="E8">
        <f>E5-E6-E7</f>
        <v>869.29999999999973</v>
      </c>
      <c r="F8">
        <v>1305</v>
      </c>
    </row>
    <row r="9" spans="2:8" x14ac:dyDescent="0.3">
      <c r="B9" t="s">
        <v>39</v>
      </c>
      <c r="C9">
        <f t="shared" ref="C9:F9" si="0">SUM(C6:C8)</f>
        <v>2592.2999999999997</v>
      </c>
      <c r="D9">
        <f t="shared" si="0"/>
        <v>2998.3</v>
      </c>
      <c r="E9">
        <f t="shared" si="0"/>
        <v>6587</v>
      </c>
      <c r="F9">
        <f t="shared" si="0"/>
        <v>7290</v>
      </c>
      <c r="H9" t="s">
        <v>47</v>
      </c>
    </row>
    <row r="10" spans="2:8" x14ac:dyDescent="0.3">
      <c r="B10" t="s">
        <v>40</v>
      </c>
      <c r="C10">
        <f t="shared" ref="C10:F10" si="1">C5-C9</f>
        <v>3096.7000000000003</v>
      </c>
      <c r="D10">
        <f t="shared" si="1"/>
        <v>-429.30000000000018</v>
      </c>
      <c r="E10">
        <f t="shared" si="1"/>
        <v>0</v>
      </c>
      <c r="F10">
        <f t="shared" si="1"/>
        <v>1410</v>
      </c>
      <c r="H10" t="s">
        <v>48</v>
      </c>
    </row>
    <row r="12" spans="2:8" x14ac:dyDescent="0.3">
      <c r="D12" t="s">
        <v>41</v>
      </c>
    </row>
    <row r="14" spans="2:8" x14ac:dyDescent="0.3">
      <c r="C14" t="s">
        <v>31</v>
      </c>
      <c r="D14" t="s">
        <v>32</v>
      </c>
      <c r="E14" t="s">
        <v>33</v>
      </c>
      <c r="F14" t="s">
        <v>34</v>
      </c>
      <c r="H14" t="s">
        <v>49</v>
      </c>
    </row>
    <row r="15" spans="2:8" x14ac:dyDescent="0.3">
      <c r="B15" t="s">
        <v>35</v>
      </c>
      <c r="C15">
        <v>5689</v>
      </c>
      <c r="D15">
        <v>2569</v>
      </c>
      <c r="E15">
        <v>6587</v>
      </c>
      <c r="F15">
        <v>8700</v>
      </c>
      <c r="H15" s="1" t="s">
        <v>50</v>
      </c>
    </row>
    <row r="16" spans="2:8" x14ac:dyDescent="0.3">
      <c r="B16" t="s">
        <v>36</v>
      </c>
      <c r="C16">
        <v>1801.15</v>
      </c>
      <c r="D16">
        <v>2099.15</v>
      </c>
      <c r="E16">
        <v>4100.3</v>
      </c>
      <c r="F16">
        <v>4245</v>
      </c>
      <c r="H16" s="1" t="s">
        <v>54</v>
      </c>
    </row>
    <row r="17" spans="2:8" x14ac:dyDescent="0.3">
      <c r="B17" t="s">
        <v>37</v>
      </c>
      <c r="C17">
        <v>537.79999999999995</v>
      </c>
      <c r="D17">
        <v>513.80000000000007</v>
      </c>
      <c r="E17">
        <v>1617.4</v>
      </c>
      <c r="F17">
        <v>1740</v>
      </c>
      <c r="H17" s="1" t="s">
        <v>51</v>
      </c>
    </row>
    <row r="18" spans="2:8" x14ac:dyDescent="0.3">
      <c r="B18" t="s">
        <v>38</v>
      </c>
      <c r="C18">
        <v>253.35</v>
      </c>
      <c r="D18">
        <v>385.34999999999997</v>
      </c>
      <c r="E18">
        <f>E15-E16-E17</f>
        <v>869.29999999999973</v>
      </c>
      <c r="F18">
        <v>1305</v>
      </c>
      <c r="H18" s="85" t="s">
        <v>147</v>
      </c>
    </row>
    <row r="19" spans="2:8" x14ac:dyDescent="0.3">
      <c r="B19" t="s">
        <v>39</v>
      </c>
      <c r="C19">
        <f t="shared" ref="C19:F19" si="2">SUM(C16:C18)</f>
        <v>2592.2999999999997</v>
      </c>
      <c r="D19">
        <f t="shared" si="2"/>
        <v>2998.3</v>
      </c>
      <c r="E19">
        <f t="shared" si="2"/>
        <v>6587</v>
      </c>
      <c r="F19">
        <f t="shared" si="2"/>
        <v>7290</v>
      </c>
    </row>
    <row r="20" spans="2:8" x14ac:dyDescent="0.3">
      <c r="B20" t="s">
        <v>40</v>
      </c>
      <c r="C20">
        <f t="shared" ref="C20:F20" si="3">C15-C19</f>
        <v>3096.7000000000003</v>
      </c>
      <c r="D20">
        <f t="shared" si="3"/>
        <v>-429.30000000000018</v>
      </c>
      <c r="E20">
        <f t="shared" si="3"/>
        <v>0</v>
      </c>
      <c r="F20">
        <f t="shared" si="3"/>
        <v>1410</v>
      </c>
    </row>
    <row r="22" spans="2:8" x14ac:dyDescent="0.3">
      <c r="D22" t="s">
        <v>41</v>
      </c>
    </row>
    <row r="24" spans="2:8" x14ac:dyDescent="0.3">
      <c r="B24" t="s">
        <v>145</v>
      </c>
      <c r="C24" t="s">
        <v>31</v>
      </c>
      <c r="D24" t="s">
        <v>32</v>
      </c>
      <c r="E24" t="s">
        <v>33</v>
      </c>
      <c r="F24" t="s">
        <v>34</v>
      </c>
      <c r="H24" s="2" t="s">
        <v>146</v>
      </c>
    </row>
    <row r="25" spans="2:8" x14ac:dyDescent="0.3">
      <c r="B25" t="s">
        <v>35</v>
      </c>
      <c r="C25">
        <v>5689</v>
      </c>
      <c r="D25">
        <v>2569</v>
      </c>
      <c r="E25">
        <v>6587</v>
      </c>
      <c r="F25">
        <v>8700</v>
      </c>
    </row>
    <row r="26" spans="2:8" x14ac:dyDescent="0.3">
      <c r="B26" t="s">
        <v>36</v>
      </c>
      <c r="C26">
        <v>1801.15</v>
      </c>
      <c r="D26">
        <v>2099.15</v>
      </c>
      <c r="E26">
        <v>4100.3</v>
      </c>
      <c r="F26">
        <v>4245</v>
      </c>
    </row>
    <row r="27" spans="2:8" x14ac:dyDescent="0.3">
      <c r="B27" t="s">
        <v>37</v>
      </c>
      <c r="C27">
        <v>537.79999999999995</v>
      </c>
      <c r="D27">
        <v>513.80000000000007</v>
      </c>
      <c r="E27">
        <v>1617.4</v>
      </c>
      <c r="F27">
        <v>1740</v>
      </c>
    </row>
    <row r="28" spans="2:8" x14ac:dyDescent="0.3">
      <c r="B28" t="s">
        <v>38</v>
      </c>
      <c r="C28">
        <v>253.35</v>
      </c>
      <c r="D28">
        <v>385.34999999999997</v>
      </c>
      <c r="E28">
        <f>E25-E26-E27</f>
        <v>869.29999999999973</v>
      </c>
      <c r="F28">
        <v>1305</v>
      </c>
    </row>
    <row r="29" spans="2:8" x14ac:dyDescent="0.3">
      <c r="B29" t="s">
        <v>39</v>
      </c>
      <c r="C29">
        <f t="shared" ref="C29:F29" si="4">SUM(C26:C28)</f>
        <v>2592.2999999999997</v>
      </c>
      <c r="D29">
        <f t="shared" si="4"/>
        <v>2998.3</v>
      </c>
      <c r="E29">
        <f t="shared" si="4"/>
        <v>6587</v>
      </c>
      <c r="F29">
        <f t="shared" si="4"/>
        <v>7290</v>
      </c>
    </row>
    <row r="30" spans="2:8" x14ac:dyDescent="0.3">
      <c r="B30" t="s">
        <v>40</v>
      </c>
      <c r="C30">
        <f t="shared" ref="C30:F30" si="5">C25-C29</f>
        <v>3096.7000000000003</v>
      </c>
      <c r="D30">
        <f t="shared" si="5"/>
        <v>-429.30000000000018</v>
      </c>
      <c r="E30">
        <f t="shared" si="5"/>
        <v>0</v>
      </c>
      <c r="F30">
        <f t="shared" si="5"/>
        <v>1410</v>
      </c>
    </row>
    <row r="32" spans="2:8" x14ac:dyDescent="0.3">
      <c r="D32" t="s">
        <v>41</v>
      </c>
    </row>
    <row r="34" spans="2:8" x14ac:dyDescent="0.3">
      <c r="C34" t="s">
        <v>31</v>
      </c>
      <c r="D34" t="s">
        <v>32</v>
      </c>
      <c r="E34" t="s">
        <v>33</v>
      </c>
      <c r="F34" t="s">
        <v>34</v>
      </c>
      <c r="H34" t="s">
        <v>52</v>
      </c>
    </row>
    <row r="35" spans="2:8" x14ac:dyDescent="0.3">
      <c r="B35" t="s">
        <v>35</v>
      </c>
      <c r="C35">
        <v>5689</v>
      </c>
      <c r="D35">
        <v>2569</v>
      </c>
      <c r="E35">
        <v>6587</v>
      </c>
      <c r="F35">
        <v>8700</v>
      </c>
      <c r="H35" s="1" t="s">
        <v>53</v>
      </c>
    </row>
    <row r="36" spans="2:8" x14ac:dyDescent="0.3">
      <c r="B36" t="s">
        <v>36</v>
      </c>
      <c r="C36">
        <v>1801.15</v>
      </c>
      <c r="D36">
        <v>2099.15</v>
      </c>
      <c r="E36">
        <v>4100.3</v>
      </c>
      <c r="F36">
        <v>4245</v>
      </c>
      <c r="H36" s="1" t="s">
        <v>55</v>
      </c>
    </row>
    <row r="37" spans="2:8" x14ac:dyDescent="0.3">
      <c r="B37" t="s">
        <v>37</v>
      </c>
      <c r="C37">
        <v>537.79999999999995</v>
      </c>
      <c r="D37">
        <v>513.80000000000007</v>
      </c>
      <c r="E37">
        <v>1617.4</v>
      </c>
      <c r="F37">
        <v>1740</v>
      </c>
      <c r="H37" s="1"/>
    </row>
    <row r="38" spans="2:8" x14ac:dyDescent="0.3">
      <c r="B38" t="s">
        <v>38</v>
      </c>
      <c r="C38">
        <v>253.35</v>
      </c>
      <c r="D38">
        <v>385.34999999999997</v>
      </c>
      <c r="E38">
        <f>E35-E36-E37</f>
        <v>869.29999999999973</v>
      </c>
      <c r="F38">
        <v>1305</v>
      </c>
    </row>
    <row r="39" spans="2:8" x14ac:dyDescent="0.3">
      <c r="B39" t="s">
        <v>39</v>
      </c>
      <c r="C39">
        <f t="shared" ref="C39:F39" si="6">SUM(C36:C38)</f>
        <v>2592.2999999999997</v>
      </c>
      <c r="D39">
        <f t="shared" si="6"/>
        <v>2998.3</v>
      </c>
      <c r="E39">
        <f t="shared" si="6"/>
        <v>6587</v>
      </c>
      <c r="F39">
        <f t="shared" si="6"/>
        <v>7290</v>
      </c>
    </row>
    <row r="40" spans="2:8" x14ac:dyDescent="0.3">
      <c r="B40" t="s">
        <v>40</v>
      </c>
      <c r="C40">
        <f t="shared" ref="C40:F40" si="7">C35-C39</f>
        <v>3096.7000000000003</v>
      </c>
      <c r="D40">
        <f t="shared" si="7"/>
        <v>-429.30000000000018</v>
      </c>
      <c r="E40">
        <f t="shared" si="7"/>
        <v>0</v>
      </c>
      <c r="F40">
        <f t="shared" si="7"/>
        <v>1410</v>
      </c>
    </row>
    <row r="42" spans="2:8" x14ac:dyDescent="0.3">
      <c r="D42" t="s">
        <v>41</v>
      </c>
    </row>
    <row r="44" spans="2:8" x14ac:dyDescent="0.3">
      <c r="B44" t="s">
        <v>46</v>
      </c>
      <c r="C44" t="s">
        <v>31</v>
      </c>
      <c r="D44" t="s">
        <v>32</v>
      </c>
      <c r="E44" t="s">
        <v>33</v>
      </c>
      <c r="F44" t="s">
        <v>34</v>
      </c>
      <c r="H44" s="2" t="s">
        <v>57</v>
      </c>
    </row>
    <row r="45" spans="2:8" x14ac:dyDescent="0.3">
      <c r="B45" t="s">
        <v>35</v>
      </c>
      <c r="C45">
        <v>5689</v>
      </c>
      <c r="D45">
        <v>2569</v>
      </c>
      <c r="E45">
        <v>6587</v>
      </c>
      <c r="F45">
        <v>8700</v>
      </c>
      <c r="H45" t="s">
        <v>58</v>
      </c>
    </row>
    <row r="46" spans="2:8" x14ac:dyDescent="0.3">
      <c r="B46" t="s">
        <v>36</v>
      </c>
      <c r="C46">
        <v>1801.15</v>
      </c>
      <c r="D46">
        <v>2099.15</v>
      </c>
      <c r="E46">
        <v>4100.3</v>
      </c>
      <c r="F46">
        <v>4245</v>
      </c>
      <c r="H46" t="s">
        <v>59</v>
      </c>
    </row>
    <row r="47" spans="2:8" x14ac:dyDescent="0.3">
      <c r="B47" t="s">
        <v>37</v>
      </c>
      <c r="C47">
        <v>537.79999999999995</v>
      </c>
      <c r="D47">
        <v>513.80000000000007</v>
      </c>
      <c r="E47">
        <v>1617.4</v>
      </c>
      <c r="F47">
        <v>1740</v>
      </c>
      <c r="H47" t="s">
        <v>60</v>
      </c>
    </row>
    <row r="48" spans="2:8" x14ac:dyDescent="0.3">
      <c r="B48" t="s">
        <v>38</v>
      </c>
      <c r="C48">
        <v>253.35</v>
      </c>
      <c r="D48">
        <v>385.34999999999997</v>
      </c>
      <c r="E48">
        <f>E45-E46-E47</f>
        <v>869.29999999999973</v>
      </c>
      <c r="F48">
        <v>1305</v>
      </c>
    </row>
    <row r="49" spans="2:6" x14ac:dyDescent="0.3">
      <c r="B49" t="s">
        <v>39</v>
      </c>
      <c r="C49">
        <f t="shared" ref="C49:F49" si="8">SUM(C46:C48)</f>
        <v>2592.2999999999997</v>
      </c>
      <c r="D49">
        <f t="shared" si="8"/>
        <v>2998.3</v>
      </c>
      <c r="E49">
        <f t="shared" si="8"/>
        <v>6587</v>
      </c>
      <c r="F49">
        <f t="shared" si="8"/>
        <v>7290</v>
      </c>
    </row>
    <row r="50" spans="2:6" x14ac:dyDescent="0.3">
      <c r="B50" t="s">
        <v>40</v>
      </c>
      <c r="C50">
        <f>C45-C49</f>
        <v>3096.7000000000003</v>
      </c>
      <c r="D50">
        <f t="shared" ref="D50:F50" si="9">D45-D49</f>
        <v>-429.30000000000018</v>
      </c>
      <c r="E50">
        <f t="shared" si="9"/>
        <v>0</v>
      </c>
      <c r="F50">
        <f t="shared" si="9"/>
        <v>1410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49C22-C349-47E3-956A-98965332C653}">
  <sheetPr>
    <tabColor rgb="FFFFFF00"/>
  </sheetPr>
  <dimension ref="B2:H51"/>
  <sheetViews>
    <sheetView zoomScale="115" zoomScaleNormal="115" workbookViewId="0">
      <selection activeCell="H44" sqref="H44:H47"/>
    </sheetView>
  </sheetViews>
  <sheetFormatPr defaultRowHeight="14.4" x14ac:dyDescent="0.3"/>
  <cols>
    <col min="1" max="1" width="1.6640625" customWidth="1"/>
    <col min="2" max="2" width="23.33203125" customWidth="1"/>
    <col min="3" max="6" width="13" customWidth="1"/>
    <col min="7" max="7" width="1.6640625" customWidth="1"/>
    <col min="11" max="11" width="11.109375" customWidth="1"/>
    <col min="12" max="12" width="23.33203125" customWidth="1"/>
    <col min="13" max="16" width="13" customWidth="1"/>
    <col min="17" max="17" width="1.6640625" customWidth="1"/>
  </cols>
  <sheetData>
    <row r="2" spans="2:8" x14ac:dyDescent="0.3">
      <c r="B2" s="2" t="s">
        <v>14</v>
      </c>
    </row>
    <row r="4" spans="2:8" x14ac:dyDescent="0.3">
      <c r="C4" s="2" t="s">
        <v>31</v>
      </c>
      <c r="D4" s="2" t="s">
        <v>32</v>
      </c>
      <c r="E4" s="2" t="s">
        <v>33</v>
      </c>
      <c r="F4" s="2" t="s">
        <v>34</v>
      </c>
      <c r="H4" s="2" t="s">
        <v>56</v>
      </c>
    </row>
    <row r="5" spans="2:8" x14ac:dyDescent="0.3">
      <c r="B5" t="s">
        <v>35</v>
      </c>
      <c r="C5">
        <v>5689</v>
      </c>
      <c r="D5">
        <v>2569</v>
      </c>
      <c r="E5">
        <v>6587</v>
      </c>
      <c r="F5">
        <v>8700</v>
      </c>
      <c r="H5" s="1" t="s">
        <v>44</v>
      </c>
    </row>
    <row r="6" spans="2:8" x14ac:dyDescent="0.3">
      <c r="B6" s="86" t="s">
        <v>36</v>
      </c>
      <c r="C6">
        <v>1801.15</v>
      </c>
      <c r="D6">
        <v>2099.15</v>
      </c>
      <c r="E6">
        <v>4100.3</v>
      </c>
      <c r="F6">
        <v>4245</v>
      </c>
      <c r="H6" s="1" t="s">
        <v>61</v>
      </c>
    </row>
    <row r="7" spans="2:8" x14ac:dyDescent="0.3">
      <c r="B7" s="86" t="s">
        <v>37</v>
      </c>
      <c r="C7">
        <v>537.79999999999995</v>
      </c>
      <c r="D7">
        <v>513.80000000000007</v>
      </c>
      <c r="E7">
        <v>1617.4</v>
      </c>
      <c r="F7">
        <v>1740</v>
      </c>
      <c r="H7" s="1" t="s">
        <v>45</v>
      </c>
    </row>
    <row r="8" spans="2:8" x14ac:dyDescent="0.3">
      <c r="B8" s="86" t="s">
        <v>38</v>
      </c>
      <c r="C8">
        <v>253.35</v>
      </c>
      <c r="D8">
        <v>385.34999999999997</v>
      </c>
      <c r="E8">
        <f>E5-E6-E7</f>
        <v>869.29999999999973</v>
      </c>
      <c r="F8">
        <v>1305</v>
      </c>
    </row>
    <row r="9" spans="2:8" x14ac:dyDescent="0.3">
      <c r="B9" s="77" t="s">
        <v>39</v>
      </c>
      <c r="C9" s="77">
        <f t="shared" ref="C9:F9" si="0">SUM(C6:C8)</f>
        <v>2592.2999999999997</v>
      </c>
      <c r="D9" s="77">
        <f t="shared" si="0"/>
        <v>2998.3</v>
      </c>
      <c r="E9" s="77">
        <f t="shared" si="0"/>
        <v>6587</v>
      </c>
      <c r="F9" s="77">
        <f t="shared" si="0"/>
        <v>7290</v>
      </c>
      <c r="H9" t="s">
        <v>47</v>
      </c>
    </row>
    <row r="10" spans="2:8" ht="15" thickBot="1" x14ac:dyDescent="0.35">
      <c r="B10" s="78" t="s">
        <v>40</v>
      </c>
      <c r="C10" s="78">
        <f t="shared" ref="C10:F10" si="1">C5-C9</f>
        <v>3096.7000000000003</v>
      </c>
      <c r="D10" s="78">
        <f t="shared" si="1"/>
        <v>-429.30000000000018</v>
      </c>
      <c r="E10" s="78">
        <f t="shared" si="1"/>
        <v>0</v>
      </c>
      <c r="F10" s="78">
        <f t="shared" si="1"/>
        <v>1410</v>
      </c>
      <c r="H10" t="s">
        <v>48</v>
      </c>
    </row>
    <row r="11" spans="2:8" ht="15" thickTop="1" x14ac:dyDescent="0.3"/>
    <row r="12" spans="2:8" x14ac:dyDescent="0.3">
      <c r="D12" t="s">
        <v>41</v>
      </c>
    </row>
    <row r="14" spans="2:8" x14ac:dyDescent="0.3">
      <c r="C14" s="2" t="s">
        <v>31</v>
      </c>
      <c r="D14" s="2" t="s">
        <v>32</v>
      </c>
      <c r="E14" s="2" t="s">
        <v>33</v>
      </c>
      <c r="F14" s="2" t="s">
        <v>34</v>
      </c>
      <c r="H14" t="s">
        <v>49</v>
      </c>
    </row>
    <row r="15" spans="2:8" x14ac:dyDescent="0.3">
      <c r="B15" t="s">
        <v>35</v>
      </c>
      <c r="C15" s="24">
        <v>5689</v>
      </c>
      <c r="D15" s="24">
        <v>2569</v>
      </c>
      <c r="E15" s="24">
        <v>6587</v>
      </c>
      <c r="F15" s="24">
        <v>8700</v>
      </c>
      <c r="H15" s="1" t="s">
        <v>50</v>
      </c>
    </row>
    <row r="16" spans="2:8" x14ac:dyDescent="0.3">
      <c r="B16" s="1" t="s">
        <v>36</v>
      </c>
      <c r="C16" s="25">
        <v>1801.15</v>
      </c>
      <c r="D16" s="25">
        <v>2099.15</v>
      </c>
      <c r="E16" s="25">
        <v>4100.3</v>
      </c>
      <c r="F16" s="25">
        <v>4245</v>
      </c>
      <c r="H16" s="1" t="s">
        <v>54</v>
      </c>
    </row>
    <row r="17" spans="2:8" x14ac:dyDescent="0.3">
      <c r="B17" s="1" t="s">
        <v>37</v>
      </c>
      <c r="C17" s="25">
        <v>537.79999999999995</v>
      </c>
      <c r="D17" s="25">
        <v>513.80000000000007</v>
      </c>
      <c r="E17" s="25">
        <v>1617.4</v>
      </c>
      <c r="F17" s="25">
        <v>1740</v>
      </c>
      <c r="H17" s="1" t="s">
        <v>51</v>
      </c>
    </row>
    <row r="18" spans="2:8" x14ac:dyDescent="0.3">
      <c r="B18" s="1" t="s">
        <v>38</v>
      </c>
      <c r="C18" s="25">
        <v>253.35</v>
      </c>
      <c r="D18" s="25">
        <v>385.34999999999997</v>
      </c>
      <c r="E18" s="25">
        <f>E15-E16-E17</f>
        <v>869.29999999999973</v>
      </c>
      <c r="F18" s="25">
        <v>1305</v>
      </c>
      <c r="H18" s="85" t="s">
        <v>147</v>
      </c>
    </row>
    <row r="19" spans="2:8" x14ac:dyDescent="0.3">
      <c r="B19" s="77" t="s">
        <v>39</v>
      </c>
      <c r="C19" s="79">
        <f t="shared" ref="C19:F19" si="2">SUM(C16:C18)</f>
        <v>2592.2999999999997</v>
      </c>
      <c r="D19" s="79">
        <f t="shared" si="2"/>
        <v>2998.3</v>
      </c>
      <c r="E19" s="79">
        <f t="shared" si="2"/>
        <v>6587</v>
      </c>
      <c r="F19" s="79">
        <f t="shared" si="2"/>
        <v>7290</v>
      </c>
    </row>
    <row r="20" spans="2:8" ht="15" thickBot="1" x14ac:dyDescent="0.35">
      <c r="B20" s="78" t="s">
        <v>40</v>
      </c>
      <c r="C20" s="80">
        <f t="shared" ref="C20:F20" si="3">C15-C19</f>
        <v>3096.7000000000003</v>
      </c>
      <c r="D20" s="80">
        <f t="shared" si="3"/>
        <v>-429.30000000000018</v>
      </c>
      <c r="E20" s="80">
        <f t="shared" si="3"/>
        <v>0</v>
      </c>
      <c r="F20" s="80">
        <f t="shared" si="3"/>
        <v>1410</v>
      </c>
    </row>
    <row r="21" spans="2:8" ht="15" thickTop="1" x14ac:dyDescent="0.3"/>
    <row r="22" spans="2:8" x14ac:dyDescent="0.3">
      <c r="D22" t="s">
        <v>41</v>
      </c>
    </row>
    <row r="24" spans="2:8" x14ac:dyDescent="0.3">
      <c r="B24" t="s">
        <v>145</v>
      </c>
      <c r="C24" s="2" t="s">
        <v>31</v>
      </c>
      <c r="D24" s="2" t="s">
        <v>32</v>
      </c>
      <c r="E24" s="2" t="s">
        <v>33</v>
      </c>
      <c r="F24" s="2" t="s">
        <v>34</v>
      </c>
      <c r="H24" s="2" t="s">
        <v>146</v>
      </c>
    </row>
    <row r="25" spans="2:8" x14ac:dyDescent="0.3">
      <c r="B25" t="s">
        <v>35</v>
      </c>
      <c r="C25" s="25">
        <v>5689</v>
      </c>
      <c r="D25" s="25">
        <v>2569</v>
      </c>
      <c r="E25" s="25">
        <v>6587</v>
      </c>
      <c r="F25" s="25">
        <v>8700</v>
      </c>
    </row>
    <row r="26" spans="2:8" x14ac:dyDescent="0.3">
      <c r="B26" s="1" t="s">
        <v>36</v>
      </c>
      <c r="C26" s="25">
        <v>1801.15</v>
      </c>
      <c r="D26" s="25">
        <v>2099.15</v>
      </c>
      <c r="E26" s="25">
        <v>4100.3</v>
      </c>
      <c r="F26" s="25">
        <v>4245</v>
      </c>
    </row>
    <row r="27" spans="2:8" x14ac:dyDescent="0.3">
      <c r="B27" s="1" t="s">
        <v>37</v>
      </c>
      <c r="C27" s="25">
        <v>537.79999999999995</v>
      </c>
      <c r="D27" s="25">
        <v>513.80000000000007</v>
      </c>
      <c r="E27" s="25">
        <v>1617.4</v>
      </c>
      <c r="F27" s="25">
        <v>1740</v>
      </c>
    </row>
    <row r="28" spans="2:8" x14ac:dyDescent="0.3">
      <c r="B28" s="1" t="s">
        <v>38</v>
      </c>
      <c r="C28" s="25">
        <v>253.35</v>
      </c>
      <c r="D28" s="25">
        <v>385.34999999999997</v>
      </c>
      <c r="E28" s="25">
        <f>E25-E26-E27</f>
        <v>869.29999999999973</v>
      </c>
      <c r="F28" s="25">
        <v>1305</v>
      </c>
    </row>
    <row r="29" spans="2:8" x14ac:dyDescent="0.3">
      <c r="B29" s="77" t="s">
        <v>39</v>
      </c>
      <c r="C29" s="83">
        <f t="shared" ref="C29:F29" si="4">SUM(C26:C28)</f>
        <v>2592.2999999999997</v>
      </c>
      <c r="D29" s="83">
        <f t="shared" si="4"/>
        <v>2998.3</v>
      </c>
      <c r="E29" s="83">
        <f t="shared" si="4"/>
        <v>6587</v>
      </c>
      <c r="F29" s="83">
        <f t="shared" si="4"/>
        <v>7290</v>
      </c>
    </row>
    <row r="30" spans="2:8" ht="15" thickBot="1" x14ac:dyDescent="0.35">
      <c r="B30" s="78" t="s">
        <v>40</v>
      </c>
      <c r="C30" s="84">
        <f t="shared" ref="C30:F30" si="5">C25-C29</f>
        <v>3096.7000000000003</v>
      </c>
      <c r="D30" s="84">
        <f t="shared" si="5"/>
        <v>-429.30000000000018</v>
      </c>
      <c r="E30" s="84">
        <f t="shared" si="5"/>
        <v>0</v>
      </c>
      <c r="F30" s="84">
        <f t="shared" si="5"/>
        <v>1410</v>
      </c>
    </row>
    <row r="31" spans="2:8" ht="15" thickTop="1" x14ac:dyDescent="0.3"/>
    <row r="32" spans="2:8" x14ac:dyDescent="0.3">
      <c r="D32" t="s">
        <v>41</v>
      </c>
    </row>
    <row r="34" spans="2:8" x14ac:dyDescent="0.3">
      <c r="C34" s="2" t="s">
        <v>31</v>
      </c>
      <c r="D34" s="2" t="s">
        <v>32</v>
      </c>
      <c r="E34" s="2" t="s">
        <v>33</v>
      </c>
      <c r="F34" s="2" t="s">
        <v>34</v>
      </c>
      <c r="H34" t="s">
        <v>52</v>
      </c>
    </row>
    <row r="35" spans="2:8" x14ac:dyDescent="0.3">
      <c r="B35" t="s">
        <v>35</v>
      </c>
      <c r="C35" s="27">
        <v>5689</v>
      </c>
      <c r="D35" s="27">
        <v>2569</v>
      </c>
      <c r="E35" s="27">
        <v>6587</v>
      </c>
      <c r="F35" s="27">
        <v>8700</v>
      </c>
      <c r="H35" s="1" t="s">
        <v>53</v>
      </c>
    </row>
    <row r="36" spans="2:8" x14ac:dyDescent="0.3">
      <c r="B36" s="86" t="s">
        <v>36</v>
      </c>
      <c r="C36" s="26">
        <v>1801.15</v>
      </c>
      <c r="D36" s="26">
        <v>2099.15</v>
      </c>
      <c r="E36" s="26">
        <v>4100.3</v>
      </c>
      <c r="F36" s="26">
        <v>4245</v>
      </c>
      <c r="H36" s="1" t="s">
        <v>55</v>
      </c>
    </row>
    <row r="37" spans="2:8" x14ac:dyDescent="0.3">
      <c r="B37" s="86" t="s">
        <v>37</v>
      </c>
      <c r="C37" s="26">
        <v>537.79999999999995</v>
      </c>
      <c r="D37" s="26">
        <v>513.80000000000007</v>
      </c>
      <c r="E37" s="26">
        <v>1617.4</v>
      </c>
      <c r="F37" s="26">
        <v>1740</v>
      </c>
      <c r="H37" s="1"/>
    </row>
    <row r="38" spans="2:8" x14ac:dyDescent="0.3">
      <c r="B38" s="86" t="s">
        <v>38</v>
      </c>
      <c r="C38" s="26">
        <v>253.35</v>
      </c>
      <c r="D38" s="26">
        <v>385.34999999999997</v>
      </c>
      <c r="E38" s="26">
        <f>E35-E36-E37</f>
        <v>869.29999999999973</v>
      </c>
      <c r="F38" s="26">
        <v>1305</v>
      </c>
    </row>
    <row r="39" spans="2:8" x14ac:dyDescent="0.3">
      <c r="B39" s="77" t="s">
        <v>39</v>
      </c>
      <c r="C39" s="81">
        <f t="shared" ref="C39:F39" si="6">SUM(C36:C38)</f>
        <v>2592.2999999999997</v>
      </c>
      <c r="D39" s="81">
        <f t="shared" si="6"/>
        <v>2998.3</v>
      </c>
      <c r="E39" s="81">
        <f t="shared" si="6"/>
        <v>6587</v>
      </c>
      <c r="F39" s="81">
        <f t="shared" si="6"/>
        <v>7290</v>
      </c>
    </row>
    <row r="40" spans="2:8" ht="15" thickBot="1" x14ac:dyDescent="0.35">
      <c r="B40" s="78" t="s">
        <v>40</v>
      </c>
      <c r="C40" s="82">
        <f t="shared" ref="C40:F40" si="7">C35-C39</f>
        <v>3096.7000000000003</v>
      </c>
      <c r="D40" s="82">
        <f t="shared" si="7"/>
        <v>-429.30000000000018</v>
      </c>
      <c r="E40" s="82">
        <f t="shared" si="7"/>
        <v>0</v>
      </c>
      <c r="F40" s="82">
        <f t="shared" si="7"/>
        <v>1410</v>
      </c>
    </row>
    <row r="41" spans="2:8" ht="15" thickTop="1" x14ac:dyDescent="0.3"/>
    <row r="42" spans="2:8" x14ac:dyDescent="0.3">
      <c r="D42" t="s">
        <v>41</v>
      </c>
    </row>
    <row r="44" spans="2:8" x14ac:dyDescent="0.3">
      <c r="B44" s="30" t="s">
        <v>46</v>
      </c>
      <c r="C44" s="28" t="s">
        <v>31</v>
      </c>
      <c r="D44" s="28" t="s">
        <v>32</v>
      </c>
      <c r="E44" s="28" t="s">
        <v>33</v>
      </c>
      <c r="F44" s="28" t="s">
        <v>34</v>
      </c>
      <c r="H44" s="2" t="s">
        <v>57</v>
      </c>
    </row>
    <row r="45" spans="2:8" x14ac:dyDescent="0.3">
      <c r="B45" s="28" t="s">
        <v>35</v>
      </c>
      <c r="C45" s="29">
        <v>5689</v>
      </c>
      <c r="D45" s="29">
        <v>2569</v>
      </c>
      <c r="E45" s="29">
        <v>6587</v>
      </c>
      <c r="F45" s="29">
        <v>8700</v>
      </c>
      <c r="H45" t="s">
        <v>58</v>
      </c>
    </row>
    <row r="46" spans="2:8" x14ac:dyDescent="0.3">
      <c r="B46" s="28" t="s">
        <v>36</v>
      </c>
      <c r="C46" s="29">
        <v>1801.15</v>
      </c>
      <c r="D46" s="29">
        <v>2099.15</v>
      </c>
      <c r="E46" s="29">
        <v>4100.3</v>
      </c>
      <c r="F46" s="29">
        <v>4245</v>
      </c>
      <c r="H46" t="s">
        <v>59</v>
      </c>
    </row>
    <row r="47" spans="2:8" x14ac:dyDescent="0.3">
      <c r="B47" s="28" t="s">
        <v>37</v>
      </c>
      <c r="C47" s="29">
        <v>537.79999999999995</v>
      </c>
      <c r="D47" s="29">
        <v>513.80000000000007</v>
      </c>
      <c r="E47" s="29">
        <v>1617.4</v>
      </c>
      <c r="F47" s="29">
        <v>1740</v>
      </c>
      <c r="H47" t="s">
        <v>60</v>
      </c>
    </row>
    <row r="48" spans="2:8" ht="15" thickBot="1" x14ac:dyDescent="0.35">
      <c r="B48" s="31" t="s">
        <v>38</v>
      </c>
      <c r="C48" s="32">
        <v>253.35</v>
      </c>
      <c r="D48" s="32">
        <v>385.34999999999997</v>
      </c>
      <c r="E48" s="32">
        <f>E45-E46-E47</f>
        <v>869.29999999999973</v>
      </c>
      <c r="F48" s="32">
        <v>1305</v>
      </c>
    </row>
    <row r="49" spans="2:6" ht="15" thickBot="1" x14ac:dyDescent="0.35">
      <c r="B49" s="33" t="s">
        <v>39</v>
      </c>
      <c r="C49" s="35">
        <f t="shared" ref="C49:F49" si="8">SUM(C46:C48)</f>
        <v>2592.2999999999997</v>
      </c>
      <c r="D49" s="35">
        <f t="shared" si="8"/>
        <v>2998.3</v>
      </c>
      <c r="E49" s="35">
        <f t="shared" si="8"/>
        <v>6587</v>
      </c>
      <c r="F49" s="35">
        <f t="shared" si="8"/>
        <v>7290</v>
      </c>
    </row>
    <row r="50" spans="2:6" ht="15" thickBot="1" x14ac:dyDescent="0.35">
      <c r="B50" s="34" t="s">
        <v>40</v>
      </c>
      <c r="C50" s="36">
        <f>C45-C49</f>
        <v>3096.7000000000003</v>
      </c>
      <c r="D50" s="36">
        <f t="shared" ref="D50:F50" si="9">D45-D49</f>
        <v>-429.30000000000018</v>
      </c>
      <c r="E50" s="36">
        <f t="shared" si="9"/>
        <v>0</v>
      </c>
      <c r="F50" s="36">
        <f t="shared" si="9"/>
        <v>1410</v>
      </c>
    </row>
    <row r="51" spans="2:6" ht="15" thickTop="1" x14ac:dyDescent="0.3"/>
  </sheetData>
  <pageMargins left="0.7" right="0.7" top="0.75" bottom="0.75" header="0.3" footer="0.3"/>
  <pageSetup scale="7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2AD39-02F1-4EBE-817E-631D967511E6}">
  <sheetPr>
    <tabColor rgb="FF0000FF"/>
  </sheetPr>
  <dimension ref="B2:P116"/>
  <sheetViews>
    <sheetView topLeftCell="B38" zoomScaleNormal="100" workbookViewId="0">
      <selection activeCell="B4" sqref="H6"/>
    </sheetView>
  </sheetViews>
  <sheetFormatPr defaultRowHeight="14.4" x14ac:dyDescent="0.3"/>
  <cols>
    <col min="1" max="1" width="1.5546875" customWidth="1"/>
    <col min="2" max="2" width="2.88671875" customWidth="1"/>
    <col min="3" max="3" width="36.88671875" customWidth="1"/>
    <col min="4" max="8" width="13" customWidth="1"/>
    <col min="9" max="9" width="16.33203125" customWidth="1"/>
    <col min="10" max="10" width="24.88671875" customWidth="1"/>
    <col min="13" max="13" width="23.5546875" bestFit="1" customWidth="1"/>
  </cols>
  <sheetData>
    <row r="2" spans="2:9" x14ac:dyDescent="0.3">
      <c r="B2" s="40" t="s">
        <v>0</v>
      </c>
      <c r="C2" s="41"/>
      <c r="D2" s="41"/>
      <c r="E2" s="41"/>
      <c r="F2" s="41"/>
      <c r="G2" s="41"/>
      <c r="H2" s="41"/>
      <c r="I2" s="42"/>
    </row>
    <row r="3" spans="2:9" x14ac:dyDescent="0.3">
      <c r="B3" s="43" t="s">
        <v>1</v>
      </c>
      <c r="C3" s="44" t="s">
        <v>113</v>
      </c>
      <c r="D3" s="45"/>
      <c r="E3" s="45"/>
      <c r="F3" s="45"/>
      <c r="G3" s="45"/>
      <c r="H3" s="45"/>
      <c r="I3" s="46"/>
    </row>
    <row r="4" spans="2:9" x14ac:dyDescent="0.3">
      <c r="B4" s="47"/>
      <c r="C4" s="48" t="s">
        <v>119</v>
      </c>
      <c r="D4" s="49"/>
      <c r="E4" s="49"/>
      <c r="F4" s="49"/>
      <c r="G4" s="49"/>
      <c r="H4" s="49"/>
      <c r="I4" s="50"/>
    </row>
    <row r="5" spans="2:9" x14ac:dyDescent="0.3">
      <c r="B5" s="51" t="s">
        <v>2</v>
      </c>
      <c r="C5" s="52" t="s">
        <v>3</v>
      </c>
      <c r="D5" s="41"/>
      <c r="E5" s="41"/>
      <c r="F5" s="41"/>
      <c r="G5" s="41"/>
      <c r="H5" s="41"/>
      <c r="I5" s="42"/>
    </row>
    <row r="6" spans="2:9" x14ac:dyDescent="0.3">
      <c r="B6" s="43"/>
      <c r="C6" s="53" t="s">
        <v>114</v>
      </c>
      <c r="D6" s="45"/>
      <c r="E6" s="45"/>
      <c r="F6" s="45"/>
      <c r="G6" s="45"/>
      <c r="H6" s="45"/>
      <c r="I6" s="46"/>
    </row>
    <row r="7" spans="2:9" x14ac:dyDescent="0.3">
      <c r="B7" s="43"/>
      <c r="C7" s="53" t="s">
        <v>115</v>
      </c>
      <c r="D7" s="45"/>
      <c r="E7" s="45"/>
      <c r="F7" s="45"/>
      <c r="G7" s="45"/>
      <c r="H7" s="45"/>
      <c r="I7" s="46"/>
    </row>
    <row r="8" spans="2:9" x14ac:dyDescent="0.3">
      <c r="B8" s="43"/>
      <c r="C8" s="53" t="s">
        <v>112</v>
      </c>
      <c r="D8" s="45"/>
      <c r="E8" s="45"/>
      <c r="F8" s="45"/>
      <c r="G8" s="45"/>
      <c r="H8" s="45"/>
      <c r="I8" s="46"/>
    </row>
    <row r="9" spans="2:9" ht="30" customHeight="1" x14ac:dyDescent="0.3">
      <c r="B9" s="56"/>
      <c r="C9" s="142" t="s">
        <v>43</v>
      </c>
      <c r="D9" s="143"/>
      <c r="E9" s="143"/>
      <c r="F9" s="143"/>
      <c r="G9" s="143"/>
      <c r="H9" s="143"/>
      <c r="I9" s="144"/>
    </row>
    <row r="10" spans="2:9" ht="30" customHeight="1" x14ac:dyDescent="0.3">
      <c r="B10" s="56"/>
      <c r="C10" s="142" t="s">
        <v>82</v>
      </c>
      <c r="D10" s="143"/>
      <c r="E10" s="143"/>
      <c r="F10" s="143"/>
      <c r="G10" s="143"/>
      <c r="H10" s="143"/>
      <c r="I10" s="144"/>
    </row>
    <row r="11" spans="2:9" x14ac:dyDescent="0.3">
      <c r="B11" s="47"/>
      <c r="C11" s="54" t="s">
        <v>116</v>
      </c>
      <c r="D11" s="49"/>
      <c r="E11" s="49"/>
      <c r="F11" s="49"/>
      <c r="G11" s="49"/>
      <c r="H11" s="49"/>
      <c r="I11" s="50"/>
    </row>
    <row r="12" spans="2:9" x14ac:dyDescent="0.3">
      <c r="B12" s="51" t="s">
        <v>4</v>
      </c>
      <c r="C12" s="52" t="s">
        <v>14</v>
      </c>
      <c r="D12" s="41"/>
      <c r="E12" s="41"/>
      <c r="F12" s="41"/>
      <c r="G12" s="41"/>
      <c r="H12" s="41"/>
      <c r="I12" s="42"/>
    </row>
    <row r="13" spans="2:9" x14ac:dyDescent="0.3">
      <c r="B13" s="43"/>
      <c r="C13" s="53" t="s">
        <v>70</v>
      </c>
      <c r="D13" s="45"/>
      <c r="E13" s="45"/>
      <c r="F13" s="45"/>
      <c r="G13" s="45"/>
      <c r="H13" s="45"/>
      <c r="I13" s="46"/>
    </row>
    <row r="14" spans="2:9" x14ac:dyDescent="0.3">
      <c r="B14" s="43"/>
      <c r="C14" s="53" t="s">
        <v>30</v>
      </c>
      <c r="D14" s="45"/>
      <c r="E14" s="45"/>
      <c r="F14" s="45"/>
      <c r="G14" s="45"/>
      <c r="H14" s="45"/>
      <c r="I14" s="46"/>
    </row>
    <row r="15" spans="2:9" x14ac:dyDescent="0.3">
      <c r="B15" s="43"/>
      <c r="C15" s="53" t="s">
        <v>117</v>
      </c>
      <c r="D15" s="45"/>
      <c r="E15" s="45"/>
      <c r="F15" s="45"/>
      <c r="G15" s="45"/>
      <c r="H15" s="45"/>
      <c r="I15" s="46"/>
    </row>
    <row r="16" spans="2:9" ht="30" customHeight="1" x14ac:dyDescent="0.3">
      <c r="B16" s="43"/>
      <c r="C16" s="142" t="s">
        <v>42</v>
      </c>
      <c r="D16" s="143"/>
      <c r="E16" s="143"/>
      <c r="F16" s="143"/>
      <c r="G16" s="143"/>
      <c r="H16" s="143"/>
      <c r="I16" s="144"/>
    </row>
    <row r="17" spans="2:9" x14ac:dyDescent="0.3">
      <c r="B17" s="47"/>
      <c r="C17" s="54" t="s">
        <v>71</v>
      </c>
      <c r="D17" s="49"/>
      <c r="E17" s="49"/>
      <c r="F17" s="49"/>
      <c r="G17" s="49"/>
      <c r="H17" s="49"/>
      <c r="I17" s="50"/>
    </row>
    <row r="18" spans="2:9" x14ac:dyDescent="0.3">
      <c r="B18" s="51" t="s">
        <v>8</v>
      </c>
      <c r="C18" s="52" t="s">
        <v>5</v>
      </c>
      <c r="D18" s="41"/>
      <c r="E18" s="41"/>
      <c r="F18" s="41"/>
      <c r="G18" s="41"/>
      <c r="H18" s="41"/>
      <c r="I18" s="42"/>
    </row>
    <row r="19" spans="2:9" x14ac:dyDescent="0.3">
      <c r="B19" s="43"/>
      <c r="C19" s="53" t="s">
        <v>6</v>
      </c>
      <c r="D19" s="45"/>
      <c r="E19" s="45"/>
      <c r="F19" s="45"/>
      <c r="G19" s="45"/>
      <c r="H19" s="45"/>
      <c r="I19" s="46"/>
    </row>
    <row r="20" spans="2:9" ht="30" customHeight="1" x14ac:dyDescent="0.3">
      <c r="B20" s="47"/>
      <c r="C20" s="142" t="s">
        <v>7</v>
      </c>
      <c r="D20" s="143"/>
      <c r="E20" s="143"/>
      <c r="F20" s="143"/>
      <c r="G20" s="143"/>
      <c r="H20" s="143"/>
      <c r="I20" s="144"/>
    </row>
    <row r="21" spans="2:9" ht="30" customHeight="1" x14ac:dyDescent="0.3">
      <c r="B21" s="60" t="s">
        <v>12</v>
      </c>
      <c r="C21" s="145" t="s">
        <v>80</v>
      </c>
      <c r="D21" s="146"/>
      <c r="E21" s="146"/>
      <c r="F21" s="146"/>
      <c r="G21" s="146"/>
      <c r="H21" s="146"/>
      <c r="I21" s="147"/>
    </row>
    <row r="22" spans="2:9" x14ac:dyDescent="0.3">
      <c r="B22" s="51" t="s">
        <v>13</v>
      </c>
      <c r="C22" s="57" t="s">
        <v>78</v>
      </c>
      <c r="D22" s="41"/>
      <c r="E22" s="41"/>
      <c r="F22" s="41"/>
      <c r="G22" s="41"/>
      <c r="H22" s="41"/>
      <c r="I22" s="42"/>
    </row>
    <row r="23" spans="2:9" ht="30" customHeight="1" x14ac:dyDescent="0.3">
      <c r="B23" s="43"/>
      <c r="C23" s="140" t="s">
        <v>79</v>
      </c>
      <c r="D23" s="140"/>
      <c r="E23" s="140"/>
      <c r="F23" s="140"/>
      <c r="G23" s="140"/>
      <c r="H23" s="140"/>
      <c r="I23" s="141"/>
    </row>
    <row r="24" spans="2:9" x14ac:dyDescent="0.3">
      <c r="B24" s="43"/>
      <c r="C24" s="140" t="s">
        <v>111</v>
      </c>
      <c r="D24" s="140"/>
      <c r="E24" s="140"/>
      <c r="F24" s="140"/>
      <c r="G24" s="140"/>
      <c r="H24" s="140"/>
      <c r="I24" s="141"/>
    </row>
    <row r="25" spans="2:9" x14ac:dyDescent="0.3">
      <c r="B25" s="43"/>
      <c r="C25" s="58"/>
      <c r="D25" s="45"/>
      <c r="E25" s="45"/>
      <c r="F25" s="45"/>
      <c r="G25" s="45"/>
      <c r="H25" s="45"/>
      <c r="I25" s="46"/>
    </row>
    <row r="26" spans="2:9" x14ac:dyDescent="0.3">
      <c r="B26" s="43"/>
      <c r="C26" s="58"/>
      <c r="D26" s="45"/>
      <c r="E26" s="45"/>
      <c r="F26" s="45"/>
      <c r="G26" s="45"/>
      <c r="H26" s="45"/>
      <c r="I26" s="46"/>
    </row>
    <row r="27" spans="2:9" x14ac:dyDescent="0.3">
      <c r="B27" s="43"/>
      <c r="C27" s="58"/>
      <c r="D27" s="45"/>
      <c r="E27" s="45"/>
      <c r="F27" s="45"/>
      <c r="G27" s="45"/>
      <c r="H27" s="45"/>
      <c r="I27" s="46"/>
    </row>
    <row r="28" spans="2:9" x14ac:dyDescent="0.3">
      <c r="B28" s="43"/>
      <c r="C28" s="58"/>
      <c r="D28" s="45"/>
      <c r="E28" s="45"/>
      <c r="F28" s="45"/>
      <c r="G28" s="45"/>
      <c r="H28" s="45"/>
      <c r="I28" s="46"/>
    </row>
    <row r="29" spans="2:9" x14ac:dyDescent="0.3">
      <c r="B29" s="43"/>
      <c r="C29" s="58"/>
      <c r="D29" s="45"/>
      <c r="E29" s="45"/>
      <c r="F29" s="45"/>
      <c r="G29" s="45"/>
      <c r="H29" s="45"/>
      <c r="I29" s="46"/>
    </row>
    <row r="30" spans="2:9" x14ac:dyDescent="0.3">
      <c r="B30" s="43"/>
      <c r="C30" s="58"/>
      <c r="D30" s="45"/>
      <c r="E30" s="45"/>
      <c r="F30" s="45"/>
      <c r="G30" s="45"/>
      <c r="H30" s="45"/>
      <c r="I30" s="46"/>
    </row>
    <row r="31" spans="2:9" x14ac:dyDescent="0.3">
      <c r="B31" s="43"/>
      <c r="C31" s="58"/>
      <c r="D31" s="45"/>
      <c r="E31" s="45"/>
      <c r="F31" s="45"/>
      <c r="G31" s="45"/>
      <c r="H31" s="45"/>
      <c r="I31" s="46"/>
    </row>
    <row r="32" spans="2:9" x14ac:dyDescent="0.3">
      <c r="B32" s="43"/>
      <c r="C32" s="58"/>
      <c r="D32" s="45"/>
      <c r="E32" s="45"/>
      <c r="F32" s="45"/>
      <c r="G32" s="45"/>
      <c r="H32" s="45"/>
      <c r="I32" s="46"/>
    </row>
    <row r="33" spans="2:16" x14ac:dyDescent="0.3">
      <c r="B33" s="47"/>
      <c r="C33" s="48"/>
      <c r="D33" s="49"/>
      <c r="E33" s="49"/>
      <c r="F33" s="49"/>
      <c r="G33" s="49"/>
      <c r="H33" s="49"/>
      <c r="I33" s="50"/>
    </row>
    <row r="35" spans="2:16" x14ac:dyDescent="0.3">
      <c r="C35" s="59" t="s">
        <v>136</v>
      </c>
      <c r="D35" s="10"/>
      <c r="E35" s="10"/>
      <c r="F35" s="10"/>
      <c r="G35" s="10"/>
      <c r="H35" s="10"/>
      <c r="I35" s="10"/>
      <c r="J35" s="10"/>
      <c r="K35" s="10"/>
      <c r="L35" s="10"/>
      <c r="M35" s="10"/>
      <c r="N35" s="10"/>
      <c r="O35" s="10"/>
      <c r="P35" s="11"/>
    </row>
    <row r="36" spans="2:16" x14ac:dyDescent="0.3">
      <c r="C36" s="12" t="s">
        <v>139</v>
      </c>
      <c r="D36" s="13"/>
      <c r="E36" s="13"/>
      <c r="F36" s="13"/>
      <c r="G36" s="13"/>
      <c r="H36" s="13"/>
      <c r="I36" s="13"/>
      <c r="J36" s="13"/>
      <c r="K36" s="13"/>
      <c r="L36" s="13"/>
      <c r="M36" s="13"/>
      <c r="N36" s="13"/>
      <c r="O36" s="13"/>
      <c r="P36" s="14"/>
    </row>
    <row r="37" spans="2:16" x14ac:dyDescent="0.3">
      <c r="C37" s="15" t="s">
        <v>144</v>
      </c>
      <c r="D37" s="16"/>
      <c r="E37" s="16"/>
      <c r="F37" s="16"/>
      <c r="G37" s="16"/>
      <c r="H37" s="16"/>
      <c r="I37" s="16"/>
      <c r="J37" s="16"/>
      <c r="K37" s="16"/>
      <c r="L37" s="16"/>
      <c r="M37" s="16"/>
      <c r="N37" s="16"/>
      <c r="O37" s="16"/>
      <c r="P37" s="17"/>
    </row>
    <row r="38" spans="2:16" ht="15" thickBot="1" x14ac:dyDescent="0.35"/>
    <row r="39" spans="2:16" ht="15.6" thickTop="1" thickBot="1" x14ac:dyDescent="0.35">
      <c r="C39" s="105" t="s">
        <v>142</v>
      </c>
      <c r="D39" s="105" t="s">
        <v>143</v>
      </c>
      <c r="J39" s="38" t="s">
        <v>65</v>
      </c>
    </row>
    <row r="40" spans="2:16" ht="15.6" thickTop="1" thickBot="1" x14ac:dyDescent="0.35">
      <c r="C40" s="91" t="s">
        <v>140</v>
      </c>
      <c r="D40" s="92">
        <v>0.435</v>
      </c>
      <c r="I40" s="37" t="s">
        <v>69</v>
      </c>
      <c r="J40" t="s">
        <v>66</v>
      </c>
    </row>
    <row r="41" spans="2:16" ht="15.6" thickTop="1" thickBot="1" x14ac:dyDescent="0.35">
      <c r="C41" s="91" t="s">
        <v>141</v>
      </c>
      <c r="D41" s="92">
        <v>0.25</v>
      </c>
      <c r="J41" t="s">
        <v>68</v>
      </c>
    </row>
    <row r="42" spans="2:16" ht="15.6" thickTop="1" thickBot="1" x14ac:dyDescent="0.35">
      <c r="C42" s="91" t="s">
        <v>184</v>
      </c>
      <c r="D42" s="92">
        <v>0.125</v>
      </c>
      <c r="J42" t="s">
        <v>67</v>
      </c>
    </row>
    <row r="43" spans="2:16" ht="15.6" thickTop="1" thickBot="1" x14ac:dyDescent="0.35">
      <c r="C43" s="91" t="s">
        <v>185</v>
      </c>
      <c r="D43" s="92">
        <v>7.4999999999999997E-2</v>
      </c>
      <c r="J43" t="s">
        <v>73</v>
      </c>
    </row>
    <row r="44" spans="2:16" ht="15.6" thickTop="1" thickBot="1" x14ac:dyDescent="0.35">
      <c r="C44" s="91" t="s">
        <v>148</v>
      </c>
      <c r="D44" s="106">
        <f>SUM(D40:D43)</f>
        <v>0.88500000000000001</v>
      </c>
      <c r="J44" t="s">
        <v>72</v>
      </c>
    </row>
    <row r="45" spans="2:16" ht="15" thickTop="1" x14ac:dyDescent="0.3">
      <c r="J45" t="s">
        <v>74</v>
      </c>
    </row>
    <row r="46" spans="2:16" x14ac:dyDescent="0.3">
      <c r="M46" s="107"/>
      <c r="N46" s="107"/>
    </row>
    <row r="47" spans="2:16" ht="15.6" x14ac:dyDescent="0.3">
      <c r="C47" s="104" t="s">
        <v>182</v>
      </c>
      <c r="D47" s="93" t="s">
        <v>31</v>
      </c>
      <c r="E47" s="93" t="s">
        <v>32</v>
      </c>
      <c r="F47" s="93" t="s">
        <v>33</v>
      </c>
      <c r="G47" s="93" t="s">
        <v>34</v>
      </c>
      <c r="H47" s="93" t="s">
        <v>62</v>
      </c>
      <c r="N47" s="108"/>
    </row>
    <row r="48" spans="2:16" ht="15.6" x14ac:dyDescent="0.3">
      <c r="C48" s="93" t="s">
        <v>183</v>
      </c>
      <c r="D48" s="29">
        <v>5000</v>
      </c>
      <c r="E48" s="29">
        <v>6750</v>
      </c>
      <c r="F48" s="29">
        <v>7950</v>
      </c>
      <c r="G48" s="29">
        <v>11255</v>
      </c>
      <c r="H48" s="90">
        <f t="shared" ref="H48:H54" si="0">SUM(D48:G48)</f>
        <v>30955</v>
      </c>
      <c r="N48" s="108"/>
    </row>
    <row r="49" spans="3:16" ht="15.6" x14ac:dyDescent="0.3">
      <c r="C49" s="93" t="s">
        <v>140</v>
      </c>
      <c r="D49" s="101" cm="1">
        <f t="array" ref="D49:G52">ROUND(D48:G48*D40:D43,2)</f>
        <v>2175</v>
      </c>
      <c r="E49" s="101">
        <v>2936.25</v>
      </c>
      <c r="F49" s="101">
        <v>3458.25</v>
      </c>
      <c r="G49" s="101">
        <v>4895.93</v>
      </c>
      <c r="H49" s="97">
        <f t="shared" si="0"/>
        <v>13465.43</v>
      </c>
      <c r="N49" s="108"/>
    </row>
    <row r="50" spans="3:16" ht="15.6" x14ac:dyDescent="0.3">
      <c r="C50" s="93" t="s">
        <v>141</v>
      </c>
      <c r="D50" s="101">
        <v>1250</v>
      </c>
      <c r="E50" s="101">
        <v>1687.5</v>
      </c>
      <c r="F50" s="101">
        <v>1987.5</v>
      </c>
      <c r="G50" s="101">
        <v>2813.75</v>
      </c>
      <c r="H50" s="97">
        <f t="shared" si="0"/>
        <v>7738.75</v>
      </c>
      <c r="N50" s="108"/>
    </row>
    <row r="51" spans="3:16" ht="15.6" x14ac:dyDescent="0.3">
      <c r="C51" s="93" t="s">
        <v>184</v>
      </c>
      <c r="D51" s="101">
        <v>625</v>
      </c>
      <c r="E51" s="101">
        <v>843.75</v>
      </c>
      <c r="F51" s="101">
        <v>993.75</v>
      </c>
      <c r="G51" s="101">
        <v>1406.88</v>
      </c>
      <c r="H51" s="97">
        <f t="shared" si="0"/>
        <v>3869.38</v>
      </c>
      <c r="N51" s="108"/>
    </row>
    <row r="52" spans="3:16" ht="16.2" thickBot="1" x14ac:dyDescent="0.35">
      <c r="C52" s="94" t="s">
        <v>185</v>
      </c>
      <c r="D52" s="101">
        <v>375</v>
      </c>
      <c r="E52" s="102">
        <v>506.25</v>
      </c>
      <c r="F52" s="102">
        <v>596.25</v>
      </c>
      <c r="G52" s="102">
        <v>844.13</v>
      </c>
      <c r="H52" s="97">
        <f t="shared" si="0"/>
        <v>2321.63</v>
      </c>
    </row>
    <row r="53" spans="3:16" ht="16.8" thickTop="1" thickBot="1" x14ac:dyDescent="0.35">
      <c r="C53" s="95" t="s">
        <v>39</v>
      </c>
      <c r="D53" s="98">
        <f>ROUND(SUM(D49:D52),2)</f>
        <v>4425</v>
      </c>
      <c r="E53" s="98">
        <f t="shared" ref="E53:G53" si="1">ROUND(SUM(E49:E52),2)</f>
        <v>5973.75</v>
      </c>
      <c r="F53" s="98">
        <f t="shared" si="1"/>
        <v>7035.75</v>
      </c>
      <c r="G53" s="98">
        <f t="shared" si="1"/>
        <v>9960.69</v>
      </c>
      <c r="H53" s="98">
        <f t="shared" si="0"/>
        <v>27395.190000000002</v>
      </c>
    </row>
    <row r="54" spans="3:16" ht="16.8" thickTop="1" thickBot="1" x14ac:dyDescent="0.35">
      <c r="C54" s="96" t="s">
        <v>186</v>
      </c>
      <c r="D54" s="103" cm="1">
        <f t="array" ref="D54:G54">(D48:G48-D53:G53)</f>
        <v>575</v>
      </c>
      <c r="E54" s="103">
        <v>776.25</v>
      </c>
      <c r="F54" s="103">
        <v>914.25</v>
      </c>
      <c r="G54" s="103">
        <v>1294.3099999999995</v>
      </c>
      <c r="H54" s="99">
        <f t="shared" si="0"/>
        <v>3559.8099999999995</v>
      </c>
    </row>
    <row r="55" spans="3:16" ht="15" thickTop="1" x14ac:dyDescent="0.3"/>
    <row r="56" spans="3:16" x14ac:dyDescent="0.3">
      <c r="C56" s="59" t="s">
        <v>11</v>
      </c>
      <c r="D56" s="10"/>
      <c r="E56" s="10"/>
      <c r="F56" s="10"/>
      <c r="G56" s="10"/>
      <c r="H56" s="10"/>
      <c r="I56" s="10"/>
      <c r="J56" s="10"/>
      <c r="K56" s="10"/>
      <c r="L56" s="10"/>
      <c r="M56" s="10"/>
      <c r="N56" s="10"/>
      <c r="O56" s="10"/>
      <c r="P56" s="11"/>
    </row>
    <row r="57" spans="3:16" x14ac:dyDescent="0.3">
      <c r="C57" s="12" t="s">
        <v>64</v>
      </c>
      <c r="D57" s="13"/>
      <c r="E57" s="13"/>
      <c r="F57" s="13"/>
      <c r="G57" s="13"/>
      <c r="H57" s="13"/>
      <c r="I57" s="13"/>
      <c r="J57" s="13"/>
      <c r="K57" s="13"/>
      <c r="L57" s="13"/>
      <c r="M57" s="13"/>
      <c r="N57" s="13"/>
      <c r="O57" s="13"/>
      <c r="P57" s="14"/>
    </row>
    <row r="58" spans="3:16" x14ac:dyDescent="0.3">
      <c r="C58" s="15" t="s">
        <v>133</v>
      </c>
      <c r="D58" s="16"/>
      <c r="E58" s="16"/>
      <c r="F58" s="16"/>
      <c r="G58" s="16"/>
      <c r="H58" s="16"/>
      <c r="I58" s="16"/>
      <c r="J58" s="16"/>
      <c r="K58" s="16"/>
      <c r="L58" s="16"/>
      <c r="M58" s="16"/>
      <c r="N58" s="16"/>
      <c r="O58" s="16"/>
      <c r="P58" s="17"/>
    </row>
    <row r="59" spans="3:16" ht="15" thickBot="1" x14ac:dyDescent="0.35"/>
    <row r="60" spans="3:16" ht="15.6" thickTop="1" thickBot="1" x14ac:dyDescent="0.35">
      <c r="C60" s="105" t="s">
        <v>188</v>
      </c>
      <c r="D60" s="105" t="s">
        <v>22</v>
      </c>
      <c r="L60" s="2" t="s">
        <v>152</v>
      </c>
    </row>
    <row r="61" spans="3:16" ht="15.6" thickTop="1" thickBot="1" x14ac:dyDescent="0.35">
      <c r="C61" s="91" t="s">
        <v>189</v>
      </c>
      <c r="D61" s="92">
        <v>0.72</v>
      </c>
      <c r="L61" s="61" t="s">
        <v>150</v>
      </c>
    </row>
    <row r="62" spans="3:16" ht="15.6" thickTop="1" thickBot="1" x14ac:dyDescent="0.35">
      <c r="C62" s="91" t="s">
        <v>187</v>
      </c>
      <c r="D62" s="109">
        <v>13.55</v>
      </c>
      <c r="L62" s="61" t="s">
        <v>151</v>
      </c>
    </row>
    <row r="63" spans="3:16" ht="15" thickTop="1" x14ac:dyDescent="0.3">
      <c r="D63" s="27"/>
    </row>
    <row r="64" spans="3:16" ht="15.6" x14ac:dyDescent="0.3">
      <c r="C64" s="93" t="s">
        <v>149</v>
      </c>
      <c r="D64" s="100">
        <f>D62*D61</f>
        <v>9.7560000000000002</v>
      </c>
      <c r="F64" t="str" cm="1">
        <f t="array" aca="1" ref="F64:F69" ca="1">_xlfn.IFNA(_xlfn.FORMULATEXT(D64:D69),"")</f>
        <v>=D62*D61</v>
      </c>
      <c r="J64" s="38" t="s">
        <v>65</v>
      </c>
    </row>
    <row r="65" spans="3:10" ht="15.6" x14ac:dyDescent="0.3">
      <c r="C65" s="93" t="s">
        <v>190</v>
      </c>
      <c r="D65" s="100">
        <f>ROUND(D64,2)</f>
        <v>9.76</v>
      </c>
      <c r="F65" t="str">
        <f ca="1"/>
        <v>=ROUND(D64,2)</v>
      </c>
      <c r="I65" s="37" t="s">
        <v>69</v>
      </c>
      <c r="J65" t="s">
        <v>66</v>
      </c>
    </row>
    <row r="66" spans="3:10" ht="15.6" x14ac:dyDescent="0.3">
      <c r="C66" s="93" t="s">
        <v>191</v>
      </c>
      <c r="D66" s="100">
        <f>D62+D64</f>
        <v>23.306000000000001</v>
      </c>
      <c r="F66" t="str">
        <f ca="1"/>
        <v>=D62+D64</v>
      </c>
      <c r="J66" t="s">
        <v>67</v>
      </c>
    </row>
    <row r="67" spans="3:10" ht="16.2" thickBot="1" x14ac:dyDescent="0.35">
      <c r="C67" s="93" t="s">
        <v>191</v>
      </c>
      <c r="D67" s="100">
        <f>ROUND(D61*D62,2)+D62</f>
        <v>23.310000000000002</v>
      </c>
      <c r="F67" t="str">
        <f ca="1"/>
        <v>=ROUND(D61*D62,2)+D62</v>
      </c>
      <c r="J67" t="s">
        <v>68</v>
      </c>
    </row>
    <row r="68" spans="3:10" ht="16.8" thickTop="1" thickBot="1" x14ac:dyDescent="0.35">
      <c r="C68" s="94" t="s">
        <v>191</v>
      </c>
      <c r="D68" s="111">
        <f>ROUND((1+D61)*D62,2)</f>
        <v>23.31</v>
      </c>
      <c r="F68" t="str">
        <f ca="1"/>
        <v>=ROUND((1+D61)*D62,2)</v>
      </c>
      <c r="J68" t="s">
        <v>73</v>
      </c>
    </row>
    <row r="69" spans="3:10" ht="16.8" thickTop="1" thickBot="1" x14ac:dyDescent="0.35">
      <c r="C69" s="95" t="s">
        <v>192</v>
      </c>
      <c r="D69" s="112">
        <f>D64/D62</f>
        <v>0.72</v>
      </c>
      <c r="F69" t="str">
        <f ca="1"/>
        <v>=D64/D62</v>
      </c>
      <c r="J69" t="s">
        <v>72</v>
      </c>
    </row>
    <row r="70" spans="3:10" ht="15" thickTop="1" x14ac:dyDescent="0.3">
      <c r="D70" s="110"/>
      <c r="J70" t="s">
        <v>74</v>
      </c>
    </row>
    <row r="74" spans="3:10" x14ac:dyDescent="0.3">
      <c r="C74" s="64" t="s">
        <v>129</v>
      </c>
      <c r="D74" s="65"/>
      <c r="E74" s="65"/>
      <c r="F74" s="65"/>
      <c r="G74" s="65"/>
      <c r="H74" s="65"/>
      <c r="I74" s="66"/>
    </row>
    <row r="75" spans="3:10" x14ac:dyDescent="0.3">
      <c r="C75" s="73" t="s">
        <v>130</v>
      </c>
      <c r="D75" s="74"/>
      <c r="E75" s="74"/>
      <c r="F75" s="74"/>
      <c r="G75" s="74"/>
      <c r="H75" s="74"/>
      <c r="I75" s="75"/>
    </row>
    <row r="76" spans="3:10" x14ac:dyDescent="0.3">
      <c r="C76" s="64" t="s">
        <v>131</v>
      </c>
      <c r="D76" s="65"/>
      <c r="E76" s="65"/>
      <c r="F76" s="65"/>
      <c r="G76" s="65"/>
      <c r="H76" s="65"/>
      <c r="I76" s="66"/>
    </row>
    <row r="77" spans="3:10" x14ac:dyDescent="0.3">
      <c r="C77" s="67" t="s">
        <v>124</v>
      </c>
      <c r="D77" s="68"/>
      <c r="E77" s="68"/>
      <c r="F77" s="68"/>
      <c r="G77" s="68"/>
      <c r="H77" s="68"/>
      <c r="I77" s="69"/>
    </row>
    <row r="78" spans="3:10" x14ac:dyDescent="0.3">
      <c r="C78" s="67" t="s">
        <v>123</v>
      </c>
      <c r="D78" s="68"/>
      <c r="E78" s="68"/>
      <c r="F78" s="68"/>
      <c r="G78" s="68"/>
      <c r="H78" s="68"/>
      <c r="I78" s="69"/>
    </row>
    <row r="79" spans="3:10" x14ac:dyDescent="0.3">
      <c r="C79" s="70" t="s">
        <v>157</v>
      </c>
      <c r="D79" s="71"/>
      <c r="E79" s="71"/>
      <c r="F79" s="71"/>
      <c r="G79" s="71"/>
      <c r="H79" s="71"/>
      <c r="I79" s="72"/>
    </row>
    <row r="80" spans="3:10" x14ac:dyDescent="0.3">
      <c r="C80" s="64" t="s">
        <v>132</v>
      </c>
      <c r="D80" s="65"/>
      <c r="E80" s="65"/>
      <c r="F80" s="65"/>
      <c r="G80" s="65"/>
      <c r="H80" s="65"/>
      <c r="I80" s="66"/>
    </row>
    <row r="81" spans="3:9" x14ac:dyDescent="0.3">
      <c r="C81" s="67" t="s">
        <v>125</v>
      </c>
      <c r="D81" s="68"/>
      <c r="E81" s="68"/>
      <c r="F81" s="68"/>
      <c r="G81" s="68"/>
      <c r="H81" s="68"/>
      <c r="I81" s="69"/>
    </row>
    <row r="82" spans="3:9" x14ac:dyDescent="0.3">
      <c r="C82" s="67" t="s">
        <v>155</v>
      </c>
      <c r="D82" s="68"/>
      <c r="E82" s="68"/>
      <c r="F82" s="68"/>
      <c r="G82" s="68"/>
      <c r="H82" s="68"/>
      <c r="I82" s="69"/>
    </row>
    <row r="83" spans="3:9" x14ac:dyDescent="0.3">
      <c r="C83" s="67" t="s">
        <v>126</v>
      </c>
      <c r="D83" s="68"/>
      <c r="E83" s="68"/>
      <c r="F83" s="68"/>
      <c r="G83" s="68"/>
      <c r="H83" s="68"/>
      <c r="I83" s="69"/>
    </row>
    <row r="84" spans="3:9" x14ac:dyDescent="0.3">
      <c r="C84" s="67" t="s">
        <v>127</v>
      </c>
      <c r="D84" s="68"/>
      <c r="E84" s="68"/>
      <c r="F84" s="68"/>
      <c r="G84" s="68"/>
      <c r="H84" s="68"/>
      <c r="I84" s="69"/>
    </row>
    <row r="85" spans="3:9" x14ac:dyDescent="0.3">
      <c r="C85" s="70" t="s">
        <v>156</v>
      </c>
      <c r="D85" s="71"/>
      <c r="E85" s="71"/>
      <c r="F85" s="71"/>
      <c r="G85" s="71"/>
      <c r="H85" s="71"/>
      <c r="I85" s="72"/>
    </row>
    <row r="87" spans="3:9" x14ac:dyDescent="0.3">
      <c r="D87" s="28" t="s">
        <v>15</v>
      </c>
      <c r="E87" s="28" t="s">
        <v>121</v>
      </c>
      <c r="F87" s="28" t="s">
        <v>122</v>
      </c>
      <c r="G87" s="28" t="s">
        <v>121</v>
      </c>
    </row>
    <row r="88" spans="3:9" x14ac:dyDescent="0.3">
      <c r="D88" s="21">
        <v>1</v>
      </c>
      <c r="E88" s="6">
        <f t="shared" ref="E88:E92" si="2">IF(ISBLANK(D88),"",D88)</f>
        <v>1</v>
      </c>
      <c r="F88" s="62">
        <v>0</v>
      </c>
      <c r="G88" s="6">
        <f t="shared" ref="G88:G92" si="3">IF(ISBLANK(F88),"",F88)</f>
        <v>0</v>
      </c>
      <c r="I88" t="s">
        <v>153</v>
      </c>
    </row>
    <row r="89" spans="3:9" x14ac:dyDescent="0.3">
      <c r="D89" s="21">
        <v>2</v>
      </c>
      <c r="E89" s="6">
        <f t="shared" si="2"/>
        <v>2</v>
      </c>
      <c r="F89" s="62">
        <v>0.25</v>
      </c>
      <c r="G89" s="6">
        <f t="shared" si="3"/>
        <v>0.25</v>
      </c>
      <c r="I89" t="s">
        <v>154</v>
      </c>
    </row>
    <row r="90" spans="3:9" x14ac:dyDescent="0.3">
      <c r="D90" s="21">
        <v>36191</v>
      </c>
      <c r="E90" s="6">
        <f t="shared" si="2"/>
        <v>36191</v>
      </c>
      <c r="F90" s="62">
        <v>0.36475694444444445</v>
      </c>
      <c r="G90" s="6">
        <f t="shared" si="3"/>
        <v>0.36475694444444445</v>
      </c>
    </row>
    <row r="91" spans="3:9" x14ac:dyDescent="0.3">
      <c r="D91" s="21">
        <v>44755</v>
      </c>
      <c r="E91" s="6">
        <f t="shared" si="2"/>
        <v>44755</v>
      </c>
      <c r="F91" s="62">
        <v>0.66666666666666663</v>
      </c>
      <c r="G91" s="6">
        <f t="shared" si="3"/>
        <v>0.66666666666666663</v>
      </c>
    </row>
    <row r="92" spans="3:9" x14ac:dyDescent="0.3">
      <c r="D92" s="21" t="s">
        <v>128</v>
      </c>
      <c r="E92" s="6" t="str">
        <f t="shared" si="2"/>
        <v>1/1/1800</v>
      </c>
      <c r="F92" s="62">
        <v>0.99998842592592585</v>
      </c>
      <c r="G92" s="6">
        <f t="shared" si="3"/>
        <v>0.99998842592592585</v>
      </c>
      <c r="I92" s="63"/>
    </row>
    <row r="94" spans="3:9" x14ac:dyDescent="0.3">
      <c r="C94" s="59" t="s">
        <v>81</v>
      </c>
      <c r="D94" s="10"/>
      <c r="E94" s="10"/>
      <c r="F94" s="10"/>
      <c r="G94" s="10"/>
      <c r="H94" s="10"/>
      <c r="I94" s="11"/>
    </row>
    <row r="95" spans="3:9" x14ac:dyDescent="0.3">
      <c r="C95" s="12" t="s">
        <v>135</v>
      </c>
      <c r="D95" s="13"/>
      <c r="E95" s="13"/>
      <c r="F95" s="13"/>
      <c r="G95" s="13"/>
      <c r="H95" s="13"/>
      <c r="I95" s="14"/>
    </row>
    <row r="96" spans="3:9" x14ac:dyDescent="0.3">
      <c r="C96" s="15" t="s">
        <v>134</v>
      </c>
      <c r="D96" s="16"/>
      <c r="E96" s="16"/>
      <c r="F96" s="16"/>
      <c r="G96" s="16"/>
      <c r="H96" s="16"/>
      <c r="I96" s="17"/>
    </row>
    <row r="98" spans="3:10" x14ac:dyDescent="0.3">
      <c r="C98" s="107"/>
      <c r="D98" s="107"/>
      <c r="J98" s="38" t="s">
        <v>65</v>
      </c>
    </row>
    <row r="99" spans="3:10" x14ac:dyDescent="0.3">
      <c r="C99" s="113" t="s">
        <v>195</v>
      </c>
      <c r="D99" s="115">
        <v>44755</v>
      </c>
      <c r="F99" t="str" cm="1">
        <f t="array" aca="1" ref="F99:F105" ca="1">_xlfn.IFNA(_xlfn.FORMULATEXT(D99:D105),"")</f>
        <v/>
      </c>
      <c r="I99" s="37" t="s">
        <v>69</v>
      </c>
      <c r="J99" t="s">
        <v>66</v>
      </c>
    </row>
    <row r="100" spans="3:10" x14ac:dyDescent="0.3">
      <c r="C100" s="113" t="s">
        <v>196</v>
      </c>
      <c r="D100" s="115">
        <v>44769</v>
      </c>
      <c r="F100" t="str">
        <f ca="1"/>
        <v/>
      </c>
      <c r="I100" s="37"/>
      <c r="J100" t="s">
        <v>68</v>
      </c>
    </row>
    <row r="101" spans="3:10" x14ac:dyDescent="0.3">
      <c r="C101" s="113" t="s">
        <v>193</v>
      </c>
      <c r="D101" s="116">
        <v>0.25</v>
      </c>
      <c r="F101" t="str">
        <f ca="1"/>
        <v/>
      </c>
      <c r="I101" s="37"/>
      <c r="J101" t="s">
        <v>67</v>
      </c>
    </row>
    <row r="102" spans="3:10" x14ac:dyDescent="0.3">
      <c r="C102" s="113" t="s">
        <v>194</v>
      </c>
      <c r="D102" s="116">
        <v>0.5625</v>
      </c>
      <c r="F102" t="str">
        <f ca="1"/>
        <v/>
      </c>
      <c r="I102" s="37"/>
      <c r="J102" t="s">
        <v>73</v>
      </c>
    </row>
    <row r="103" spans="3:10" x14ac:dyDescent="0.3">
      <c r="C103" s="113" t="s">
        <v>197</v>
      </c>
      <c r="D103" s="114">
        <f>D100-D99</f>
        <v>14</v>
      </c>
      <c r="F103" t="str">
        <f ca="1"/>
        <v>=D100-D99</v>
      </c>
      <c r="I103" s="37"/>
      <c r="J103" t="s">
        <v>72</v>
      </c>
    </row>
    <row r="104" spans="3:10" x14ac:dyDescent="0.3">
      <c r="C104" s="113" t="s">
        <v>198</v>
      </c>
      <c r="D104" s="114">
        <f>(D102-D101)*24</f>
        <v>7.5</v>
      </c>
      <c r="F104" t="str">
        <f ca="1"/>
        <v>=(D102-D101)*24</v>
      </c>
    </row>
    <row r="105" spans="3:10" x14ac:dyDescent="0.3">
      <c r="C105" s="113" t="s">
        <v>199</v>
      </c>
      <c r="D105" s="114">
        <f>D103*D104</f>
        <v>105</v>
      </c>
      <c r="F105" t="str">
        <f ca="1"/>
        <v>=D103*D104</v>
      </c>
    </row>
    <row r="116" spans="9:10" x14ac:dyDescent="0.3">
      <c r="I116" s="37"/>
      <c r="J116" t="s">
        <v>74</v>
      </c>
    </row>
  </sheetData>
  <mergeCells count="7">
    <mergeCell ref="C24:I24"/>
    <mergeCell ref="C9:I9"/>
    <mergeCell ref="C10:I10"/>
    <mergeCell ref="C16:I16"/>
    <mergeCell ref="C20:I20"/>
    <mergeCell ref="C21:I21"/>
    <mergeCell ref="C23:I23"/>
  </mergeCells>
  <phoneticPr fontId="10" type="noConversion"/>
  <hyperlinks>
    <hyperlink ref="L61" r:id="rId1" xr:uid="{6527F700-397A-4D1C-B02D-C62B865B5298}"/>
    <hyperlink ref="L62" r:id="rId2" xr:uid="{47CF3C57-6E15-4CAA-9AE1-56FCEEBE0466}"/>
  </hyperlinks>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367F1-DFC4-4DAF-B4A7-0B133212523F}">
  <sheetPr>
    <tabColor rgb="FFFFFF00"/>
  </sheetPr>
  <dimension ref="B2:M33"/>
  <sheetViews>
    <sheetView workbookViewId="0">
      <selection activeCell="L29" sqref="L29"/>
    </sheetView>
  </sheetViews>
  <sheetFormatPr defaultRowHeight="14.4" x14ac:dyDescent="0.3"/>
  <cols>
    <col min="1" max="1" width="2.5546875" customWidth="1"/>
    <col min="4" max="4" width="11.6640625" customWidth="1"/>
    <col min="5" max="5" width="33.33203125" customWidth="1"/>
    <col min="6" max="8" width="11.6640625" customWidth="1"/>
  </cols>
  <sheetData>
    <row r="2" spans="2:10" x14ac:dyDescent="0.3">
      <c r="B2" s="9" t="s">
        <v>29</v>
      </c>
      <c r="C2" s="10"/>
      <c r="D2" s="10"/>
      <c r="E2" s="10"/>
      <c r="F2" s="10"/>
      <c r="G2" s="10"/>
      <c r="H2" s="10"/>
      <c r="I2" s="10"/>
      <c r="J2" s="11"/>
    </row>
    <row r="3" spans="2:10" x14ac:dyDescent="0.3">
      <c r="B3" s="12" t="s">
        <v>27</v>
      </c>
      <c r="C3" s="13"/>
      <c r="D3" s="13"/>
      <c r="E3" s="13"/>
      <c r="F3" s="13"/>
      <c r="G3" s="13"/>
      <c r="H3" s="13"/>
      <c r="I3" s="13"/>
      <c r="J3" s="14"/>
    </row>
    <row r="4" spans="2:10" x14ac:dyDescent="0.3">
      <c r="B4" s="19" t="str" cm="1">
        <f t="array" ref="B4:B6">_xlfn.ANCHORARRAY(E22)</f>
        <v>05/27/2022, Opening Balance, 48</v>
      </c>
      <c r="C4" s="13"/>
      <c r="D4" s="13"/>
      <c r="E4" s="13"/>
      <c r="F4" s="13"/>
      <c r="G4" s="13"/>
      <c r="H4" s="13"/>
      <c r="I4" s="13"/>
      <c r="J4" s="14"/>
    </row>
    <row r="5" spans="2:10" x14ac:dyDescent="0.3">
      <c r="B5" s="19" t="str">
        <v>05/29/2022, Sold Quads to Kite Flight Store, -24</v>
      </c>
      <c r="C5" s="13"/>
      <c r="D5" s="13"/>
      <c r="E5" s="13"/>
      <c r="F5" s="13"/>
      <c r="G5" s="13"/>
      <c r="H5" s="13"/>
      <c r="I5" s="13"/>
      <c r="J5" s="14"/>
    </row>
    <row r="6" spans="2:10" x14ac:dyDescent="0.3">
      <c r="B6" s="19" t="str">
        <v>06/01/2022, Stocked New Quads, 96</v>
      </c>
      <c r="C6" s="13"/>
      <c r="D6" s="13"/>
      <c r="E6" s="13"/>
      <c r="F6" s="13"/>
      <c r="G6" s="13"/>
      <c r="H6" s="13"/>
      <c r="I6" s="13"/>
      <c r="J6" s="14"/>
    </row>
    <row r="7" spans="2:10" x14ac:dyDescent="0.3">
      <c r="B7" s="12" t="s">
        <v>28</v>
      </c>
      <c r="C7" s="13"/>
      <c r="D7" s="13"/>
      <c r="E7" s="13"/>
      <c r="F7" s="13"/>
      <c r="G7" s="13"/>
      <c r="H7" s="13"/>
      <c r="I7" s="13"/>
      <c r="J7" s="14"/>
    </row>
    <row r="8" spans="2:10" x14ac:dyDescent="0.3">
      <c r="B8" s="19" t="str" cm="1">
        <f t="array" ref="B8:B9">_xlfn.ANCHORARRAY(E29)</f>
        <v>06/01/2022, Sold Quads to Into The Wind Inc., -36</v>
      </c>
      <c r="C8" s="13"/>
      <c r="D8" s="13"/>
      <c r="E8" s="13"/>
      <c r="F8" s="13"/>
      <c r="G8" s="13"/>
      <c r="H8" s="13"/>
      <c r="I8" s="13"/>
      <c r="J8" s="14"/>
    </row>
    <row r="9" spans="2:10" x14ac:dyDescent="0.3">
      <c r="B9" s="19" t="str">
        <v>06/02/2022, Sold to Gigi Nims, -2</v>
      </c>
      <c r="C9" s="13"/>
      <c r="D9" s="13"/>
      <c r="E9" s="13"/>
      <c r="F9" s="13"/>
      <c r="G9" s="13"/>
      <c r="H9" s="13"/>
      <c r="I9" s="13"/>
      <c r="J9" s="14"/>
    </row>
    <row r="10" spans="2:10" x14ac:dyDescent="0.3">
      <c r="B10" s="15"/>
      <c r="C10" s="16"/>
      <c r="D10" s="16"/>
      <c r="E10" s="16"/>
      <c r="F10" s="16"/>
      <c r="G10" s="16"/>
      <c r="H10" s="16"/>
      <c r="I10" s="16"/>
      <c r="J10" s="17"/>
    </row>
    <row r="12" spans="2:10" x14ac:dyDescent="0.3">
      <c r="E12" s="20" t="s">
        <v>21</v>
      </c>
      <c r="F12" s="6" t="s">
        <v>22</v>
      </c>
    </row>
    <row r="14" spans="2:10" x14ac:dyDescent="0.3">
      <c r="D14" s="2" t="s">
        <v>15</v>
      </c>
      <c r="E14" s="2" t="s">
        <v>16</v>
      </c>
      <c r="F14" s="2" t="s">
        <v>17</v>
      </c>
      <c r="G14" s="2" t="s">
        <v>18</v>
      </c>
      <c r="H14" s="2" t="s">
        <v>19</v>
      </c>
    </row>
    <row r="15" spans="2:10" x14ac:dyDescent="0.3">
      <c r="D15" s="18">
        <v>44708</v>
      </c>
      <c r="E15" t="s">
        <v>20</v>
      </c>
      <c r="F15">
        <v>48</v>
      </c>
      <c r="H15" s="7">
        <f>SUM(H14,F15,-G15)</f>
        <v>48</v>
      </c>
    </row>
    <row r="16" spans="2:10" x14ac:dyDescent="0.3">
      <c r="D16" s="18">
        <v>44710</v>
      </c>
      <c r="E16" t="s">
        <v>23</v>
      </c>
      <c r="G16">
        <v>24</v>
      </c>
      <c r="H16" s="7">
        <f t="shared" ref="H16:H19" si="0">SUM(H15,F16,-G16)</f>
        <v>24</v>
      </c>
    </row>
    <row r="17" spans="4:13" x14ac:dyDescent="0.3">
      <c r="D17" s="18">
        <v>44713</v>
      </c>
      <c r="E17" t="s">
        <v>24</v>
      </c>
      <c r="F17">
        <v>96</v>
      </c>
      <c r="H17" s="7">
        <f t="shared" si="0"/>
        <v>120</v>
      </c>
    </row>
    <row r="18" spans="4:13" x14ac:dyDescent="0.3">
      <c r="D18" s="18">
        <v>44713</v>
      </c>
      <c r="E18" t="s">
        <v>25</v>
      </c>
      <c r="G18">
        <v>36</v>
      </c>
      <c r="H18" s="7">
        <f t="shared" si="0"/>
        <v>84</v>
      </c>
    </row>
    <row r="19" spans="4:13" x14ac:dyDescent="0.3">
      <c r="D19" s="18">
        <v>44714</v>
      </c>
      <c r="E19" t="s">
        <v>26</v>
      </c>
      <c r="G19">
        <v>2</v>
      </c>
      <c r="H19" s="7">
        <f t="shared" si="0"/>
        <v>82</v>
      </c>
    </row>
    <row r="22" spans="4:13" x14ac:dyDescent="0.3">
      <c r="E22" s="7" t="str" cm="1">
        <f t="array" ref="E22:E24">TEXT(D15:D17,"mm/dd/yyy")&amp;", "&amp;E15:E17&amp;", "&amp;MMULT(IF(F14:G14="In",F15:G17,-F15:G17),{1;1})</f>
        <v>05/27/2022, Opening Balance, 48</v>
      </c>
    </row>
    <row r="23" spans="4:13" x14ac:dyDescent="0.3">
      <c r="E23" s="7" t="str">
        <v>05/29/2022, Sold Quads to Kite Flight Store, -24</v>
      </c>
    </row>
    <row r="24" spans="4:13" x14ac:dyDescent="0.3">
      <c r="E24" s="7" t="str">
        <v>06/01/2022, Stocked New Quads, 96</v>
      </c>
    </row>
    <row r="29" spans="4:13" x14ac:dyDescent="0.3">
      <c r="E29" s="7" t="str" cm="1">
        <f t="array" ref="E29:E30">TEXT(D18:D19,"mm/dd/yyy")&amp;", "&amp;E18:E19&amp;", "&amp;MMULT(IF(F14:G14="In",F18:G19,-F18:G19),{1;1})</f>
        <v>06/01/2022, Sold Quads to Into The Wind Inc., -36</v>
      </c>
      <c r="G29" s="7" cm="1">
        <f t="array" ref="G29:G33">_xlfn.LET(_xlpm.c,_xlfn.TOCOL(IF(F14:G14="In",F15:F19,IF(G15:G19&lt;&gt;0,-G15:G19,0))),_xlfn._xlws.FILTER(_xlpm.c,_xlpm.c&lt;&gt;0))</f>
        <v>48</v>
      </c>
      <c r="I29" s="7" cm="1">
        <f t="array" ref="I29:I33">MMULT(IF(F14:G14="In",F15:G19,-F15:G19),{1;1})</f>
        <v>48</v>
      </c>
      <c r="L29" cm="1">
        <f t="array" ref="L29:M33">IF(F14:G14="In",F15:G19,F15:G19)</f>
        <v>48</v>
      </c>
      <c r="M29">
        <v>0</v>
      </c>
    </row>
    <row r="30" spans="4:13" x14ac:dyDescent="0.3">
      <c r="E30" s="7" t="str">
        <v>06/02/2022, Sold to Gigi Nims, -2</v>
      </c>
      <c r="G30" s="7">
        <v>-24</v>
      </c>
      <c r="I30" s="7">
        <v>-24</v>
      </c>
      <c r="L30">
        <v>0</v>
      </c>
      <c r="M30">
        <v>24</v>
      </c>
    </row>
    <row r="31" spans="4:13" x14ac:dyDescent="0.3">
      <c r="G31" s="7">
        <v>96</v>
      </c>
      <c r="I31" s="7">
        <v>96</v>
      </c>
      <c r="L31">
        <v>96</v>
      </c>
      <c r="M31">
        <v>0</v>
      </c>
    </row>
    <row r="32" spans="4:13" x14ac:dyDescent="0.3">
      <c r="G32" s="7">
        <v>-36</v>
      </c>
      <c r="I32" s="7">
        <v>-36</v>
      </c>
      <c r="L32">
        <v>0</v>
      </c>
      <c r="M32">
        <v>36</v>
      </c>
    </row>
    <row r="33" spans="7:13" x14ac:dyDescent="0.3">
      <c r="G33" s="7">
        <v>-2</v>
      </c>
      <c r="I33" s="7">
        <v>-2</v>
      </c>
      <c r="L33">
        <v>0</v>
      </c>
      <c r="M33">
        <v>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72913-6CE5-4466-8133-C5B5406AAB3B}">
  <sheetPr>
    <tabColor rgb="FF0000FF"/>
  </sheetPr>
  <dimension ref="B2:M109"/>
  <sheetViews>
    <sheetView zoomScale="140" zoomScaleNormal="140" workbookViewId="0">
      <selection activeCell="B4" sqref="H6"/>
    </sheetView>
  </sheetViews>
  <sheetFormatPr defaultRowHeight="14.4" x14ac:dyDescent="0.3"/>
  <cols>
    <col min="1" max="1" width="3.109375" customWidth="1"/>
    <col min="2" max="2" width="13.44140625" customWidth="1"/>
    <col min="4" max="4" width="11.5546875" customWidth="1"/>
    <col min="5" max="5" width="10.6640625" customWidth="1"/>
    <col min="7" max="7" width="12.5546875" bestFit="1" customWidth="1"/>
    <col min="8" max="8" width="14.44140625" bestFit="1" customWidth="1"/>
    <col min="9" max="9" width="12.109375" customWidth="1"/>
    <col min="10" max="10" width="11.109375" customWidth="1"/>
    <col min="11" max="11" width="12.5546875" bestFit="1" customWidth="1"/>
  </cols>
  <sheetData>
    <row r="2" spans="2:13" x14ac:dyDescent="0.3">
      <c r="B2" s="2" t="s">
        <v>159</v>
      </c>
    </row>
    <row r="3" spans="2:13" x14ac:dyDescent="0.3">
      <c r="B3" s="9" t="s">
        <v>160</v>
      </c>
      <c r="C3" s="10"/>
      <c r="D3" s="10"/>
      <c r="E3" s="10"/>
      <c r="F3" s="10"/>
      <c r="G3" s="10"/>
      <c r="H3" s="10"/>
      <c r="I3" s="10"/>
      <c r="J3" s="10"/>
      <c r="K3" s="10"/>
      <c r="L3" s="11"/>
    </row>
    <row r="4" spans="2:13" x14ac:dyDescent="0.3">
      <c r="B4" s="15" t="s">
        <v>161</v>
      </c>
      <c r="C4" s="16"/>
      <c r="D4" s="16"/>
      <c r="E4" s="16"/>
      <c r="F4" s="16"/>
      <c r="G4" s="16"/>
      <c r="H4" s="16"/>
      <c r="I4" s="16"/>
      <c r="J4" s="16"/>
      <c r="K4" s="16"/>
      <c r="L4" s="17"/>
    </row>
    <row r="6" spans="2:13" x14ac:dyDescent="0.3">
      <c r="B6" t="s">
        <v>15</v>
      </c>
      <c r="C6" t="s">
        <v>63</v>
      </c>
      <c r="D6" t="s">
        <v>84</v>
      </c>
      <c r="E6" t="s">
        <v>83</v>
      </c>
      <c r="M6" s="38" t="s">
        <v>65</v>
      </c>
    </row>
    <row r="7" spans="2:13" x14ac:dyDescent="0.3">
      <c r="B7" s="88">
        <v>44761</v>
      </c>
      <c r="C7" s="87" t="s">
        <v>75</v>
      </c>
      <c r="D7" s="87" t="s">
        <v>85</v>
      </c>
      <c r="E7" s="89">
        <v>36368.19</v>
      </c>
      <c r="L7" s="37" t="s">
        <v>69</v>
      </c>
      <c r="M7" t="s">
        <v>66</v>
      </c>
    </row>
    <row r="8" spans="2:13" x14ac:dyDescent="0.3">
      <c r="B8" s="88">
        <v>44759</v>
      </c>
      <c r="C8" s="87" t="s">
        <v>76</v>
      </c>
      <c r="D8" s="87" t="s">
        <v>86</v>
      </c>
      <c r="E8" s="89">
        <v>32532.89</v>
      </c>
      <c r="L8" s="37" t="s">
        <v>69</v>
      </c>
      <c r="M8" t="s">
        <v>67</v>
      </c>
    </row>
    <row r="9" spans="2:13" x14ac:dyDescent="0.3">
      <c r="B9" s="88">
        <v>44752</v>
      </c>
      <c r="C9" s="87" t="s">
        <v>77</v>
      </c>
      <c r="D9" s="87" t="s">
        <v>85</v>
      </c>
      <c r="E9" s="89">
        <v>27638.77</v>
      </c>
      <c r="L9" s="37" t="s">
        <v>69</v>
      </c>
      <c r="M9" t="s">
        <v>68</v>
      </c>
    </row>
    <row r="10" spans="2:13" x14ac:dyDescent="0.3">
      <c r="B10" s="88">
        <v>44759</v>
      </c>
      <c r="C10" s="87" t="s">
        <v>76</v>
      </c>
      <c r="D10" s="87" t="s">
        <v>87</v>
      </c>
      <c r="E10" s="89">
        <v>14635.89</v>
      </c>
      <c r="L10" s="37" t="s">
        <v>69</v>
      </c>
      <c r="M10" t="s">
        <v>73</v>
      </c>
    </row>
    <row r="11" spans="2:13" x14ac:dyDescent="0.3">
      <c r="B11" s="88">
        <v>44751</v>
      </c>
      <c r="C11" s="87" t="s">
        <v>77</v>
      </c>
      <c r="D11" s="87" t="s">
        <v>88</v>
      </c>
      <c r="E11" s="89">
        <v>34372.400000000001</v>
      </c>
      <c r="L11" s="37" t="s">
        <v>69</v>
      </c>
      <c r="M11" t="s">
        <v>72</v>
      </c>
    </row>
    <row r="12" spans="2:13" x14ac:dyDescent="0.3">
      <c r="B12" s="88">
        <v>44749</v>
      </c>
      <c r="C12" s="87" t="s">
        <v>77</v>
      </c>
      <c r="D12" s="87" t="s">
        <v>89</v>
      </c>
      <c r="E12" s="89">
        <v>37088.49</v>
      </c>
      <c r="L12" s="37" t="s">
        <v>69</v>
      </c>
      <c r="M12" t="s">
        <v>74</v>
      </c>
    </row>
    <row r="13" spans="2:13" x14ac:dyDescent="0.3">
      <c r="B13" s="88">
        <v>44745</v>
      </c>
      <c r="C13" s="87" t="s">
        <v>77</v>
      </c>
      <c r="D13" s="87" t="s">
        <v>90</v>
      </c>
      <c r="E13" s="89">
        <v>24704.79</v>
      </c>
    </row>
    <row r="14" spans="2:13" x14ac:dyDescent="0.3">
      <c r="B14" s="88">
        <v>44755</v>
      </c>
      <c r="C14" s="87" t="s">
        <v>76</v>
      </c>
      <c r="D14" s="87" t="s">
        <v>91</v>
      </c>
      <c r="E14" s="89">
        <v>38171.46</v>
      </c>
    </row>
    <row r="15" spans="2:13" x14ac:dyDescent="0.3">
      <c r="B15" s="88">
        <v>44760</v>
      </c>
      <c r="C15" s="87" t="s">
        <v>22</v>
      </c>
      <c r="D15" s="87" t="s">
        <v>92</v>
      </c>
      <c r="E15" s="89">
        <v>28347.85</v>
      </c>
    </row>
    <row r="16" spans="2:13" x14ac:dyDescent="0.3">
      <c r="B16" s="88">
        <v>44772</v>
      </c>
      <c r="C16" s="87" t="s">
        <v>22</v>
      </c>
      <c r="D16" s="87" t="s">
        <v>93</v>
      </c>
      <c r="E16" s="89">
        <v>12746.14</v>
      </c>
    </row>
    <row r="17" spans="2:5" x14ac:dyDescent="0.3">
      <c r="B17" s="88">
        <v>44765</v>
      </c>
      <c r="C17" s="87" t="s">
        <v>77</v>
      </c>
      <c r="D17" s="87" t="s">
        <v>94</v>
      </c>
      <c r="E17" s="89">
        <v>24177.25</v>
      </c>
    </row>
    <row r="18" spans="2:5" x14ac:dyDescent="0.3">
      <c r="B18" s="88">
        <v>44771</v>
      </c>
      <c r="C18" s="87" t="s">
        <v>22</v>
      </c>
      <c r="D18" s="87" t="s">
        <v>95</v>
      </c>
      <c r="E18" s="89">
        <v>16007.05</v>
      </c>
    </row>
    <row r="19" spans="2:5" x14ac:dyDescent="0.3">
      <c r="B19" s="88">
        <v>44760</v>
      </c>
      <c r="C19" s="87" t="s">
        <v>76</v>
      </c>
      <c r="D19" s="87" t="s">
        <v>96</v>
      </c>
      <c r="E19" s="89">
        <v>44332.480000000003</v>
      </c>
    </row>
    <row r="20" spans="2:5" x14ac:dyDescent="0.3">
      <c r="B20" s="88">
        <v>44747</v>
      </c>
      <c r="C20" s="87" t="s">
        <v>75</v>
      </c>
      <c r="D20" s="87" t="s">
        <v>89</v>
      </c>
      <c r="E20" s="89">
        <v>33232.67</v>
      </c>
    </row>
    <row r="21" spans="2:5" x14ac:dyDescent="0.3">
      <c r="B21" s="88">
        <v>44766</v>
      </c>
      <c r="C21" s="87" t="s">
        <v>76</v>
      </c>
      <c r="D21" s="87" t="s">
        <v>87</v>
      </c>
      <c r="E21" s="89">
        <v>71245.42</v>
      </c>
    </row>
    <row r="22" spans="2:5" x14ac:dyDescent="0.3">
      <c r="B22" s="88">
        <v>44760</v>
      </c>
      <c r="C22" s="87" t="s">
        <v>76</v>
      </c>
      <c r="D22" s="87" t="s">
        <v>92</v>
      </c>
      <c r="E22" s="89">
        <v>32359.3</v>
      </c>
    </row>
    <row r="23" spans="2:5" x14ac:dyDescent="0.3">
      <c r="B23" s="88">
        <v>44771</v>
      </c>
      <c r="C23" s="87" t="s">
        <v>75</v>
      </c>
      <c r="D23" s="87" t="s">
        <v>96</v>
      </c>
      <c r="E23" s="89">
        <v>23631.69</v>
      </c>
    </row>
    <row r="24" spans="2:5" x14ac:dyDescent="0.3">
      <c r="B24" s="88">
        <v>44751</v>
      </c>
      <c r="C24" s="87" t="s">
        <v>22</v>
      </c>
      <c r="D24" s="87" t="s">
        <v>88</v>
      </c>
      <c r="E24" s="89">
        <v>13628.28</v>
      </c>
    </row>
    <row r="25" spans="2:5" x14ac:dyDescent="0.3">
      <c r="B25" s="88">
        <v>44757</v>
      </c>
      <c r="C25" s="87" t="s">
        <v>22</v>
      </c>
      <c r="D25" s="87" t="s">
        <v>92</v>
      </c>
      <c r="E25" s="89">
        <v>48261.919999999998</v>
      </c>
    </row>
    <row r="26" spans="2:5" x14ac:dyDescent="0.3">
      <c r="B26" s="88">
        <v>44752</v>
      </c>
      <c r="C26" s="87" t="s">
        <v>77</v>
      </c>
      <c r="D26" s="87" t="s">
        <v>97</v>
      </c>
      <c r="E26" s="89">
        <v>11177.42</v>
      </c>
    </row>
    <row r="27" spans="2:5" x14ac:dyDescent="0.3">
      <c r="B27" s="88">
        <v>44772</v>
      </c>
      <c r="C27" s="87" t="s">
        <v>77</v>
      </c>
      <c r="D27" s="87" t="s">
        <v>91</v>
      </c>
      <c r="E27" s="89">
        <v>47571.98</v>
      </c>
    </row>
    <row r="28" spans="2:5" x14ac:dyDescent="0.3">
      <c r="B28" s="88">
        <v>44750</v>
      </c>
      <c r="C28" s="87" t="s">
        <v>75</v>
      </c>
      <c r="D28" s="87" t="s">
        <v>97</v>
      </c>
      <c r="E28" s="89">
        <v>40004.629999999997</v>
      </c>
    </row>
    <row r="29" spans="2:5" x14ac:dyDescent="0.3">
      <c r="B29" s="88">
        <v>44762</v>
      </c>
      <c r="C29" s="87" t="s">
        <v>22</v>
      </c>
      <c r="D29" s="87" t="s">
        <v>98</v>
      </c>
      <c r="E29" s="89">
        <v>23528.799999999999</v>
      </c>
    </row>
    <row r="30" spans="2:5" x14ac:dyDescent="0.3">
      <c r="B30" s="88">
        <v>44752</v>
      </c>
      <c r="C30" s="87" t="s">
        <v>77</v>
      </c>
      <c r="D30" s="87" t="s">
        <v>89</v>
      </c>
      <c r="E30" s="89">
        <v>40585.61</v>
      </c>
    </row>
    <row r="31" spans="2:5" x14ac:dyDescent="0.3">
      <c r="B31" s="88">
        <v>44752</v>
      </c>
      <c r="C31" s="87" t="s">
        <v>77</v>
      </c>
      <c r="D31" s="87" t="s">
        <v>89</v>
      </c>
      <c r="E31" s="89">
        <v>12596.67</v>
      </c>
    </row>
    <row r="32" spans="2:5" x14ac:dyDescent="0.3">
      <c r="B32" s="88">
        <v>44773</v>
      </c>
      <c r="C32" s="87" t="s">
        <v>75</v>
      </c>
      <c r="D32" s="87" t="s">
        <v>87</v>
      </c>
      <c r="E32" s="89">
        <v>39140.67</v>
      </c>
    </row>
    <row r="33" spans="2:5" x14ac:dyDescent="0.3">
      <c r="B33" s="88">
        <v>44758</v>
      </c>
      <c r="C33" s="87" t="s">
        <v>75</v>
      </c>
      <c r="D33" s="87" t="s">
        <v>99</v>
      </c>
      <c r="E33" s="89">
        <v>47734.35</v>
      </c>
    </row>
    <row r="34" spans="2:5" x14ac:dyDescent="0.3">
      <c r="B34" s="88">
        <v>44773</v>
      </c>
      <c r="C34" s="87" t="s">
        <v>22</v>
      </c>
      <c r="D34" s="87" t="s">
        <v>100</v>
      </c>
      <c r="E34" s="89">
        <v>49964.14</v>
      </c>
    </row>
    <row r="35" spans="2:5" x14ac:dyDescent="0.3">
      <c r="B35" s="88">
        <v>44769</v>
      </c>
      <c r="C35" s="87" t="s">
        <v>75</v>
      </c>
      <c r="D35" s="87" t="s">
        <v>89</v>
      </c>
      <c r="E35" s="89">
        <v>16543.25</v>
      </c>
    </row>
    <row r="36" spans="2:5" x14ac:dyDescent="0.3">
      <c r="B36" s="88">
        <v>44751</v>
      </c>
      <c r="C36" s="87" t="s">
        <v>76</v>
      </c>
      <c r="D36" s="87" t="s">
        <v>101</v>
      </c>
      <c r="E36" s="89">
        <v>54714.36</v>
      </c>
    </row>
    <row r="37" spans="2:5" x14ac:dyDescent="0.3">
      <c r="B37" s="88">
        <v>44762</v>
      </c>
      <c r="C37" s="87" t="s">
        <v>76</v>
      </c>
      <c r="D37" s="87" t="s">
        <v>98</v>
      </c>
      <c r="E37" s="89">
        <v>52705.49</v>
      </c>
    </row>
    <row r="38" spans="2:5" x14ac:dyDescent="0.3">
      <c r="B38" s="88">
        <v>44743</v>
      </c>
      <c r="C38" s="87" t="s">
        <v>75</v>
      </c>
      <c r="D38" s="87" t="s">
        <v>90</v>
      </c>
      <c r="E38" s="89">
        <v>31849.47</v>
      </c>
    </row>
    <row r="39" spans="2:5" x14ac:dyDescent="0.3">
      <c r="B39" s="88">
        <v>44751</v>
      </c>
      <c r="C39" s="87" t="s">
        <v>75</v>
      </c>
      <c r="D39" s="87" t="s">
        <v>91</v>
      </c>
      <c r="E39" s="89">
        <v>21385.39</v>
      </c>
    </row>
    <row r="40" spans="2:5" x14ac:dyDescent="0.3">
      <c r="B40" s="88">
        <v>44755</v>
      </c>
      <c r="C40" s="87" t="s">
        <v>76</v>
      </c>
      <c r="D40" s="87" t="s">
        <v>102</v>
      </c>
      <c r="E40" s="89">
        <v>29228.44</v>
      </c>
    </row>
    <row r="41" spans="2:5" x14ac:dyDescent="0.3">
      <c r="B41" s="88">
        <v>44756</v>
      </c>
      <c r="C41" s="87" t="s">
        <v>76</v>
      </c>
      <c r="D41" s="87" t="s">
        <v>96</v>
      </c>
      <c r="E41" s="89">
        <v>61043.19</v>
      </c>
    </row>
    <row r="42" spans="2:5" x14ac:dyDescent="0.3">
      <c r="B42" s="88">
        <v>44744</v>
      </c>
      <c r="C42" s="87" t="s">
        <v>77</v>
      </c>
      <c r="D42" s="87" t="s">
        <v>97</v>
      </c>
      <c r="E42" s="89">
        <v>51255.23</v>
      </c>
    </row>
    <row r="43" spans="2:5" x14ac:dyDescent="0.3">
      <c r="B43" s="88">
        <v>44769</v>
      </c>
      <c r="C43" s="87" t="s">
        <v>75</v>
      </c>
      <c r="D43" s="87" t="s">
        <v>103</v>
      </c>
      <c r="E43" s="89">
        <v>13206.49</v>
      </c>
    </row>
    <row r="44" spans="2:5" x14ac:dyDescent="0.3">
      <c r="B44" s="88">
        <v>44752</v>
      </c>
      <c r="C44" s="87" t="s">
        <v>76</v>
      </c>
      <c r="D44" s="87" t="s">
        <v>104</v>
      </c>
      <c r="E44" s="89">
        <v>51678.83</v>
      </c>
    </row>
    <row r="45" spans="2:5" x14ac:dyDescent="0.3">
      <c r="B45" s="88">
        <v>44765</v>
      </c>
      <c r="C45" s="87" t="s">
        <v>75</v>
      </c>
      <c r="D45" s="87" t="s">
        <v>95</v>
      </c>
      <c r="E45" s="89">
        <v>54859.02</v>
      </c>
    </row>
    <row r="46" spans="2:5" x14ac:dyDescent="0.3">
      <c r="B46" s="88">
        <v>44766</v>
      </c>
      <c r="C46" s="87" t="s">
        <v>75</v>
      </c>
      <c r="D46" s="87" t="s">
        <v>105</v>
      </c>
      <c r="E46" s="89">
        <v>46497.47</v>
      </c>
    </row>
    <row r="47" spans="2:5" x14ac:dyDescent="0.3">
      <c r="B47" s="88">
        <v>44752</v>
      </c>
      <c r="C47" s="87" t="s">
        <v>75</v>
      </c>
      <c r="D47" s="87" t="s">
        <v>95</v>
      </c>
      <c r="E47" s="89">
        <v>16147.47</v>
      </c>
    </row>
    <row r="48" spans="2:5" x14ac:dyDescent="0.3">
      <c r="B48" s="88">
        <v>44762</v>
      </c>
      <c r="C48" s="87" t="s">
        <v>76</v>
      </c>
      <c r="D48" s="87" t="s">
        <v>97</v>
      </c>
      <c r="E48" s="89">
        <v>34898.17</v>
      </c>
    </row>
    <row r="49" spans="2:5" x14ac:dyDescent="0.3">
      <c r="B49" s="88">
        <v>44753</v>
      </c>
      <c r="C49" s="87" t="s">
        <v>75</v>
      </c>
      <c r="D49" s="87" t="s">
        <v>106</v>
      </c>
      <c r="E49" s="89">
        <v>17296.310000000001</v>
      </c>
    </row>
    <row r="50" spans="2:5" x14ac:dyDescent="0.3">
      <c r="B50" s="88">
        <v>44759</v>
      </c>
      <c r="C50" s="87" t="s">
        <v>76</v>
      </c>
      <c r="D50" s="87" t="s">
        <v>85</v>
      </c>
      <c r="E50" s="89">
        <v>19047.7</v>
      </c>
    </row>
    <row r="51" spans="2:5" x14ac:dyDescent="0.3">
      <c r="B51" s="88">
        <v>44766</v>
      </c>
      <c r="C51" s="87" t="s">
        <v>77</v>
      </c>
      <c r="D51" s="87" t="s">
        <v>94</v>
      </c>
      <c r="E51" s="89">
        <v>52856.78</v>
      </c>
    </row>
    <row r="52" spans="2:5" x14ac:dyDescent="0.3">
      <c r="B52" s="88">
        <v>44754</v>
      </c>
      <c r="C52" s="87" t="s">
        <v>22</v>
      </c>
      <c r="D52" s="87" t="s">
        <v>107</v>
      </c>
      <c r="E52" s="89">
        <v>29177.41</v>
      </c>
    </row>
    <row r="53" spans="2:5" x14ac:dyDescent="0.3">
      <c r="B53" s="88">
        <v>44772</v>
      </c>
      <c r="C53" s="87" t="s">
        <v>76</v>
      </c>
      <c r="D53" s="87" t="s">
        <v>105</v>
      </c>
      <c r="E53" s="89">
        <v>41334.58</v>
      </c>
    </row>
    <row r="54" spans="2:5" x14ac:dyDescent="0.3">
      <c r="B54" s="88">
        <v>44745</v>
      </c>
      <c r="C54" s="87" t="s">
        <v>22</v>
      </c>
      <c r="D54" s="87" t="s">
        <v>89</v>
      </c>
      <c r="E54" s="89">
        <v>46394.22</v>
      </c>
    </row>
    <row r="55" spans="2:5" x14ac:dyDescent="0.3">
      <c r="B55" s="88">
        <v>44757</v>
      </c>
      <c r="C55" s="87" t="s">
        <v>77</v>
      </c>
      <c r="D55" s="87" t="s">
        <v>87</v>
      </c>
      <c r="E55" s="89">
        <v>41930.300000000003</v>
      </c>
    </row>
    <row r="56" spans="2:5" x14ac:dyDescent="0.3">
      <c r="B56" s="88">
        <v>44747</v>
      </c>
      <c r="C56" s="87" t="s">
        <v>22</v>
      </c>
      <c r="D56" s="87" t="s">
        <v>89</v>
      </c>
      <c r="E56" s="89">
        <v>38800.94</v>
      </c>
    </row>
    <row r="57" spans="2:5" x14ac:dyDescent="0.3">
      <c r="B57" s="88">
        <v>44761</v>
      </c>
      <c r="C57" s="87" t="s">
        <v>77</v>
      </c>
      <c r="D57" s="87" t="s">
        <v>94</v>
      </c>
      <c r="E57" s="89">
        <v>51842.64</v>
      </c>
    </row>
    <row r="58" spans="2:5" x14ac:dyDescent="0.3">
      <c r="B58" s="88">
        <v>44744</v>
      </c>
      <c r="C58" s="87" t="s">
        <v>77</v>
      </c>
      <c r="D58" s="87" t="s">
        <v>86</v>
      </c>
      <c r="E58" s="89">
        <v>15040.56</v>
      </c>
    </row>
    <row r="59" spans="2:5" x14ac:dyDescent="0.3">
      <c r="B59" s="88">
        <v>44761</v>
      </c>
      <c r="C59" s="87" t="s">
        <v>76</v>
      </c>
      <c r="D59" s="87" t="s">
        <v>108</v>
      </c>
      <c r="E59" s="89">
        <v>37759.58</v>
      </c>
    </row>
    <row r="60" spans="2:5" x14ac:dyDescent="0.3">
      <c r="B60" s="88">
        <v>44772</v>
      </c>
      <c r="C60" s="87" t="s">
        <v>22</v>
      </c>
      <c r="D60" s="87" t="s">
        <v>107</v>
      </c>
      <c r="E60" s="89">
        <v>36042.65</v>
      </c>
    </row>
    <row r="61" spans="2:5" x14ac:dyDescent="0.3">
      <c r="B61" s="88">
        <v>44762</v>
      </c>
      <c r="C61" s="87" t="s">
        <v>22</v>
      </c>
      <c r="D61" s="87" t="s">
        <v>96</v>
      </c>
      <c r="E61" s="89">
        <v>68465.100000000006</v>
      </c>
    </row>
    <row r="62" spans="2:5" x14ac:dyDescent="0.3">
      <c r="B62" s="88">
        <v>44771</v>
      </c>
      <c r="C62" s="87" t="s">
        <v>22</v>
      </c>
      <c r="D62" s="87" t="s">
        <v>109</v>
      </c>
      <c r="E62" s="89">
        <v>23599.08</v>
      </c>
    </row>
    <row r="63" spans="2:5" x14ac:dyDescent="0.3">
      <c r="B63" s="88">
        <v>44770</v>
      </c>
      <c r="C63" s="87" t="s">
        <v>76</v>
      </c>
      <c r="D63" s="87" t="s">
        <v>99</v>
      </c>
      <c r="E63" s="89">
        <v>38026.9</v>
      </c>
    </row>
    <row r="64" spans="2:5" x14ac:dyDescent="0.3">
      <c r="B64" s="88">
        <v>44749</v>
      </c>
      <c r="C64" s="87" t="s">
        <v>22</v>
      </c>
      <c r="D64" s="87" t="s">
        <v>106</v>
      </c>
      <c r="E64" s="89">
        <v>24981.95</v>
      </c>
    </row>
    <row r="65" spans="2:5" x14ac:dyDescent="0.3">
      <c r="B65" s="88">
        <v>44760</v>
      </c>
      <c r="C65" s="87" t="s">
        <v>76</v>
      </c>
      <c r="D65" s="87" t="s">
        <v>96</v>
      </c>
      <c r="E65" s="89">
        <v>32145.360000000001</v>
      </c>
    </row>
    <row r="66" spans="2:5" x14ac:dyDescent="0.3">
      <c r="B66" s="88">
        <v>44766</v>
      </c>
      <c r="C66" s="87" t="s">
        <v>22</v>
      </c>
      <c r="D66" s="87" t="s">
        <v>85</v>
      </c>
      <c r="E66" s="89">
        <v>36503.57</v>
      </c>
    </row>
    <row r="67" spans="2:5" x14ac:dyDescent="0.3">
      <c r="B67" s="88">
        <v>44747</v>
      </c>
      <c r="C67" s="87" t="s">
        <v>77</v>
      </c>
      <c r="D67" s="87" t="s">
        <v>105</v>
      </c>
      <c r="E67" s="89">
        <v>13142.83</v>
      </c>
    </row>
    <row r="68" spans="2:5" x14ac:dyDescent="0.3">
      <c r="B68" s="88">
        <v>44745</v>
      </c>
      <c r="C68" s="87" t="s">
        <v>22</v>
      </c>
      <c r="D68" s="87" t="s">
        <v>88</v>
      </c>
      <c r="E68" s="89">
        <v>11197.38</v>
      </c>
    </row>
    <row r="69" spans="2:5" x14ac:dyDescent="0.3">
      <c r="B69" s="88">
        <v>44745</v>
      </c>
      <c r="C69" s="87" t="s">
        <v>22</v>
      </c>
      <c r="D69" s="87" t="s">
        <v>87</v>
      </c>
      <c r="E69" s="89">
        <v>11498.82</v>
      </c>
    </row>
    <row r="70" spans="2:5" x14ac:dyDescent="0.3">
      <c r="B70" s="88">
        <v>44751</v>
      </c>
      <c r="C70" s="87" t="s">
        <v>76</v>
      </c>
      <c r="D70" s="87" t="s">
        <v>86</v>
      </c>
      <c r="E70" s="89">
        <v>16502.87</v>
      </c>
    </row>
    <row r="71" spans="2:5" x14ac:dyDescent="0.3">
      <c r="B71" s="88">
        <v>44750</v>
      </c>
      <c r="C71" s="87" t="s">
        <v>75</v>
      </c>
      <c r="D71" s="87" t="s">
        <v>110</v>
      </c>
      <c r="E71" s="89">
        <v>45111.96</v>
      </c>
    </row>
    <row r="72" spans="2:5" x14ac:dyDescent="0.3">
      <c r="B72" s="88">
        <v>44749</v>
      </c>
      <c r="C72" s="87" t="s">
        <v>77</v>
      </c>
      <c r="D72" s="87" t="s">
        <v>95</v>
      </c>
      <c r="E72" s="89">
        <v>17126.05</v>
      </c>
    </row>
    <row r="73" spans="2:5" x14ac:dyDescent="0.3">
      <c r="B73" s="88">
        <v>44773</v>
      </c>
      <c r="C73" s="87" t="s">
        <v>76</v>
      </c>
      <c r="D73" s="87" t="s">
        <v>100</v>
      </c>
      <c r="E73" s="89">
        <v>44088.86</v>
      </c>
    </row>
    <row r="74" spans="2:5" x14ac:dyDescent="0.3">
      <c r="B74" s="88">
        <v>44765</v>
      </c>
      <c r="C74" s="87" t="s">
        <v>75</v>
      </c>
      <c r="D74" s="87" t="s">
        <v>98</v>
      </c>
      <c r="E74" s="89">
        <v>12508.49</v>
      </c>
    </row>
    <row r="75" spans="2:5" x14ac:dyDescent="0.3">
      <c r="B75" s="88">
        <v>44757</v>
      </c>
      <c r="C75" s="87" t="s">
        <v>22</v>
      </c>
      <c r="D75" s="87" t="s">
        <v>93</v>
      </c>
      <c r="E75" s="89">
        <v>20214.48</v>
      </c>
    </row>
    <row r="76" spans="2:5" x14ac:dyDescent="0.3">
      <c r="B76" s="88">
        <v>44753</v>
      </c>
      <c r="C76" s="87" t="s">
        <v>75</v>
      </c>
      <c r="D76" s="87" t="s">
        <v>94</v>
      </c>
      <c r="E76" s="89">
        <v>47044.93</v>
      </c>
    </row>
    <row r="77" spans="2:5" x14ac:dyDescent="0.3">
      <c r="B77" s="88">
        <v>44769</v>
      </c>
      <c r="C77" s="87" t="s">
        <v>22</v>
      </c>
      <c r="D77" s="87" t="s">
        <v>91</v>
      </c>
      <c r="E77" s="89">
        <v>53428.75</v>
      </c>
    </row>
    <row r="78" spans="2:5" x14ac:dyDescent="0.3">
      <c r="B78" s="88">
        <v>44748</v>
      </c>
      <c r="C78" s="87" t="s">
        <v>77</v>
      </c>
      <c r="D78" s="87" t="s">
        <v>109</v>
      </c>
      <c r="E78" s="89">
        <v>40460.959999999999</v>
      </c>
    </row>
    <row r="79" spans="2:5" x14ac:dyDescent="0.3">
      <c r="B79" s="88">
        <v>44769</v>
      </c>
      <c r="C79" s="87" t="s">
        <v>76</v>
      </c>
      <c r="D79" s="87" t="s">
        <v>95</v>
      </c>
      <c r="E79" s="89">
        <v>40221.06</v>
      </c>
    </row>
    <row r="80" spans="2:5" x14ac:dyDescent="0.3">
      <c r="B80" s="88">
        <v>44766</v>
      </c>
      <c r="C80" s="87" t="s">
        <v>75</v>
      </c>
      <c r="D80" s="87" t="s">
        <v>102</v>
      </c>
      <c r="E80" s="89">
        <v>46538.78</v>
      </c>
    </row>
    <row r="81" spans="2:10" x14ac:dyDescent="0.3">
      <c r="B81" s="88">
        <v>44762</v>
      </c>
      <c r="C81" s="87" t="s">
        <v>76</v>
      </c>
      <c r="D81" s="87" t="s">
        <v>97</v>
      </c>
      <c r="E81" s="89">
        <v>45051.99</v>
      </c>
    </row>
    <row r="82" spans="2:10" x14ac:dyDescent="0.3">
      <c r="B82" s="88">
        <v>44770</v>
      </c>
      <c r="C82" s="87" t="s">
        <v>76</v>
      </c>
      <c r="D82" s="87" t="s">
        <v>108</v>
      </c>
      <c r="E82" s="89">
        <v>20479.189999999999</v>
      </c>
    </row>
    <row r="83" spans="2:10" x14ac:dyDescent="0.3">
      <c r="B83" s="88">
        <v>44759</v>
      </c>
      <c r="C83" s="87" t="s">
        <v>77</v>
      </c>
      <c r="D83" s="87" t="s">
        <v>101</v>
      </c>
      <c r="E83" s="89">
        <v>16727.59</v>
      </c>
    </row>
    <row r="84" spans="2:10" x14ac:dyDescent="0.3">
      <c r="B84" s="88">
        <v>44751</v>
      </c>
      <c r="C84" s="87" t="s">
        <v>22</v>
      </c>
      <c r="D84" s="87" t="s">
        <v>97</v>
      </c>
      <c r="E84" s="89">
        <v>32913.74</v>
      </c>
    </row>
    <row r="85" spans="2:10" x14ac:dyDescent="0.3">
      <c r="B85" s="88">
        <v>44762</v>
      </c>
      <c r="C85" s="87" t="s">
        <v>77</v>
      </c>
      <c r="D85" s="87" t="s">
        <v>109</v>
      </c>
      <c r="E85" s="89">
        <v>21870.240000000002</v>
      </c>
    </row>
    <row r="86" spans="2:10" x14ac:dyDescent="0.3">
      <c r="B86" s="88">
        <v>44767</v>
      </c>
      <c r="C86" s="87" t="s">
        <v>75</v>
      </c>
      <c r="D86" s="87" t="s">
        <v>108</v>
      </c>
      <c r="E86" s="89">
        <v>22275.29</v>
      </c>
    </row>
    <row r="87" spans="2:10" x14ac:dyDescent="0.3">
      <c r="B87" s="88">
        <v>44758</v>
      </c>
      <c r="C87" s="87" t="s">
        <v>22</v>
      </c>
      <c r="D87" s="87" t="s">
        <v>107</v>
      </c>
      <c r="E87" s="89">
        <v>51974.720000000001</v>
      </c>
    </row>
    <row r="88" spans="2:10" x14ac:dyDescent="0.3">
      <c r="B88" s="88">
        <v>44769</v>
      </c>
      <c r="C88" s="87" t="s">
        <v>77</v>
      </c>
      <c r="D88" s="87" t="s">
        <v>109</v>
      </c>
      <c r="E88" s="89">
        <v>35437.43</v>
      </c>
    </row>
    <row r="89" spans="2:10" x14ac:dyDescent="0.3">
      <c r="B89" s="88">
        <v>44752</v>
      </c>
      <c r="C89" s="87" t="s">
        <v>76</v>
      </c>
      <c r="D89" s="87" t="s">
        <v>99</v>
      </c>
      <c r="E89" s="89">
        <v>27940.81</v>
      </c>
    </row>
    <row r="90" spans="2:10" x14ac:dyDescent="0.3">
      <c r="B90" s="88">
        <v>44769</v>
      </c>
      <c r="C90" s="87" t="s">
        <v>75</v>
      </c>
      <c r="D90" s="87" t="s">
        <v>105</v>
      </c>
      <c r="E90" s="89">
        <v>11967.16</v>
      </c>
    </row>
    <row r="91" spans="2:10" x14ac:dyDescent="0.3">
      <c r="B91" s="88">
        <v>44752</v>
      </c>
      <c r="C91" s="87" t="s">
        <v>22</v>
      </c>
      <c r="D91" s="87" t="s">
        <v>97</v>
      </c>
      <c r="E91" s="89">
        <v>37356.25</v>
      </c>
    </row>
    <row r="92" spans="2:10" x14ac:dyDescent="0.3">
      <c r="B92" s="88">
        <v>44748</v>
      </c>
      <c r="C92" s="87" t="s">
        <v>75</v>
      </c>
      <c r="D92" s="87" t="s">
        <v>101</v>
      </c>
      <c r="E92" s="89">
        <v>27474.82</v>
      </c>
    </row>
    <row r="93" spans="2:10" x14ac:dyDescent="0.3">
      <c r="G93" s="88">
        <v>44771</v>
      </c>
      <c r="H93" s="87" t="s">
        <v>77</v>
      </c>
      <c r="I93" s="87" t="s">
        <v>108</v>
      </c>
      <c r="J93" s="89">
        <v>18020.810000000001</v>
      </c>
    </row>
    <row r="94" spans="2:10" x14ac:dyDescent="0.3">
      <c r="G94" s="88">
        <v>44756</v>
      </c>
      <c r="H94" s="87" t="s">
        <v>76</v>
      </c>
      <c r="I94" s="87" t="s">
        <v>103</v>
      </c>
      <c r="J94" s="89">
        <v>12150.4</v>
      </c>
    </row>
    <row r="95" spans="2:10" x14ac:dyDescent="0.3">
      <c r="G95" s="88">
        <v>44767</v>
      </c>
      <c r="H95" s="87" t="s">
        <v>76</v>
      </c>
      <c r="I95" s="87" t="s">
        <v>94</v>
      </c>
      <c r="J95" s="89">
        <v>35545.25</v>
      </c>
    </row>
    <row r="96" spans="2:10" x14ac:dyDescent="0.3">
      <c r="G96" s="88">
        <v>44757</v>
      </c>
      <c r="H96" s="87" t="s">
        <v>75</v>
      </c>
      <c r="I96" s="87" t="s">
        <v>93</v>
      </c>
      <c r="J96" s="89">
        <v>52252.04</v>
      </c>
    </row>
    <row r="97" spans="7:10" x14ac:dyDescent="0.3">
      <c r="G97" s="88">
        <v>44760</v>
      </c>
      <c r="H97" s="87" t="s">
        <v>77</v>
      </c>
      <c r="I97" s="87" t="s">
        <v>110</v>
      </c>
      <c r="J97" s="89">
        <v>19660.14</v>
      </c>
    </row>
    <row r="98" spans="7:10" x14ac:dyDescent="0.3">
      <c r="G98" s="88">
        <v>44747</v>
      </c>
      <c r="H98" s="87" t="s">
        <v>75</v>
      </c>
      <c r="I98" s="87" t="s">
        <v>100</v>
      </c>
      <c r="J98" s="89">
        <v>25518.5</v>
      </c>
    </row>
    <row r="99" spans="7:10" x14ac:dyDescent="0.3">
      <c r="G99" s="88">
        <v>44765</v>
      </c>
      <c r="H99" s="87" t="s">
        <v>77</v>
      </c>
      <c r="I99" s="87" t="s">
        <v>89</v>
      </c>
      <c r="J99" s="89">
        <v>21918.01</v>
      </c>
    </row>
    <row r="100" spans="7:10" x14ac:dyDescent="0.3">
      <c r="G100" s="88">
        <v>44757</v>
      </c>
      <c r="H100" s="87" t="s">
        <v>75</v>
      </c>
      <c r="I100" s="87" t="s">
        <v>104</v>
      </c>
      <c r="J100" s="89">
        <v>42817.63</v>
      </c>
    </row>
    <row r="101" spans="7:10" x14ac:dyDescent="0.3">
      <c r="G101" s="88">
        <v>44760</v>
      </c>
      <c r="H101" s="87" t="s">
        <v>22</v>
      </c>
      <c r="I101" s="87" t="s">
        <v>106</v>
      </c>
      <c r="J101" s="89">
        <v>71123.28</v>
      </c>
    </row>
    <row r="102" spans="7:10" x14ac:dyDescent="0.3">
      <c r="G102" s="88">
        <v>44751</v>
      </c>
      <c r="H102" s="87" t="s">
        <v>75</v>
      </c>
      <c r="I102" s="87" t="s">
        <v>89</v>
      </c>
      <c r="J102" s="89">
        <v>11671.9</v>
      </c>
    </row>
    <row r="103" spans="7:10" x14ac:dyDescent="0.3">
      <c r="G103" s="88">
        <v>44767</v>
      </c>
      <c r="H103" s="87" t="s">
        <v>158</v>
      </c>
      <c r="I103" s="87" t="s">
        <v>99</v>
      </c>
      <c r="J103" s="89">
        <v>49962.37</v>
      </c>
    </row>
    <row r="104" spans="7:10" x14ac:dyDescent="0.3">
      <c r="G104" s="88">
        <v>44750</v>
      </c>
      <c r="H104" s="87" t="s">
        <v>76</v>
      </c>
      <c r="I104" s="87" t="s">
        <v>91</v>
      </c>
      <c r="J104" s="89">
        <v>44583.8</v>
      </c>
    </row>
    <row r="105" spans="7:10" x14ac:dyDescent="0.3">
      <c r="G105" s="88">
        <v>44768</v>
      </c>
      <c r="H105" s="87" t="s">
        <v>158</v>
      </c>
      <c r="I105" s="87" t="s">
        <v>102</v>
      </c>
      <c r="J105" s="89">
        <v>31253.16</v>
      </c>
    </row>
    <row r="106" spans="7:10" x14ac:dyDescent="0.3">
      <c r="G106" s="88">
        <v>44749</v>
      </c>
      <c r="H106" s="87" t="s">
        <v>75</v>
      </c>
      <c r="I106" s="87" t="s">
        <v>107</v>
      </c>
      <c r="J106" s="89">
        <v>97008.74</v>
      </c>
    </row>
    <row r="107" spans="7:10" x14ac:dyDescent="0.3">
      <c r="G107" s="88">
        <v>44754</v>
      </c>
      <c r="H107" s="87" t="s">
        <v>77</v>
      </c>
      <c r="I107" s="87" t="s">
        <v>95</v>
      </c>
      <c r="J107" s="89">
        <v>25540.23</v>
      </c>
    </row>
    <row r="108" spans="7:10" x14ac:dyDescent="0.3">
      <c r="G108" s="88">
        <v>44758</v>
      </c>
      <c r="H108" s="87" t="s">
        <v>158</v>
      </c>
      <c r="I108" s="87" t="s">
        <v>109</v>
      </c>
      <c r="J108" s="89">
        <v>54182.63</v>
      </c>
    </row>
    <row r="109" spans="7:10" x14ac:dyDescent="0.3">
      <c r="G109" s="88">
        <v>44750</v>
      </c>
      <c r="H109" s="87" t="s">
        <v>22</v>
      </c>
      <c r="I109" s="87" t="s">
        <v>92</v>
      </c>
      <c r="J109" s="89">
        <v>45047.97</v>
      </c>
    </row>
  </sheetData>
  <pageMargins left="0.7" right="0.7" top="0.75" bottom="0.75" header="0.3" footer="0.3"/>
  <pageSetup orientation="portrait" horizontalDpi="200" verticalDpi="2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F6CC9-A97A-4544-86E9-71F11EB068E0}">
  <sheetPr>
    <tabColor rgb="FF0000FF"/>
  </sheetPr>
  <dimension ref="B2:J7"/>
  <sheetViews>
    <sheetView tabSelected="1" zoomScaleNormal="100" workbookViewId="0">
      <selection activeCell="B4" sqref="H6"/>
    </sheetView>
  </sheetViews>
  <sheetFormatPr defaultRowHeight="14.4" x14ac:dyDescent="0.3"/>
  <cols>
    <col min="1" max="1" width="2" customWidth="1"/>
    <col min="2" max="2" width="21" customWidth="1"/>
    <col min="3" max="3" width="17.5546875" customWidth="1"/>
    <col min="4" max="4" width="4.5546875" customWidth="1"/>
    <col min="5" max="5" width="20.44140625" bestFit="1" customWidth="1"/>
    <col min="6" max="6" width="27.44140625" bestFit="1" customWidth="1"/>
  </cols>
  <sheetData>
    <row r="2" spans="2:10" x14ac:dyDescent="0.3">
      <c r="B2" s="22" t="s">
        <v>118</v>
      </c>
      <c r="C2" s="39"/>
      <c r="D2" s="39"/>
      <c r="E2" s="39"/>
      <c r="F2" s="39"/>
      <c r="G2" s="23"/>
    </row>
    <row r="3" spans="2:10" x14ac:dyDescent="0.3">
      <c r="B3" s="117" t="s">
        <v>200</v>
      </c>
      <c r="C3" s="118">
        <v>3.75</v>
      </c>
      <c r="D3" s="119"/>
      <c r="E3" s="119"/>
      <c r="F3" s="119"/>
      <c r="G3" s="117" t="s">
        <v>201</v>
      </c>
      <c r="H3" s="118">
        <v>0.54</v>
      </c>
      <c r="I3" s="119"/>
      <c r="J3" s="119"/>
    </row>
    <row r="4" spans="2:10" x14ac:dyDescent="0.3">
      <c r="B4" s="117" t="s">
        <v>202</v>
      </c>
      <c r="C4" s="120">
        <v>0.54</v>
      </c>
      <c r="D4" s="119"/>
      <c r="E4" s="119"/>
      <c r="F4" s="119"/>
      <c r="G4" s="117" t="s">
        <v>63</v>
      </c>
      <c r="H4" s="119" t="s">
        <v>203</v>
      </c>
      <c r="I4" s="119"/>
      <c r="J4" s="119"/>
    </row>
    <row r="5" spans="2:10" x14ac:dyDescent="0.3">
      <c r="B5" s="117" t="s">
        <v>204</v>
      </c>
      <c r="C5" s="118">
        <f>ROUND(C3*C4,2)</f>
        <v>2.0299999999999998</v>
      </c>
      <c r="D5" s="119"/>
      <c r="E5" s="119" t="str" cm="1">
        <f t="array" aca="1" ref="E5:E6" ca="1">_xlfn.IFNA(_xlfn.FORMULATEXT(C5:C6),"")</f>
        <v>=ROUND(C3*C4,2)</v>
      </c>
      <c r="F5" s="119"/>
      <c r="G5" s="117" t="s">
        <v>205</v>
      </c>
      <c r="H5" s="118">
        <v>3.75</v>
      </c>
      <c r="I5" s="119"/>
      <c r="J5" s="119"/>
    </row>
    <row r="6" spans="2:10" x14ac:dyDescent="0.3">
      <c r="B6" s="117" t="s">
        <v>206</v>
      </c>
      <c r="C6" s="121">
        <f>C3+C5</f>
        <v>5.7799999999999994</v>
      </c>
      <c r="D6" s="119"/>
      <c r="E6" s="119" t="str">
        <f ca="1"/>
        <v>=C3+C5</v>
      </c>
      <c r="F6" s="119"/>
      <c r="G6" s="117" t="s">
        <v>207</v>
      </c>
      <c r="H6" s="121">
        <f>ROUND(H5*(1+H3),2)</f>
        <v>5.78</v>
      </c>
      <c r="I6" s="119" t="str">
        <f ca="1">_xlfn.IFNA(_xlfn.FORMULATEXT(H6),"")</f>
        <v>=ROUND(H5*(1+H3),2)</v>
      </c>
      <c r="J6" s="119"/>
    </row>
    <row r="7" spans="2:10" x14ac:dyDescent="0.3">
      <c r="B7" s="2"/>
    </row>
  </sheetData>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79CDC-D914-43E1-A5FE-D5DCCF8D1779}">
  <sheetPr>
    <tabColor rgb="FF0000FF"/>
  </sheetPr>
  <dimension ref="B2:H13"/>
  <sheetViews>
    <sheetView zoomScale="130" zoomScaleNormal="130" workbookViewId="0">
      <selection activeCell="G6" sqref="G6:G10"/>
    </sheetView>
  </sheetViews>
  <sheetFormatPr defaultRowHeight="14.4" x14ac:dyDescent="0.3"/>
  <cols>
    <col min="1" max="1" width="3" customWidth="1"/>
    <col min="2" max="7" width="13.88671875" customWidth="1"/>
    <col min="9" max="9" width="12.44140625" customWidth="1"/>
    <col min="15" max="15" width="12.88671875" customWidth="1"/>
    <col min="16" max="16" width="13.33203125" customWidth="1"/>
  </cols>
  <sheetData>
    <row r="2" spans="2:8" x14ac:dyDescent="0.3">
      <c r="B2" s="9" t="s">
        <v>137</v>
      </c>
      <c r="C2" s="10"/>
      <c r="D2" s="10"/>
      <c r="E2" s="10"/>
      <c r="F2" s="10"/>
      <c r="G2" s="10"/>
      <c r="H2" s="11"/>
    </row>
    <row r="3" spans="2:8" x14ac:dyDescent="0.3">
      <c r="B3" s="15" t="s">
        <v>138</v>
      </c>
      <c r="C3" s="16"/>
      <c r="D3" s="16"/>
      <c r="E3" s="16"/>
      <c r="F3" s="16"/>
      <c r="G3" s="16"/>
      <c r="H3" s="17"/>
    </row>
    <row r="5" spans="2:8" x14ac:dyDescent="0.3">
      <c r="C5" s="3" t="s">
        <v>9</v>
      </c>
      <c r="E5" s="3" t="s">
        <v>9</v>
      </c>
      <c r="G5" s="3" t="s">
        <v>9</v>
      </c>
    </row>
    <row r="6" spans="2:8" x14ac:dyDescent="0.3">
      <c r="C6" s="6">
        <v>4.49</v>
      </c>
      <c r="D6" s="4"/>
      <c r="E6" s="6">
        <v>4</v>
      </c>
      <c r="F6" s="5"/>
      <c r="G6" s="6">
        <v>4.49</v>
      </c>
    </row>
    <row r="7" spans="2:8" x14ac:dyDescent="0.3">
      <c r="C7" s="6">
        <v>3.43</v>
      </c>
      <c r="D7" s="4"/>
      <c r="E7" s="6">
        <v>3</v>
      </c>
      <c r="F7" s="5"/>
      <c r="G7" s="6">
        <v>3.43</v>
      </c>
    </row>
    <row r="8" spans="2:8" x14ac:dyDescent="0.3">
      <c r="C8" s="6">
        <v>4.9800000000000004</v>
      </c>
      <c r="D8" s="4"/>
      <c r="E8" s="6">
        <v>5</v>
      </c>
      <c r="F8" s="5"/>
      <c r="G8" s="6">
        <v>4.9800000000000004</v>
      </c>
    </row>
    <row r="9" spans="2:8" x14ac:dyDescent="0.3">
      <c r="C9" s="6">
        <v>4.49</v>
      </c>
      <c r="D9" s="4"/>
      <c r="E9" s="6">
        <v>4</v>
      </c>
      <c r="F9" s="5"/>
      <c r="G9" s="6">
        <v>4.49</v>
      </c>
    </row>
    <row r="10" spans="2:8" x14ac:dyDescent="0.3">
      <c r="C10" s="6">
        <v>3.44</v>
      </c>
      <c r="D10" s="4"/>
      <c r="E10" s="6">
        <v>3</v>
      </c>
      <c r="F10" s="5"/>
      <c r="G10" s="6">
        <v>3.44</v>
      </c>
    </row>
    <row r="11" spans="2:8" x14ac:dyDescent="0.3">
      <c r="B11" s="2" t="s">
        <v>10</v>
      </c>
      <c r="C11" s="8">
        <f>SUM(C6:C10)</f>
        <v>20.830000000000002</v>
      </c>
      <c r="D11" s="4"/>
      <c r="E11" s="8">
        <f>SUM(E6:E10)</f>
        <v>19</v>
      </c>
      <c r="F11" s="5"/>
      <c r="G11" s="76">
        <f>SUM(G6:G10)</f>
        <v>20.830000000000002</v>
      </c>
    </row>
    <row r="13" spans="2:8" x14ac:dyDescent="0.3">
      <c r="C13" t="str">
        <f ca="1">_xlfn.IFNA(_xlfn.FORMULATEXT(C11),"")</f>
        <v>=SUM(C6:C10)</v>
      </c>
      <c r="E13" t="str">
        <f ca="1">_xlfn.IFNA(_xlfn.FORMULATEXT(E11),"")</f>
        <v>=SUM(E6:E10)</v>
      </c>
      <c r="G13" t="str">
        <f ca="1">_xlfn.IFNA(_xlfn.FORMULATEXT(G11),"")</f>
        <v>=SUM(G6:G10)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ED256-8F5A-4770-8F35-521E1F0EC937}">
  <sheetPr>
    <tabColor rgb="FF0000FF"/>
  </sheetPr>
  <dimension ref="A2:P25"/>
  <sheetViews>
    <sheetView topLeftCell="B3" zoomScaleNormal="100" workbookViewId="0">
      <selection activeCell="C23" sqref="C23"/>
    </sheetView>
  </sheetViews>
  <sheetFormatPr defaultRowHeight="14.4" x14ac:dyDescent="0.3"/>
  <cols>
    <col min="1" max="1" width="7.33203125" customWidth="1"/>
    <col min="2" max="2" width="19.5546875" bestFit="1" customWidth="1"/>
    <col min="3" max="3" width="15.44140625" customWidth="1"/>
    <col min="4" max="4" width="11.109375" bestFit="1" customWidth="1"/>
    <col min="5" max="5" width="14.5546875" bestFit="1" customWidth="1"/>
    <col min="6" max="6" width="15" customWidth="1"/>
    <col min="7" max="8" width="11.109375" bestFit="1" customWidth="1"/>
    <col min="9" max="9" width="11.109375" customWidth="1"/>
    <col min="10" max="14" width="11.109375" bestFit="1" customWidth="1"/>
    <col min="15" max="15" width="12.109375" bestFit="1" customWidth="1"/>
    <col min="16" max="16" width="25" bestFit="1" customWidth="1"/>
    <col min="17" max="17" width="12.109375" bestFit="1" customWidth="1"/>
    <col min="18" max="18" width="12.6640625" bestFit="1" customWidth="1"/>
    <col min="19" max="19" width="14.88671875" bestFit="1" customWidth="1"/>
    <col min="20" max="20" width="12.21875" bestFit="1" customWidth="1"/>
    <col min="21" max="21" width="14.88671875" bestFit="1" customWidth="1"/>
    <col min="22" max="22" width="12.21875" bestFit="1" customWidth="1"/>
    <col min="23" max="23" width="14.88671875" bestFit="1" customWidth="1"/>
    <col min="24" max="24" width="12.21875" bestFit="1" customWidth="1"/>
    <col min="25" max="25" width="14.88671875" bestFit="1" customWidth="1"/>
    <col min="26" max="26" width="13.21875" bestFit="1" customWidth="1"/>
    <col min="27" max="27" width="15.88671875" bestFit="1" customWidth="1"/>
    <col min="28" max="28" width="13.21875" bestFit="1" customWidth="1"/>
    <col min="29" max="29" width="15.88671875" bestFit="1" customWidth="1"/>
    <col min="30" max="30" width="10.77734375" bestFit="1" customWidth="1"/>
  </cols>
  <sheetData>
    <row r="2" spans="1:16" x14ac:dyDescent="0.3">
      <c r="A2" s="148" t="s">
        <v>173</v>
      </c>
      <c r="B2" s="149"/>
      <c r="C2" s="149"/>
      <c r="D2" s="149"/>
      <c r="E2" s="149"/>
      <c r="F2" s="149"/>
      <c r="G2" s="149"/>
      <c r="H2" s="149"/>
      <c r="I2" s="149"/>
      <c r="J2" s="149"/>
      <c r="K2" s="149"/>
      <c r="L2" s="149"/>
      <c r="M2" s="150"/>
    </row>
    <row r="3" spans="1:16" x14ac:dyDescent="0.3">
      <c r="A3" s="148" t="s">
        <v>174</v>
      </c>
      <c r="B3" s="149"/>
      <c r="C3" s="149"/>
      <c r="D3" s="149"/>
      <c r="E3" s="149"/>
      <c r="F3" s="149"/>
      <c r="G3" s="149"/>
      <c r="H3" s="149"/>
      <c r="I3" s="149"/>
      <c r="J3" s="149"/>
      <c r="K3" s="149"/>
      <c r="L3" s="149"/>
      <c r="M3" s="150"/>
    </row>
    <row r="4" spans="1:16" x14ac:dyDescent="0.3">
      <c r="A4" s="148" t="s">
        <v>175</v>
      </c>
      <c r="B4" s="149"/>
      <c r="C4" s="149"/>
      <c r="D4" s="149"/>
      <c r="E4" s="149"/>
      <c r="F4" s="149"/>
      <c r="G4" s="149"/>
      <c r="H4" s="149"/>
      <c r="I4" s="149"/>
      <c r="J4" s="149"/>
      <c r="K4" s="149"/>
      <c r="L4" s="149"/>
      <c r="M4" s="150"/>
    </row>
    <row r="5" spans="1:16" x14ac:dyDescent="0.3">
      <c r="O5" t="s">
        <v>210</v>
      </c>
    </row>
    <row r="6" spans="1:16" ht="16.2" thickBot="1" x14ac:dyDescent="0.35">
      <c r="A6" s="129"/>
      <c r="B6" s="129"/>
      <c r="P6" t="str">
        <f ca="1">_xlfn.IFNA(_xlfn.FORMULATEXT(C18),"")</f>
        <v>=ROUND(C17:N17*C7:C12,2)</v>
      </c>
    </row>
    <row r="7" spans="1:16" ht="16.2" thickBot="1" x14ac:dyDescent="0.35">
      <c r="A7" s="129"/>
      <c r="B7" s="124" t="s">
        <v>140</v>
      </c>
      <c r="C7" s="123">
        <v>0.35</v>
      </c>
      <c r="P7" t="str">
        <f ca="1">_xlfn.IFNA(_xlfn.FORMULATEXT(C24),"")</f>
        <v>=SUM(C18:C23)</v>
      </c>
    </row>
    <row r="8" spans="1:16" ht="15" thickBot="1" x14ac:dyDescent="0.35">
      <c r="B8" s="124" t="s">
        <v>170</v>
      </c>
      <c r="C8" s="123">
        <v>0.15</v>
      </c>
      <c r="P8" t="str">
        <f ca="1">_xlfn.IFNA(_xlfn.FORMULATEXT(C25),"")</f>
        <v>=C17:N17-C24:N24</v>
      </c>
    </row>
    <row r="9" spans="1:16" ht="15" thickBot="1" x14ac:dyDescent="0.35">
      <c r="B9" s="124" t="s">
        <v>171</v>
      </c>
      <c r="C9" s="123">
        <v>5.7500000000000002E-2</v>
      </c>
      <c r="P9" t="str">
        <f ca="1">_xlfn.IFNA(_xlfn.FORMULATEXT(O17),"")</f>
        <v>=SUM(C17:N17)</v>
      </c>
    </row>
    <row r="10" spans="1:16" ht="15" thickBot="1" x14ac:dyDescent="0.35">
      <c r="B10" s="124" t="s">
        <v>172</v>
      </c>
      <c r="C10" s="123">
        <v>0.15</v>
      </c>
    </row>
    <row r="11" spans="1:16" ht="15" thickBot="1" x14ac:dyDescent="0.35">
      <c r="B11" s="124" t="s">
        <v>184</v>
      </c>
      <c r="C11" s="123">
        <v>0.05</v>
      </c>
    </row>
    <row r="12" spans="1:16" ht="15" thickBot="1" x14ac:dyDescent="0.35">
      <c r="B12" s="124" t="s">
        <v>208</v>
      </c>
      <c r="C12" s="123">
        <v>2.5000000000000001E-2</v>
      </c>
    </row>
    <row r="13" spans="1:16" ht="15" thickBot="1" x14ac:dyDescent="0.35">
      <c r="B13" s="124" t="s">
        <v>39</v>
      </c>
      <c r="C13" s="125">
        <f>SUM(C7:C12)</f>
        <v>0.78250000000000008</v>
      </c>
    </row>
    <row r="15" spans="1:16" ht="15.6" x14ac:dyDescent="0.3">
      <c r="A15" s="129"/>
      <c r="B15" s="130"/>
    </row>
    <row r="16" spans="1:16" ht="16.2" thickBot="1" x14ac:dyDescent="0.35">
      <c r="C16" s="126" t="s">
        <v>31</v>
      </c>
      <c r="D16" s="126" t="s">
        <v>32</v>
      </c>
      <c r="E16" s="126" t="s">
        <v>33</v>
      </c>
      <c r="F16" s="126" t="s">
        <v>34</v>
      </c>
      <c r="G16" s="126" t="s">
        <v>162</v>
      </c>
      <c r="H16" s="126" t="s">
        <v>163</v>
      </c>
      <c r="I16" s="126" t="s">
        <v>164</v>
      </c>
      <c r="J16" s="126" t="s">
        <v>165</v>
      </c>
      <c r="K16" s="126" t="s">
        <v>166</v>
      </c>
      <c r="L16" s="126" t="s">
        <v>167</v>
      </c>
      <c r="M16" s="126" t="s">
        <v>168</v>
      </c>
      <c r="N16" s="126" t="s">
        <v>169</v>
      </c>
      <c r="O16" s="126" t="s">
        <v>62</v>
      </c>
    </row>
    <row r="17" spans="2:15" ht="15" thickBot="1" x14ac:dyDescent="0.35">
      <c r="B17" s="124" t="s">
        <v>209</v>
      </c>
      <c r="C17" s="4">
        <v>90125</v>
      </c>
      <c r="D17" s="4">
        <v>70237</v>
      </c>
      <c r="E17" s="4">
        <v>88087</v>
      </c>
      <c r="F17" s="4">
        <v>62208</v>
      </c>
      <c r="G17" s="4">
        <v>109793</v>
      </c>
      <c r="H17" s="4">
        <v>95076</v>
      </c>
      <c r="I17" s="4">
        <v>87249</v>
      </c>
      <c r="J17" s="4">
        <v>69144</v>
      </c>
      <c r="K17" s="4">
        <v>99765</v>
      </c>
      <c r="L17" s="4">
        <v>68403</v>
      </c>
      <c r="M17" s="4">
        <v>55895</v>
      </c>
      <c r="N17" s="4">
        <v>65180</v>
      </c>
      <c r="O17" s="134">
        <f>SUM(C17:N17)</f>
        <v>961162</v>
      </c>
    </row>
    <row r="18" spans="2:15" ht="15" thickBot="1" x14ac:dyDescent="0.35">
      <c r="B18" s="124" t="s">
        <v>140</v>
      </c>
      <c r="C18" s="132" cm="1">
        <f t="array" ref="C18:N23">ROUND(C17:N17*C7:C12,2)</f>
        <v>31543.75</v>
      </c>
      <c r="D18" s="132">
        <v>24582.95</v>
      </c>
      <c r="E18" s="132">
        <v>30830.45</v>
      </c>
      <c r="F18" s="132">
        <v>21772.799999999999</v>
      </c>
      <c r="G18" s="132">
        <v>38427.550000000003</v>
      </c>
      <c r="H18" s="132">
        <v>33276.6</v>
      </c>
      <c r="I18" s="132">
        <v>30537.15</v>
      </c>
      <c r="J18" s="132">
        <v>24200.400000000001</v>
      </c>
      <c r="K18" s="132">
        <v>34917.75</v>
      </c>
      <c r="L18" s="132">
        <v>23941.05</v>
      </c>
      <c r="M18" s="132">
        <v>19563.25</v>
      </c>
      <c r="N18" s="132">
        <v>22813</v>
      </c>
      <c r="O18" s="128">
        <f t="shared" ref="O18:O24" si="0">SUM(C18:N18)</f>
        <v>336406.7</v>
      </c>
    </row>
    <row r="19" spans="2:15" ht="15" thickBot="1" x14ac:dyDescent="0.35">
      <c r="B19" s="124" t="s">
        <v>170</v>
      </c>
      <c r="C19" s="132">
        <v>13518.75</v>
      </c>
      <c r="D19" s="132">
        <v>10535.55</v>
      </c>
      <c r="E19" s="132">
        <v>13213.05</v>
      </c>
      <c r="F19" s="132">
        <v>9331.2000000000007</v>
      </c>
      <c r="G19" s="132">
        <v>16468.95</v>
      </c>
      <c r="H19" s="132">
        <v>14261.4</v>
      </c>
      <c r="I19" s="132">
        <v>13087.35</v>
      </c>
      <c r="J19" s="132">
        <v>10371.6</v>
      </c>
      <c r="K19" s="132">
        <v>14964.75</v>
      </c>
      <c r="L19" s="132">
        <v>10260.450000000001</v>
      </c>
      <c r="M19" s="132">
        <v>8384.25</v>
      </c>
      <c r="N19" s="132">
        <v>9777</v>
      </c>
      <c r="O19" s="128">
        <f t="shared" si="0"/>
        <v>144174.29999999999</v>
      </c>
    </row>
    <row r="20" spans="2:15" ht="15" thickBot="1" x14ac:dyDescent="0.35">
      <c r="B20" s="124" t="s">
        <v>171</v>
      </c>
      <c r="C20" s="132">
        <v>5182.1899999999996</v>
      </c>
      <c r="D20" s="132">
        <v>4038.63</v>
      </c>
      <c r="E20" s="132">
        <v>5065</v>
      </c>
      <c r="F20" s="132">
        <v>3576.96</v>
      </c>
      <c r="G20" s="132">
        <v>6313.1</v>
      </c>
      <c r="H20" s="132">
        <v>5466.87</v>
      </c>
      <c r="I20" s="132">
        <v>5016.82</v>
      </c>
      <c r="J20" s="132">
        <v>3975.78</v>
      </c>
      <c r="K20" s="132">
        <v>5736.49</v>
      </c>
      <c r="L20" s="132">
        <v>3933.17</v>
      </c>
      <c r="M20" s="132">
        <v>3213.96</v>
      </c>
      <c r="N20" s="132">
        <v>3747.85</v>
      </c>
      <c r="O20" s="128">
        <f t="shared" si="0"/>
        <v>55266.819999999985</v>
      </c>
    </row>
    <row r="21" spans="2:15" ht="15" thickBot="1" x14ac:dyDescent="0.35">
      <c r="B21" s="124" t="s">
        <v>172</v>
      </c>
      <c r="C21" s="132">
        <v>13518.75</v>
      </c>
      <c r="D21" s="132">
        <v>10535.55</v>
      </c>
      <c r="E21" s="132">
        <v>13213.05</v>
      </c>
      <c r="F21" s="132">
        <v>9331.2000000000007</v>
      </c>
      <c r="G21" s="132">
        <v>16468.95</v>
      </c>
      <c r="H21" s="132">
        <v>14261.4</v>
      </c>
      <c r="I21" s="132">
        <v>13087.35</v>
      </c>
      <c r="J21" s="132">
        <v>10371.6</v>
      </c>
      <c r="K21" s="132">
        <v>14964.75</v>
      </c>
      <c r="L21" s="132">
        <v>10260.450000000001</v>
      </c>
      <c r="M21" s="132">
        <v>8384.25</v>
      </c>
      <c r="N21" s="132">
        <v>9777</v>
      </c>
      <c r="O21" s="128">
        <f t="shared" si="0"/>
        <v>144174.29999999999</v>
      </c>
    </row>
    <row r="22" spans="2:15" ht="15" thickBot="1" x14ac:dyDescent="0.35">
      <c r="B22" s="124" t="s">
        <v>184</v>
      </c>
      <c r="C22" s="132">
        <v>4506.25</v>
      </c>
      <c r="D22" s="132">
        <v>3511.85</v>
      </c>
      <c r="E22" s="132">
        <v>4404.3500000000004</v>
      </c>
      <c r="F22" s="132">
        <v>3110.4</v>
      </c>
      <c r="G22" s="132">
        <v>5489.65</v>
      </c>
      <c r="H22" s="132">
        <v>4753.8</v>
      </c>
      <c r="I22" s="132">
        <v>4362.45</v>
      </c>
      <c r="J22" s="132">
        <v>3457.2</v>
      </c>
      <c r="K22" s="132">
        <v>4988.25</v>
      </c>
      <c r="L22" s="132">
        <v>3420.15</v>
      </c>
      <c r="M22" s="132">
        <v>2794.75</v>
      </c>
      <c r="N22" s="132">
        <v>3259</v>
      </c>
      <c r="O22" s="128">
        <f t="shared" si="0"/>
        <v>48058.1</v>
      </c>
    </row>
    <row r="23" spans="2:15" ht="15" thickBot="1" x14ac:dyDescent="0.35">
      <c r="B23" s="124" t="s">
        <v>208</v>
      </c>
      <c r="C23" s="132">
        <v>2253.13</v>
      </c>
      <c r="D23" s="132">
        <v>1755.93</v>
      </c>
      <c r="E23" s="132">
        <v>2202.1799999999998</v>
      </c>
      <c r="F23" s="132">
        <v>1555.2</v>
      </c>
      <c r="G23" s="132">
        <v>2744.83</v>
      </c>
      <c r="H23" s="132">
        <v>2376.9</v>
      </c>
      <c r="I23" s="132">
        <v>2181.23</v>
      </c>
      <c r="J23" s="132">
        <v>1728.6</v>
      </c>
      <c r="K23" s="132">
        <v>2494.13</v>
      </c>
      <c r="L23" s="132">
        <v>1710.08</v>
      </c>
      <c r="M23" s="132">
        <v>1397.38</v>
      </c>
      <c r="N23" s="132">
        <v>1629.5</v>
      </c>
      <c r="O23" s="128">
        <f t="shared" si="0"/>
        <v>24029.09</v>
      </c>
    </row>
    <row r="24" spans="2:15" x14ac:dyDescent="0.3">
      <c r="B24" s="127" t="s">
        <v>39</v>
      </c>
      <c r="C24" s="133">
        <f>SUM(C18:C23)</f>
        <v>70522.820000000007</v>
      </c>
      <c r="D24" s="133">
        <f t="shared" ref="D24:N24" si="1">SUM(D18:D23)</f>
        <v>54960.459999999992</v>
      </c>
      <c r="E24" s="133">
        <f t="shared" si="1"/>
        <v>68928.08</v>
      </c>
      <c r="F24" s="133">
        <f t="shared" si="1"/>
        <v>48677.760000000002</v>
      </c>
      <c r="G24" s="133">
        <f t="shared" si="1"/>
        <v>85913.03</v>
      </c>
      <c r="H24" s="133">
        <f t="shared" si="1"/>
        <v>74396.97</v>
      </c>
      <c r="I24" s="133">
        <f t="shared" si="1"/>
        <v>68272.349999999991</v>
      </c>
      <c r="J24" s="133">
        <f t="shared" si="1"/>
        <v>54105.179999999993</v>
      </c>
      <c r="K24" s="133">
        <f t="shared" si="1"/>
        <v>78066.12</v>
      </c>
      <c r="L24" s="133">
        <f t="shared" si="1"/>
        <v>53525.35</v>
      </c>
      <c r="M24" s="133">
        <f t="shared" si="1"/>
        <v>43737.84</v>
      </c>
      <c r="N24" s="133">
        <f t="shared" si="1"/>
        <v>51003.35</v>
      </c>
      <c r="O24" s="128">
        <f t="shared" si="0"/>
        <v>752109.30999999982</v>
      </c>
    </row>
    <row r="25" spans="2:15" x14ac:dyDescent="0.3">
      <c r="B25" s="127" t="s">
        <v>120</v>
      </c>
      <c r="C25" s="132" cm="1">
        <f t="array" ref="C25:N25">C17:N17-C24:N24</f>
        <v>19602.179999999993</v>
      </c>
      <c r="D25" s="132">
        <v>15276.540000000008</v>
      </c>
      <c r="E25" s="132">
        <v>19158.919999999998</v>
      </c>
      <c r="F25" s="132">
        <v>13530.239999999998</v>
      </c>
      <c r="G25" s="132">
        <v>23879.97</v>
      </c>
      <c r="H25" s="132">
        <v>20679.03</v>
      </c>
      <c r="I25" s="132">
        <v>18976.650000000009</v>
      </c>
      <c r="J25" s="132">
        <v>15038.820000000007</v>
      </c>
      <c r="K25" s="132">
        <v>21698.880000000005</v>
      </c>
      <c r="L25" s="132">
        <v>14877.650000000001</v>
      </c>
      <c r="M25" s="132">
        <v>12157.160000000003</v>
      </c>
      <c r="N25" s="132">
        <v>14176.650000000001</v>
      </c>
      <c r="O25" s="131">
        <f>SUM(_xlfn.ANCHORARRAY(C25))</f>
        <v>209052.69000000003</v>
      </c>
    </row>
  </sheetData>
  <mergeCells count="3">
    <mergeCell ref="A2:M2"/>
    <mergeCell ref="A3:M3"/>
    <mergeCell ref="A4:M4"/>
  </mergeCells>
  <phoneticPr fontId="10"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48F7A-6059-4AB6-95A1-83FD3BE5B00A}">
  <sheetPr>
    <tabColor rgb="FF0000FF"/>
  </sheetPr>
  <dimension ref="B2:L109"/>
  <sheetViews>
    <sheetView zoomScale="115" zoomScaleNormal="115" workbookViewId="0">
      <selection activeCell="L10" sqref="L10"/>
    </sheetView>
  </sheetViews>
  <sheetFormatPr defaultRowHeight="14.4" x14ac:dyDescent="0.3"/>
  <cols>
    <col min="1" max="1" width="3" customWidth="1"/>
    <col min="2" max="3" width="11" customWidth="1"/>
    <col min="4" max="4" width="14.6640625" customWidth="1"/>
    <col min="5" max="5" width="12.5546875" customWidth="1"/>
    <col min="6" max="6" width="10.5546875" customWidth="1"/>
    <col min="7" max="7" width="11.5546875" customWidth="1"/>
    <col min="8" max="8" width="15.109375" customWidth="1"/>
    <col min="9" max="9" width="10.5546875" customWidth="1"/>
    <col min="10" max="10" width="12.109375" customWidth="1"/>
  </cols>
  <sheetData>
    <row r="2" spans="2:12" x14ac:dyDescent="0.3">
      <c r="B2" s="9" t="s">
        <v>177</v>
      </c>
      <c r="C2" s="10"/>
      <c r="D2" s="10"/>
      <c r="E2" s="10"/>
      <c r="F2" s="10"/>
      <c r="G2" s="10"/>
      <c r="H2" s="10"/>
      <c r="I2" s="10"/>
      <c r="J2" s="10"/>
      <c r="K2" s="10"/>
      <c r="L2" s="11"/>
    </row>
    <row r="3" spans="2:12" x14ac:dyDescent="0.3">
      <c r="B3" s="12" t="s">
        <v>176</v>
      </c>
      <c r="C3" s="13"/>
      <c r="D3" s="13"/>
      <c r="E3" s="13"/>
      <c r="F3" s="13"/>
      <c r="G3" s="13"/>
      <c r="H3" s="13"/>
      <c r="I3" s="13"/>
      <c r="J3" s="13"/>
      <c r="K3" s="13"/>
      <c r="L3" s="14"/>
    </row>
    <row r="4" spans="2:12" x14ac:dyDescent="0.3">
      <c r="B4" s="15" t="s">
        <v>178</v>
      </c>
      <c r="C4" s="16"/>
      <c r="D4" s="16"/>
      <c r="E4" s="16"/>
      <c r="F4" s="16"/>
      <c r="G4" s="16"/>
      <c r="H4" s="16"/>
      <c r="I4" s="16"/>
      <c r="J4" s="16"/>
      <c r="K4" s="16"/>
      <c r="L4" s="17"/>
    </row>
    <row r="5" spans="2:12" ht="15" thickBot="1" x14ac:dyDescent="0.35"/>
    <row r="6" spans="2:12" ht="15" thickBot="1" x14ac:dyDescent="0.35">
      <c r="B6" t="s">
        <v>15</v>
      </c>
      <c r="C6" t="s">
        <v>63</v>
      </c>
      <c r="D6" t="s">
        <v>84</v>
      </c>
      <c r="E6" t="s">
        <v>83</v>
      </c>
      <c r="G6" s="136" t="s">
        <v>63</v>
      </c>
      <c r="H6" s="136" t="s">
        <v>179</v>
      </c>
    </row>
    <row r="7" spans="2:12" ht="15" thickBot="1" x14ac:dyDescent="0.35">
      <c r="B7" s="88">
        <v>44761</v>
      </c>
      <c r="C7" s="87" t="s">
        <v>75</v>
      </c>
      <c r="D7" s="87" t="s">
        <v>85</v>
      </c>
      <c r="E7" s="89">
        <v>36368.19</v>
      </c>
      <c r="G7" s="122" t="str" cm="1">
        <f t="array" ref="G7:G11">_xlfn._xlws.SORT(_xlfn.UNIQUE(Homework04Table[Product]))</f>
        <v>Aspen</v>
      </c>
      <c r="H7" s="137" cm="1">
        <f t="array" ref="H7:H11">SUMIFS(Homework04Table[Sales ($)],Homework04Table[Product],_xlfn.ANCHORARRAY(G7))</f>
        <v>972424.2699999999</v>
      </c>
      <c r="J7" t="str">
        <f ca="1">_xlfn.IFNA(_xlfn.FORMULATEXT(G7),"")</f>
        <v>=SORT(UNIQUE(Homework04Table[Product]))</v>
      </c>
    </row>
    <row r="8" spans="2:12" ht="15" thickBot="1" x14ac:dyDescent="0.35">
      <c r="B8" s="88">
        <v>44759</v>
      </c>
      <c r="C8" s="87" t="s">
        <v>76</v>
      </c>
      <c r="D8" s="87" t="s">
        <v>86</v>
      </c>
      <c r="E8" s="89">
        <v>32532.89</v>
      </c>
      <c r="G8" s="122" t="str">
        <v>Carlota</v>
      </c>
      <c r="H8" s="137">
        <v>880087.31000000017</v>
      </c>
      <c r="K8" t="str">
        <f ca="1">_xlfn.IFNA(_xlfn.FORMULATEXT(H7),"")</f>
        <v>=SUMIFS(Homework04Table[Sales ($)],Homework04Table[Product],G7#)</v>
      </c>
    </row>
    <row r="9" spans="2:12" ht="15" thickBot="1" x14ac:dyDescent="0.35">
      <c r="B9" s="88">
        <v>44752</v>
      </c>
      <c r="C9" s="87" t="s">
        <v>77</v>
      </c>
      <c r="D9" s="87" t="s">
        <v>85</v>
      </c>
      <c r="E9" s="89">
        <v>27638.77</v>
      </c>
      <c r="G9" s="122" t="str">
        <v>Quad</v>
      </c>
      <c r="H9" s="137">
        <v>831204.49</v>
      </c>
    </row>
    <row r="10" spans="2:12" ht="15" thickBot="1" x14ac:dyDescent="0.35">
      <c r="B10" s="88">
        <v>44759</v>
      </c>
      <c r="C10" s="87" t="s">
        <v>76</v>
      </c>
      <c r="D10" s="87" t="s">
        <v>87</v>
      </c>
      <c r="E10" s="89">
        <v>14635.89</v>
      </c>
      <c r="G10" s="122" t="str">
        <v>Sunshine</v>
      </c>
      <c r="H10" s="137">
        <v>135398.16</v>
      </c>
    </row>
    <row r="11" spans="2:12" ht="15" thickBot="1" x14ac:dyDescent="0.35">
      <c r="B11" s="88">
        <v>44751</v>
      </c>
      <c r="C11" s="87" t="s">
        <v>77</v>
      </c>
      <c r="D11" s="87" t="s">
        <v>88</v>
      </c>
      <c r="E11" s="89">
        <v>34372.400000000001</v>
      </c>
      <c r="G11" s="122" t="str">
        <v>Yanaki</v>
      </c>
      <c r="H11" s="137">
        <v>702743.18</v>
      </c>
    </row>
    <row r="12" spans="2:12" x14ac:dyDescent="0.3">
      <c r="B12" s="88">
        <v>44749</v>
      </c>
      <c r="C12" s="87" t="s">
        <v>77</v>
      </c>
      <c r="D12" s="87" t="s">
        <v>89</v>
      </c>
      <c r="E12" s="89">
        <v>37088.49</v>
      </c>
    </row>
    <row r="13" spans="2:12" x14ac:dyDescent="0.3">
      <c r="B13" s="88">
        <v>44745</v>
      </c>
      <c r="C13" s="87" t="s">
        <v>77</v>
      </c>
      <c r="D13" s="87" t="s">
        <v>90</v>
      </c>
      <c r="E13" s="89">
        <v>24704.79</v>
      </c>
    </row>
    <row r="14" spans="2:12" x14ac:dyDescent="0.3">
      <c r="B14" s="88">
        <v>44755</v>
      </c>
      <c r="C14" s="87" t="s">
        <v>76</v>
      </c>
      <c r="D14" s="87" t="s">
        <v>91</v>
      </c>
      <c r="E14" s="89">
        <v>38171.46</v>
      </c>
    </row>
    <row r="15" spans="2:12" x14ac:dyDescent="0.3">
      <c r="B15" s="88">
        <v>44760</v>
      </c>
      <c r="C15" s="87" t="s">
        <v>22</v>
      </c>
      <c r="D15" s="87" t="s">
        <v>92</v>
      </c>
      <c r="E15" s="89">
        <v>28347.85</v>
      </c>
    </row>
    <row r="16" spans="2:12" x14ac:dyDescent="0.3">
      <c r="B16" s="88">
        <v>44772</v>
      </c>
      <c r="C16" s="87" t="s">
        <v>22</v>
      </c>
      <c r="D16" s="87" t="s">
        <v>93</v>
      </c>
      <c r="E16" s="89">
        <v>12746.14</v>
      </c>
    </row>
    <row r="17" spans="2:5" x14ac:dyDescent="0.3">
      <c r="B17" s="88">
        <v>44765</v>
      </c>
      <c r="C17" s="87" t="s">
        <v>77</v>
      </c>
      <c r="D17" s="87" t="s">
        <v>94</v>
      </c>
      <c r="E17" s="89">
        <v>24177.25</v>
      </c>
    </row>
    <row r="18" spans="2:5" x14ac:dyDescent="0.3">
      <c r="B18" s="88">
        <v>44771</v>
      </c>
      <c r="C18" s="87" t="s">
        <v>22</v>
      </c>
      <c r="D18" s="87" t="s">
        <v>95</v>
      </c>
      <c r="E18" s="89">
        <v>16007.05</v>
      </c>
    </row>
    <row r="19" spans="2:5" x14ac:dyDescent="0.3">
      <c r="B19" s="88">
        <v>44760</v>
      </c>
      <c r="C19" s="87" t="s">
        <v>76</v>
      </c>
      <c r="D19" s="87" t="s">
        <v>96</v>
      </c>
      <c r="E19" s="89">
        <v>44332.480000000003</v>
      </c>
    </row>
    <row r="20" spans="2:5" x14ac:dyDescent="0.3">
      <c r="B20" s="88">
        <v>44747</v>
      </c>
      <c r="C20" s="87" t="s">
        <v>75</v>
      </c>
      <c r="D20" s="87" t="s">
        <v>89</v>
      </c>
      <c r="E20" s="89">
        <v>33232.67</v>
      </c>
    </row>
    <row r="21" spans="2:5" x14ac:dyDescent="0.3">
      <c r="B21" s="88">
        <v>44766</v>
      </c>
      <c r="C21" s="87" t="s">
        <v>76</v>
      </c>
      <c r="D21" s="87" t="s">
        <v>87</v>
      </c>
      <c r="E21" s="89">
        <v>71245.42</v>
      </c>
    </row>
    <row r="22" spans="2:5" hidden="1" x14ac:dyDescent="0.3">
      <c r="B22" s="88">
        <v>44760</v>
      </c>
      <c r="C22" s="87" t="s">
        <v>76</v>
      </c>
      <c r="D22" s="87" t="s">
        <v>92</v>
      </c>
      <c r="E22" s="89">
        <v>32359.3</v>
      </c>
    </row>
    <row r="23" spans="2:5" hidden="1" x14ac:dyDescent="0.3">
      <c r="B23" s="88">
        <v>44771</v>
      </c>
      <c r="C23" s="87" t="s">
        <v>75</v>
      </c>
      <c r="D23" s="87" t="s">
        <v>96</v>
      </c>
      <c r="E23" s="89">
        <v>23631.69</v>
      </c>
    </row>
    <row r="24" spans="2:5" hidden="1" x14ac:dyDescent="0.3">
      <c r="B24" s="88">
        <v>44751</v>
      </c>
      <c r="C24" s="87" t="s">
        <v>22</v>
      </c>
      <c r="D24" s="87" t="s">
        <v>88</v>
      </c>
      <c r="E24" s="89">
        <v>13628.28</v>
      </c>
    </row>
    <row r="25" spans="2:5" hidden="1" x14ac:dyDescent="0.3">
      <c r="B25" s="88">
        <v>44757</v>
      </c>
      <c r="C25" s="87" t="s">
        <v>22</v>
      </c>
      <c r="D25" s="87" t="s">
        <v>92</v>
      </c>
      <c r="E25" s="89">
        <v>48261.919999999998</v>
      </c>
    </row>
    <row r="26" spans="2:5" hidden="1" x14ac:dyDescent="0.3">
      <c r="B26" s="88">
        <v>44752</v>
      </c>
      <c r="C26" s="87" t="s">
        <v>77</v>
      </c>
      <c r="D26" s="87" t="s">
        <v>97</v>
      </c>
      <c r="E26" s="89">
        <v>11177.42</v>
      </c>
    </row>
    <row r="27" spans="2:5" hidden="1" x14ac:dyDescent="0.3">
      <c r="B27" s="88">
        <v>44772</v>
      </c>
      <c r="C27" s="87" t="s">
        <v>77</v>
      </c>
      <c r="D27" s="87" t="s">
        <v>91</v>
      </c>
      <c r="E27" s="89">
        <v>47571.98</v>
      </c>
    </row>
    <row r="28" spans="2:5" hidden="1" x14ac:dyDescent="0.3">
      <c r="B28" s="88">
        <v>44750</v>
      </c>
      <c r="C28" s="87" t="s">
        <v>75</v>
      </c>
      <c r="D28" s="87" t="s">
        <v>97</v>
      </c>
      <c r="E28" s="89">
        <v>40004.629999999997</v>
      </c>
    </row>
    <row r="29" spans="2:5" hidden="1" x14ac:dyDescent="0.3">
      <c r="B29" s="88">
        <v>44762</v>
      </c>
      <c r="C29" s="87" t="s">
        <v>22</v>
      </c>
      <c r="D29" s="87" t="s">
        <v>98</v>
      </c>
      <c r="E29" s="89">
        <v>23528.799999999999</v>
      </c>
    </row>
    <row r="30" spans="2:5" hidden="1" x14ac:dyDescent="0.3">
      <c r="B30" s="88">
        <v>44752</v>
      </c>
      <c r="C30" s="87" t="s">
        <v>77</v>
      </c>
      <c r="D30" s="87" t="s">
        <v>89</v>
      </c>
      <c r="E30" s="89">
        <v>40585.61</v>
      </c>
    </row>
    <row r="31" spans="2:5" hidden="1" x14ac:dyDescent="0.3">
      <c r="B31" s="88">
        <v>44752</v>
      </c>
      <c r="C31" s="87" t="s">
        <v>77</v>
      </c>
      <c r="D31" s="87" t="s">
        <v>89</v>
      </c>
      <c r="E31" s="89">
        <v>12596.67</v>
      </c>
    </row>
    <row r="32" spans="2:5" hidden="1" x14ac:dyDescent="0.3">
      <c r="B32" s="88">
        <v>44773</v>
      </c>
      <c r="C32" s="87" t="s">
        <v>75</v>
      </c>
      <c r="D32" s="87" t="s">
        <v>87</v>
      </c>
      <c r="E32" s="89">
        <v>39140.67</v>
      </c>
    </row>
    <row r="33" spans="2:5" hidden="1" x14ac:dyDescent="0.3">
      <c r="B33" s="88">
        <v>44758</v>
      </c>
      <c r="C33" s="87" t="s">
        <v>75</v>
      </c>
      <c r="D33" s="87" t="s">
        <v>99</v>
      </c>
      <c r="E33" s="89">
        <v>47734.35</v>
      </c>
    </row>
    <row r="34" spans="2:5" hidden="1" x14ac:dyDescent="0.3">
      <c r="B34" s="88">
        <v>44773</v>
      </c>
      <c r="C34" s="87" t="s">
        <v>22</v>
      </c>
      <c r="D34" s="87" t="s">
        <v>100</v>
      </c>
      <c r="E34" s="89">
        <v>49964.14</v>
      </c>
    </row>
    <row r="35" spans="2:5" hidden="1" x14ac:dyDescent="0.3">
      <c r="B35" s="88">
        <v>44769</v>
      </c>
      <c r="C35" s="87" t="s">
        <v>75</v>
      </c>
      <c r="D35" s="87" t="s">
        <v>89</v>
      </c>
      <c r="E35" s="89">
        <v>16543.25</v>
      </c>
    </row>
    <row r="36" spans="2:5" hidden="1" x14ac:dyDescent="0.3">
      <c r="B36" s="88">
        <v>44751</v>
      </c>
      <c r="C36" s="87" t="s">
        <v>76</v>
      </c>
      <c r="D36" s="87" t="s">
        <v>101</v>
      </c>
      <c r="E36" s="89">
        <v>54714.36</v>
      </c>
    </row>
    <row r="37" spans="2:5" hidden="1" x14ac:dyDescent="0.3">
      <c r="B37" s="88">
        <v>44762</v>
      </c>
      <c r="C37" s="87" t="s">
        <v>76</v>
      </c>
      <c r="D37" s="87" t="s">
        <v>98</v>
      </c>
      <c r="E37" s="89">
        <v>52705.49</v>
      </c>
    </row>
    <row r="38" spans="2:5" hidden="1" x14ac:dyDescent="0.3">
      <c r="B38" s="88">
        <v>44743</v>
      </c>
      <c r="C38" s="87" t="s">
        <v>75</v>
      </c>
      <c r="D38" s="87" t="s">
        <v>90</v>
      </c>
      <c r="E38" s="89">
        <v>31849.47</v>
      </c>
    </row>
    <row r="39" spans="2:5" hidden="1" x14ac:dyDescent="0.3">
      <c r="B39" s="88">
        <v>44751</v>
      </c>
      <c r="C39" s="87" t="s">
        <v>75</v>
      </c>
      <c r="D39" s="87" t="s">
        <v>91</v>
      </c>
      <c r="E39" s="89">
        <v>21385.39</v>
      </c>
    </row>
    <row r="40" spans="2:5" hidden="1" x14ac:dyDescent="0.3">
      <c r="B40" s="88">
        <v>44755</v>
      </c>
      <c r="C40" s="87" t="s">
        <v>76</v>
      </c>
      <c r="D40" s="87" t="s">
        <v>102</v>
      </c>
      <c r="E40" s="89">
        <v>29228.44</v>
      </c>
    </row>
    <row r="41" spans="2:5" hidden="1" x14ac:dyDescent="0.3">
      <c r="B41" s="88">
        <v>44756</v>
      </c>
      <c r="C41" s="87" t="s">
        <v>76</v>
      </c>
      <c r="D41" s="87" t="s">
        <v>96</v>
      </c>
      <c r="E41" s="89">
        <v>61043.19</v>
      </c>
    </row>
    <row r="42" spans="2:5" hidden="1" x14ac:dyDescent="0.3">
      <c r="B42" s="88">
        <v>44744</v>
      </c>
      <c r="C42" s="87" t="s">
        <v>77</v>
      </c>
      <c r="D42" s="87" t="s">
        <v>97</v>
      </c>
      <c r="E42" s="89">
        <v>51255.23</v>
      </c>
    </row>
    <row r="43" spans="2:5" hidden="1" x14ac:dyDescent="0.3">
      <c r="B43" s="88">
        <v>44769</v>
      </c>
      <c r="C43" s="87" t="s">
        <v>75</v>
      </c>
      <c r="D43" s="87" t="s">
        <v>103</v>
      </c>
      <c r="E43" s="89">
        <v>13206.49</v>
      </c>
    </row>
    <row r="44" spans="2:5" hidden="1" x14ac:dyDescent="0.3">
      <c r="B44" s="88">
        <v>44752</v>
      </c>
      <c r="C44" s="87" t="s">
        <v>76</v>
      </c>
      <c r="D44" s="87" t="s">
        <v>104</v>
      </c>
      <c r="E44" s="89">
        <v>51678.83</v>
      </c>
    </row>
    <row r="45" spans="2:5" hidden="1" x14ac:dyDescent="0.3">
      <c r="B45" s="88">
        <v>44765</v>
      </c>
      <c r="C45" s="87" t="s">
        <v>75</v>
      </c>
      <c r="D45" s="87" t="s">
        <v>95</v>
      </c>
      <c r="E45" s="89">
        <v>54859.02</v>
      </c>
    </row>
    <row r="46" spans="2:5" hidden="1" x14ac:dyDescent="0.3">
      <c r="B46" s="88">
        <v>44766</v>
      </c>
      <c r="C46" s="87" t="s">
        <v>75</v>
      </c>
      <c r="D46" s="87" t="s">
        <v>105</v>
      </c>
      <c r="E46" s="89">
        <v>46497.47</v>
      </c>
    </row>
    <row r="47" spans="2:5" hidden="1" x14ac:dyDescent="0.3">
      <c r="B47" s="88">
        <v>44752</v>
      </c>
      <c r="C47" s="87" t="s">
        <v>75</v>
      </c>
      <c r="D47" s="87" t="s">
        <v>95</v>
      </c>
      <c r="E47" s="89">
        <v>16147.47</v>
      </c>
    </row>
    <row r="48" spans="2:5" hidden="1" x14ac:dyDescent="0.3">
      <c r="B48" s="88">
        <v>44762</v>
      </c>
      <c r="C48" s="87" t="s">
        <v>76</v>
      </c>
      <c r="D48" s="87" t="s">
        <v>97</v>
      </c>
      <c r="E48" s="89">
        <v>34898.17</v>
      </c>
    </row>
    <row r="49" spans="2:5" hidden="1" x14ac:dyDescent="0.3">
      <c r="B49" s="88">
        <v>44753</v>
      </c>
      <c r="C49" s="87" t="s">
        <v>75</v>
      </c>
      <c r="D49" s="87" t="s">
        <v>106</v>
      </c>
      <c r="E49" s="89">
        <v>17296.310000000001</v>
      </c>
    </row>
    <row r="50" spans="2:5" hidden="1" x14ac:dyDescent="0.3">
      <c r="B50" s="88">
        <v>44759</v>
      </c>
      <c r="C50" s="87" t="s">
        <v>76</v>
      </c>
      <c r="D50" s="87" t="s">
        <v>85</v>
      </c>
      <c r="E50" s="89">
        <v>19047.7</v>
      </c>
    </row>
    <row r="51" spans="2:5" hidden="1" x14ac:dyDescent="0.3">
      <c r="B51" s="88">
        <v>44766</v>
      </c>
      <c r="C51" s="87" t="s">
        <v>77</v>
      </c>
      <c r="D51" s="87" t="s">
        <v>94</v>
      </c>
      <c r="E51" s="89">
        <v>52856.78</v>
      </c>
    </row>
    <row r="52" spans="2:5" hidden="1" x14ac:dyDescent="0.3">
      <c r="B52" s="88">
        <v>44754</v>
      </c>
      <c r="C52" s="87" t="s">
        <v>22</v>
      </c>
      <c r="D52" s="87" t="s">
        <v>107</v>
      </c>
      <c r="E52" s="89">
        <v>29177.41</v>
      </c>
    </row>
    <row r="53" spans="2:5" hidden="1" x14ac:dyDescent="0.3">
      <c r="B53" s="88">
        <v>44772</v>
      </c>
      <c r="C53" s="87" t="s">
        <v>76</v>
      </c>
      <c r="D53" s="87" t="s">
        <v>105</v>
      </c>
      <c r="E53" s="89">
        <v>41334.58</v>
      </c>
    </row>
    <row r="54" spans="2:5" hidden="1" x14ac:dyDescent="0.3">
      <c r="B54" s="88">
        <v>44745</v>
      </c>
      <c r="C54" s="87" t="s">
        <v>22</v>
      </c>
      <c r="D54" s="87" t="s">
        <v>89</v>
      </c>
      <c r="E54" s="89">
        <v>46394.22</v>
      </c>
    </row>
    <row r="55" spans="2:5" hidden="1" x14ac:dyDescent="0.3">
      <c r="B55" s="88">
        <v>44757</v>
      </c>
      <c r="C55" s="87" t="s">
        <v>77</v>
      </c>
      <c r="D55" s="87" t="s">
        <v>87</v>
      </c>
      <c r="E55" s="89">
        <v>41930.300000000003</v>
      </c>
    </row>
    <row r="56" spans="2:5" hidden="1" x14ac:dyDescent="0.3">
      <c r="B56" s="88">
        <v>44747</v>
      </c>
      <c r="C56" s="87" t="s">
        <v>22</v>
      </c>
      <c r="D56" s="87" t="s">
        <v>89</v>
      </c>
      <c r="E56" s="89">
        <v>38800.94</v>
      </c>
    </row>
    <row r="57" spans="2:5" hidden="1" x14ac:dyDescent="0.3">
      <c r="B57" s="88">
        <v>44761</v>
      </c>
      <c r="C57" s="87" t="s">
        <v>77</v>
      </c>
      <c r="D57" s="87" t="s">
        <v>94</v>
      </c>
      <c r="E57" s="89">
        <v>51842.64</v>
      </c>
    </row>
    <row r="58" spans="2:5" hidden="1" x14ac:dyDescent="0.3">
      <c r="B58" s="88">
        <v>44744</v>
      </c>
      <c r="C58" s="87" t="s">
        <v>77</v>
      </c>
      <c r="D58" s="87" t="s">
        <v>86</v>
      </c>
      <c r="E58" s="89">
        <v>15040.56</v>
      </c>
    </row>
    <row r="59" spans="2:5" hidden="1" x14ac:dyDescent="0.3">
      <c r="B59" s="88">
        <v>44761</v>
      </c>
      <c r="C59" s="87" t="s">
        <v>76</v>
      </c>
      <c r="D59" s="87" t="s">
        <v>108</v>
      </c>
      <c r="E59" s="89">
        <v>37759.58</v>
      </c>
    </row>
    <row r="60" spans="2:5" hidden="1" x14ac:dyDescent="0.3">
      <c r="B60" s="88">
        <v>44772</v>
      </c>
      <c r="C60" s="87" t="s">
        <v>22</v>
      </c>
      <c r="D60" s="87" t="s">
        <v>107</v>
      </c>
      <c r="E60" s="89">
        <v>36042.65</v>
      </c>
    </row>
    <row r="61" spans="2:5" hidden="1" x14ac:dyDescent="0.3">
      <c r="B61" s="88">
        <v>44762</v>
      </c>
      <c r="C61" s="87" t="s">
        <v>22</v>
      </c>
      <c r="D61" s="87" t="s">
        <v>96</v>
      </c>
      <c r="E61" s="89">
        <v>68465.100000000006</v>
      </c>
    </row>
    <row r="62" spans="2:5" hidden="1" x14ac:dyDescent="0.3">
      <c r="B62" s="88">
        <v>44771</v>
      </c>
      <c r="C62" s="87" t="s">
        <v>22</v>
      </c>
      <c r="D62" s="87" t="s">
        <v>109</v>
      </c>
      <c r="E62" s="89">
        <v>23599.08</v>
      </c>
    </row>
    <row r="63" spans="2:5" hidden="1" x14ac:dyDescent="0.3">
      <c r="B63" s="88">
        <v>44770</v>
      </c>
      <c r="C63" s="87" t="s">
        <v>76</v>
      </c>
      <c r="D63" s="87" t="s">
        <v>99</v>
      </c>
      <c r="E63" s="89">
        <v>38026.9</v>
      </c>
    </row>
    <row r="64" spans="2:5" hidden="1" x14ac:dyDescent="0.3">
      <c r="B64" s="88">
        <v>44749</v>
      </c>
      <c r="C64" s="87" t="s">
        <v>22</v>
      </c>
      <c r="D64" s="87" t="s">
        <v>106</v>
      </c>
      <c r="E64" s="89">
        <v>24981.95</v>
      </c>
    </row>
    <row r="65" spans="2:5" hidden="1" x14ac:dyDescent="0.3">
      <c r="B65" s="88">
        <v>44760</v>
      </c>
      <c r="C65" s="87" t="s">
        <v>76</v>
      </c>
      <c r="D65" s="87" t="s">
        <v>96</v>
      </c>
      <c r="E65" s="89">
        <v>32145.360000000001</v>
      </c>
    </row>
    <row r="66" spans="2:5" hidden="1" x14ac:dyDescent="0.3">
      <c r="B66" s="88">
        <v>44766</v>
      </c>
      <c r="C66" s="87" t="s">
        <v>22</v>
      </c>
      <c r="D66" s="87" t="s">
        <v>85</v>
      </c>
      <c r="E66" s="89">
        <v>36503.57</v>
      </c>
    </row>
    <row r="67" spans="2:5" hidden="1" x14ac:dyDescent="0.3">
      <c r="B67" s="88">
        <v>44747</v>
      </c>
      <c r="C67" s="87" t="s">
        <v>77</v>
      </c>
      <c r="D67" s="87" t="s">
        <v>105</v>
      </c>
      <c r="E67" s="89">
        <v>13142.83</v>
      </c>
    </row>
    <row r="68" spans="2:5" hidden="1" x14ac:dyDescent="0.3">
      <c r="B68" s="88">
        <v>44745</v>
      </c>
      <c r="C68" s="87" t="s">
        <v>22</v>
      </c>
      <c r="D68" s="87" t="s">
        <v>88</v>
      </c>
      <c r="E68" s="89">
        <v>11197.38</v>
      </c>
    </row>
    <row r="69" spans="2:5" hidden="1" x14ac:dyDescent="0.3">
      <c r="B69" s="88">
        <v>44745</v>
      </c>
      <c r="C69" s="87" t="s">
        <v>22</v>
      </c>
      <c r="D69" s="87" t="s">
        <v>87</v>
      </c>
      <c r="E69" s="89">
        <v>11498.82</v>
      </c>
    </row>
    <row r="70" spans="2:5" hidden="1" x14ac:dyDescent="0.3">
      <c r="B70" s="88">
        <v>44751</v>
      </c>
      <c r="C70" s="87" t="s">
        <v>76</v>
      </c>
      <c r="D70" s="87" t="s">
        <v>86</v>
      </c>
      <c r="E70" s="89">
        <v>16502.87</v>
      </c>
    </row>
    <row r="71" spans="2:5" hidden="1" x14ac:dyDescent="0.3">
      <c r="B71" s="88">
        <v>44750</v>
      </c>
      <c r="C71" s="87" t="s">
        <v>75</v>
      </c>
      <c r="D71" s="87" t="s">
        <v>110</v>
      </c>
      <c r="E71" s="89">
        <v>45111.96</v>
      </c>
    </row>
    <row r="72" spans="2:5" hidden="1" x14ac:dyDescent="0.3">
      <c r="B72" s="88">
        <v>44749</v>
      </c>
      <c r="C72" s="87" t="s">
        <v>77</v>
      </c>
      <c r="D72" s="87" t="s">
        <v>95</v>
      </c>
      <c r="E72" s="89">
        <v>17126.05</v>
      </c>
    </row>
    <row r="73" spans="2:5" hidden="1" x14ac:dyDescent="0.3">
      <c r="B73" s="88">
        <v>44773</v>
      </c>
      <c r="C73" s="87" t="s">
        <v>76</v>
      </c>
      <c r="D73" s="87" t="s">
        <v>100</v>
      </c>
      <c r="E73" s="89">
        <v>44088.86</v>
      </c>
    </row>
    <row r="74" spans="2:5" hidden="1" x14ac:dyDescent="0.3">
      <c r="B74" s="88">
        <v>44765</v>
      </c>
      <c r="C74" s="87" t="s">
        <v>75</v>
      </c>
      <c r="D74" s="87" t="s">
        <v>98</v>
      </c>
      <c r="E74" s="89">
        <v>12508.49</v>
      </c>
    </row>
    <row r="75" spans="2:5" hidden="1" x14ac:dyDescent="0.3">
      <c r="B75" s="88">
        <v>44757</v>
      </c>
      <c r="C75" s="87" t="s">
        <v>22</v>
      </c>
      <c r="D75" s="87" t="s">
        <v>93</v>
      </c>
      <c r="E75" s="89">
        <v>20214.48</v>
      </c>
    </row>
    <row r="76" spans="2:5" hidden="1" x14ac:dyDescent="0.3">
      <c r="B76" s="88">
        <v>44753</v>
      </c>
      <c r="C76" s="87" t="s">
        <v>75</v>
      </c>
      <c r="D76" s="87" t="s">
        <v>94</v>
      </c>
      <c r="E76" s="89">
        <v>47044.93</v>
      </c>
    </row>
    <row r="77" spans="2:5" hidden="1" x14ac:dyDescent="0.3">
      <c r="B77" s="88">
        <v>44769</v>
      </c>
      <c r="C77" s="87" t="s">
        <v>22</v>
      </c>
      <c r="D77" s="87" t="s">
        <v>91</v>
      </c>
      <c r="E77" s="89">
        <v>53428.75</v>
      </c>
    </row>
    <row r="78" spans="2:5" hidden="1" x14ac:dyDescent="0.3">
      <c r="B78" s="88">
        <v>44748</v>
      </c>
      <c r="C78" s="87" t="s">
        <v>77</v>
      </c>
      <c r="D78" s="87" t="s">
        <v>109</v>
      </c>
      <c r="E78" s="89">
        <v>40460.959999999999</v>
      </c>
    </row>
    <row r="79" spans="2:5" hidden="1" x14ac:dyDescent="0.3">
      <c r="B79" s="88">
        <v>44769</v>
      </c>
      <c r="C79" s="87" t="s">
        <v>76</v>
      </c>
      <c r="D79" s="87" t="s">
        <v>95</v>
      </c>
      <c r="E79" s="89">
        <v>40221.06</v>
      </c>
    </row>
    <row r="80" spans="2:5" hidden="1" x14ac:dyDescent="0.3">
      <c r="B80" s="88">
        <v>44766</v>
      </c>
      <c r="C80" s="87" t="s">
        <v>75</v>
      </c>
      <c r="D80" s="87" t="s">
        <v>102</v>
      </c>
      <c r="E80" s="89">
        <v>46538.78</v>
      </c>
    </row>
    <row r="81" spans="2:5" hidden="1" x14ac:dyDescent="0.3">
      <c r="B81" s="88">
        <v>44762</v>
      </c>
      <c r="C81" s="87" t="s">
        <v>76</v>
      </c>
      <c r="D81" s="87" t="s">
        <v>97</v>
      </c>
      <c r="E81" s="89">
        <v>45051.99</v>
      </c>
    </row>
    <row r="82" spans="2:5" hidden="1" x14ac:dyDescent="0.3">
      <c r="B82" s="88">
        <v>44770</v>
      </c>
      <c r="C82" s="87" t="s">
        <v>76</v>
      </c>
      <c r="D82" s="87" t="s">
        <v>108</v>
      </c>
      <c r="E82" s="89">
        <v>20479.189999999999</v>
      </c>
    </row>
    <row r="83" spans="2:5" hidden="1" x14ac:dyDescent="0.3">
      <c r="B83" s="88">
        <v>44759</v>
      </c>
      <c r="C83" s="87" t="s">
        <v>77</v>
      </c>
      <c r="D83" s="87" t="s">
        <v>101</v>
      </c>
      <c r="E83" s="89">
        <v>16727.59</v>
      </c>
    </row>
    <row r="84" spans="2:5" hidden="1" x14ac:dyDescent="0.3">
      <c r="B84" s="88">
        <v>44751</v>
      </c>
      <c r="C84" s="87" t="s">
        <v>22</v>
      </c>
      <c r="D84" s="87" t="s">
        <v>97</v>
      </c>
      <c r="E84" s="89">
        <v>32913.74</v>
      </c>
    </row>
    <row r="85" spans="2:5" hidden="1" x14ac:dyDescent="0.3">
      <c r="B85" s="88">
        <v>44762</v>
      </c>
      <c r="C85" s="87" t="s">
        <v>77</v>
      </c>
      <c r="D85" s="87" t="s">
        <v>109</v>
      </c>
      <c r="E85" s="89">
        <v>21870.240000000002</v>
      </c>
    </row>
    <row r="86" spans="2:5" hidden="1" x14ac:dyDescent="0.3">
      <c r="B86" s="88">
        <v>44767</v>
      </c>
      <c r="C86" s="87" t="s">
        <v>75</v>
      </c>
      <c r="D86" s="87" t="s">
        <v>108</v>
      </c>
      <c r="E86" s="89">
        <v>22275.29</v>
      </c>
    </row>
    <row r="87" spans="2:5" hidden="1" x14ac:dyDescent="0.3">
      <c r="B87" s="88">
        <v>44758</v>
      </c>
      <c r="C87" s="87" t="s">
        <v>22</v>
      </c>
      <c r="D87" s="87" t="s">
        <v>107</v>
      </c>
      <c r="E87" s="89">
        <v>51974.720000000001</v>
      </c>
    </row>
    <row r="88" spans="2:5" hidden="1" x14ac:dyDescent="0.3">
      <c r="B88" s="88">
        <v>44769</v>
      </c>
      <c r="C88" s="87" t="s">
        <v>77</v>
      </c>
      <c r="D88" s="87" t="s">
        <v>109</v>
      </c>
      <c r="E88" s="89">
        <v>35437.43</v>
      </c>
    </row>
    <row r="89" spans="2:5" hidden="1" x14ac:dyDescent="0.3">
      <c r="B89" s="88">
        <v>44752</v>
      </c>
      <c r="C89" s="87" t="s">
        <v>76</v>
      </c>
      <c r="D89" s="87" t="s">
        <v>99</v>
      </c>
      <c r="E89" s="89">
        <v>27940.81</v>
      </c>
    </row>
    <row r="90" spans="2:5" hidden="1" x14ac:dyDescent="0.3">
      <c r="B90" s="88">
        <v>44769</v>
      </c>
      <c r="C90" s="87" t="s">
        <v>75</v>
      </c>
      <c r="D90" s="87" t="s">
        <v>105</v>
      </c>
      <c r="E90" s="89">
        <v>11967.16</v>
      </c>
    </row>
    <row r="91" spans="2:5" hidden="1" x14ac:dyDescent="0.3">
      <c r="B91" s="88">
        <v>44752</v>
      </c>
      <c r="C91" s="87" t="s">
        <v>22</v>
      </c>
      <c r="D91" s="87" t="s">
        <v>97</v>
      </c>
      <c r="E91" s="89">
        <v>37356.25</v>
      </c>
    </row>
    <row r="92" spans="2:5" x14ac:dyDescent="0.3">
      <c r="B92" s="88">
        <v>44748</v>
      </c>
      <c r="C92" s="87" t="s">
        <v>75</v>
      </c>
      <c r="D92" s="87" t="s">
        <v>101</v>
      </c>
      <c r="E92" s="89">
        <v>27474.82</v>
      </c>
    </row>
    <row r="93" spans="2:5" x14ac:dyDescent="0.3">
      <c r="B93" s="135">
        <v>44771</v>
      </c>
      <c r="C93" s="87" t="s">
        <v>77</v>
      </c>
      <c r="D93" s="87" t="s">
        <v>108</v>
      </c>
      <c r="E93" s="89">
        <v>18020.810000000001</v>
      </c>
    </row>
    <row r="94" spans="2:5" x14ac:dyDescent="0.3">
      <c r="B94" s="135">
        <v>44756</v>
      </c>
      <c r="C94" s="87" t="s">
        <v>76</v>
      </c>
      <c r="D94" s="87" t="s">
        <v>103</v>
      </c>
      <c r="E94" s="89">
        <v>12150.4</v>
      </c>
    </row>
    <row r="95" spans="2:5" x14ac:dyDescent="0.3">
      <c r="B95" s="135">
        <v>44767</v>
      </c>
      <c r="C95" s="87" t="s">
        <v>76</v>
      </c>
      <c r="D95" s="87" t="s">
        <v>94</v>
      </c>
      <c r="E95" s="89">
        <v>35545.25</v>
      </c>
    </row>
    <row r="96" spans="2:5" x14ac:dyDescent="0.3">
      <c r="B96" s="135">
        <v>44757</v>
      </c>
      <c r="C96" s="87" t="s">
        <v>75</v>
      </c>
      <c r="D96" s="87" t="s">
        <v>93</v>
      </c>
      <c r="E96" s="89">
        <v>52252.04</v>
      </c>
    </row>
    <row r="97" spans="2:5" x14ac:dyDescent="0.3">
      <c r="B97" s="135">
        <v>44760</v>
      </c>
      <c r="C97" s="87" t="s">
        <v>77</v>
      </c>
      <c r="D97" s="87" t="s">
        <v>110</v>
      </c>
      <c r="E97" s="89">
        <v>19660.14</v>
      </c>
    </row>
    <row r="98" spans="2:5" x14ac:dyDescent="0.3">
      <c r="B98" s="135">
        <v>44747</v>
      </c>
      <c r="C98" s="87" t="s">
        <v>75</v>
      </c>
      <c r="D98" s="87" t="s">
        <v>100</v>
      </c>
      <c r="E98" s="89">
        <v>25518.5</v>
      </c>
    </row>
    <row r="99" spans="2:5" x14ac:dyDescent="0.3">
      <c r="B99" s="135">
        <v>44765</v>
      </c>
      <c r="C99" s="87" t="s">
        <v>77</v>
      </c>
      <c r="D99" s="87" t="s">
        <v>89</v>
      </c>
      <c r="E99" s="89">
        <v>21918.01</v>
      </c>
    </row>
    <row r="100" spans="2:5" x14ac:dyDescent="0.3">
      <c r="B100" s="135">
        <v>44757</v>
      </c>
      <c r="C100" s="87" t="s">
        <v>75</v>
      </c>
      <c r="D100" s="87" t="s">
        <v>104</v>
      </c>
      <c r="E100" s="89">
        <v>42817.63</v>
      </c>
    </row>
    <row r="101" spans="2:5" x14ac:dyDescent="0.3">
      <c r="B101" s="135">
        <v>44760</v>
      </c>
      <c r="C101" s="87" t="s">
        <v>22</v>
      </c>
      <c r="D101" s="87" t="s">
        <v>106</v>
      </c>
      <c r="E101" s="89">
        <v>71123.28</v>
      </c>
    </row>
    <row r="102" spans="2:5" x14ac:dyDescent="0.3">
      <c r="B102" s="135">
        <v>44751</v>
      </c>
      <c r="C102" s="87" t="s">
        <v>75</v>
      </c>
      <c r="D102" s="87" t="s">
        <v>89</v>
      </c>
      <c r="E102" s="89">
        <v>11671.9</v>
      </c>
    </row>
    <row r="103" spans="2:5" x14ac:dyDescent="0.3">
      <c r="B103" s="135">
        <v>44767</v>
      </c>
      <c r="C103" s="87" t="s">
        <v>158</v>
      </c>
      <c r="D103" s="87" t="s">
        <v>99</v>
      </c>
      <c r="E103" s="89">
        <v>49962.37</v>
      </c>
    </row>
    <row r="104" spans="2:5" x14ac:dyDescent="0.3">
      <c r="B104" s="135">
        <v>44750</v>
      </c>
      <c r="C104" s="87" t="s">
        <v>76</v>
      </c>
      <c r="D104" s="87" t="s">
        <v>91</v>
      </c>
      <c r="E104" s="89">
        <v>44583.8</v>
      </c>
    </row>
    <row r="105" spans="2:5" x14ac:dyDescent="0.3">
      <c r="B105" s="135">
        <v>44768</v>
      </c>
      <c r="C105" s="87" t="s">
        <v>158</v>
      </c>
      <c r="D105" s="87" t="s">
        <v>102</v>
      </c>
      <c r="E105" s="89">
        <v>31253.16</v>
      </c>
    </row>
    <row r="106" spans="2:5" x14ac:dyDescent="0.3">
      <c r="B106" s="135">
        <v>44749</v>
      </c>
      <c r="C106" s="87" t="s">
        <v>75</v>
      </c>
      <c r="D106" s="87" t="s">
        <v>107</v>
      </c>
      <c r="E106" s="89">
        <v>97008.74</v>
      </c>
    </row>
    <row r="107" spans="2:5" x14ac:dyDescent="0.3">
      <c r="B107" s="135">
        <v>44754</v>
      </c>
      <c r="C107" s="87" t="s">
        <v>77</v>
      </c>
      <c r="D107" s="87" t="s">
        <v>95</v>
      </c>
      <c r="E107" s="89">
        <v>25540.23</v>
      </c>
    </row>
    <row r="108" spans="2:5" x14ac:dyDescent="0.3">
      <c r="B108" s="135">
        <v>44758</v>
      </c>
      <c r="C108" s="87" t="s">
        <v>158</v>
      </c>
      <c r="D108" s="87" t="s">
        <v>109</v>
      </c>
      <c r="E108" s="89">
        <v>54182.63</v>
      </c>
    </row>
    <row r="109" spans="2:5" x14ac:dyDescent="0.3">
      <c r="B109" s="135">
        <v>44750</v>
      </c>
      <c r="C109" s="87" t="s">
        <v>22</v>
      </c>
      <c r="D109" s="87" t="s">
        <v>92</v>
      </c>
      <c r="E109" s="89">
        <v>45047.97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EA701-B9E1-4AB6-809C-9A7D4AB24F47}">
  <sheetPr>
    <tabColor rgb="FF0000FF"/>
  </sheetPr>
  <dimension ref="D12:H16"/>
  <sheetViews>
    <sheetView zoomScale="115" zoomScaleNormal="115" workbookViewId="0">
      <selection activeCell="J19" sqref="J19"/>
    </sheetView>
  </sheetViews>
  <sheetFormatPr defaultRowHeight="14.4" x14ac:dyDescent="0.3"/>
  <cols>
    <col min="1" max="1" width="3" customWidth="1"/>
    <col min="4" max="4" width="10.109375" bestFit="1" customWidth="1"/>
    <col min="7" max="7" width="13.88671875" bestFit="1" customWidth="1"/>
  </cols>
  <sheetData>
    <row r="12" spans="4:8" x14ac:dyDescent="0.3">
      <c r="D12" s="138" t="s">
        <v>63</v>
      </c>
      <c r="E12" s="6" t="s">
        <v>212</v>
      </c>
    </row>
    <row r="13" spans="4:8" x14ac:dyDescent="0.3">
      <c r="D13" s="138" t="s">
        <v>180</v>
      </c>
      <c r="E13" s="6">
        <v>114</v>
      </c>
    </row>
    <row r="14" spans="4:8" x14ac:dyDescent="0.3">
      <c r="D14" s="138" t="s">
        <v>181</v>
      </c>
      <c r="E14" s="6">
        <v>45</v>
      </c>
    </row>
    <row r="15" spans="4:8" x14ac:dyDescent="0.3">
      <c r="D15" s="138" t="s">
        <v>211</v>
      </c>
      <c r="E15" s="55">
        <v>10</v>
      </c>
    </row>
    <row r="16" spans="4:8" x14ac:dyDescent="0.3">
      <c r="D16" s="138" t="s">
        <v>140</v>
      </c>
      <c r="E16" s="139">
        <f>(E13-E14)*E15</f>
        <v>690</v>
      </c>
      <c r="G16" t="s">
        <v>213</v>
      </c>
      <c r="H16" t="str">
        <f ca="1">_xlfn.IFNA(_xlfn.FORMULATEXT(E16),"")</f>
        <v>=(E13-E14)*E15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Style Formatting</vt:lpstr>
      <vt:lpstr>Style Formatting (an)</vt:lpstr>
      <vt:lpstr>Ex(1-3) WF Model</vt:lpstr>
      <vt:lpstr>Create(1)</vt:lpstr>
      <vt:lpstr>Model Ex(4)</vt:lpstr>
      <vt:lpstr>HW(1)</vt:lpstr>
      <vt:lpstr>HW(2)</vt:lpstr>
      <vt:lpstr>HW(3)</vt:lpstr>
      <vt:lpstr>HW(4)</vt:lpstr>
      <vt:lpstr>HW(5)</vt:lpstr>
      <vt:lpstr>'Style Formatting (an)'!Print_Area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Girvin, Michael</dc:creator>
  <cp:lastModifiedBy>h mahmoud makhlof</cp:lastModifiedBy>
  <cp:lastPrinted>2022-07-18T20:08:10Z</cp:lastPrinted>
  <dcterms:created xsi:type="dcterms:W3CDTF">2015-06-05T18:17:20Z</dcterms:created>
  <dcterms:modified xsi:type="dcterms:W3CDTF">2025-01-26T14:03:12Z</dcterms:modified>
</cp:coreProperties>
</file>