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资产收益统计\"/>
    </mc:Choice>
  </mc:AlternateContent>
  <xr:revisionPtr revIDLastSave="0" documentId="13_ncr:1_{69698951-45C1-47D7-A126-5A2767D9514F}" xr6:coauthVersionLast="45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3" i="2" l="1"/>
  <c r="H7" i="1"/>
  <c r="B1" i="1"/>
  <c r="S22" i="2" l="1"/>
  <c r="S21" i="2" l="1"/>
  <c r="S20" i="2" l="1"/>
  <c r="G5" i="1"/>
  <c r="S19" i="2" l="1"/>
  <c r="S18" i="2" l="1"/>
  <c r="L2" i="1" l="1"/>
  <c r="G2" i="1"/>
  <c r="S17" i="2" l="1"/>
  <c r="S16" i="2" l="1"/>
  <c r="S15" i="2" l="1"/>
  <c r="S14" i="2" l="1"/>
  <c r="G12" i="1" l="1"/>
  <c r="S13" i="2"/>
  <c r="S12" i="2"/>
  <c r="S11" i="2"/>
  <c r="S10" i="2"/>
  <c r="S9" i="2"/>
  <c r="S8" i="2"/>
  <c r="S7" i="2"/>
  <c r="S6" i="2"/>
  <c r="Q2" i="2"/>
  <c r="G16" i="1"/>
  <c r="P2" i="2" s="1"/>
  <c r="G14" i="1"/>
  <c r="G13" i="1"/>
  <c r="N2" i="2" s="1"/>
  <c r="G11" i="1"/>
  <c r="L2" i="2" s="1"/>
  <c r="G10" i="1"/>
  <c r="K2" i="2" s="1"/>
  <c r="G9" i="1"/>
  <c r="J2" i="2" s="1"/>
  <c r="G8" i="1"/>
  <c r="I2" i="2" s="1"/>
  <c r="G7" i="1"/>
  <c r="G2" i="2"/>
  <c r="G4" i="1"/>
  <c r="F2" i="2" s="1"/>
  <c r="G3" i="1"/>
  <c r="E2" i="2" s="1"/>
  <c r="B3" i="1"/>
  <c r="B2" i="1" s="1"/>
  <c r="C2" i="2"/>
  <c r="O2" i="2" l="1"/>
  <c r="Q2" i="1"/>
  <c r="M2" i="2"/>
  <c r="O2" i="1"/>
  <c r="H2" i="2"/>
  <c r="E8" i="1"/>
  <c r="P2" i="1" s="1"/>
  <c r="E11" i="1"/>
  <c r="N2" i="1" s="1"/>
  <c r="E15" i="1"/>
  <c r="R2" i="1" s="1"/>
  <c r="F17" i="1"/>
  <c r="D2" i="2" l="1"/>
  <c r="R2" i="2" s="1"/>
  <c r="E3" i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Administrator</author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4"/>
            <charset val="134"/>
          </rPr>
          <t>年终奖</t>
        </r>
        <r>
          <rPr>
            <sz val="11"/>
            <color rgb="FF000000"/>
            <rFont val="等线"/>
            <family val="4"/>
            <charset val="134"/>
          </rPr>
          <t>+Q4</t>
        </r>
        <r>
          <rPr>
            <sz val="11"/>
            <color rgb="FF000000"/>
            <rFont val="等线"/>
            <family val="4"/>
            <charset val="134"/>
          </rPr>
          <t>绩效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>+</t>
        </r>
        <r>
          <rPr>
            <sz val="11"/>
            <color rgb="FF000000"/>
            <rFont val="等线"/>
            <family val="4"/>
            <charset val="134"/>
          </rPr>
          <t>双十一奖金</t>
        </r>
        <r>
          <rPr>
            <sz val="11"/>
            <color rgb="FF000000"/>
            <rFont val="等线"/>
            <family val="4"/>
            <charset val="134"/>
          </rPr>
          <t>-</t>
        </r>
        <r>
          <rPr>
            <sz val="11"/>
            <color rgb="FF000000"/>
            <rFont val="等线"/>
            <family val="4"/>
            <charset val="134"/>
          </rPr>
          <t>扣税</t>
        </r>
        <r>
          <rPr>
            <sz val="11"/>
            <color rgb="FF000000"/>
            <rFont val="等线"/>
            <family val="4"/>
            <charset val="134"/>
          </rPr>
          <t xml:space="preserve"> = 34437.9
</t>
        </r>
      </text>
    </comment>
    <comment ref="S22" authorId="1" shapeId="0" xr:uid="{C56D3DC1-A6D5-475B-AD32-1D279476566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房租年付</t>
        </r>
      </text>
    </comment>
  </commentList>
</comments>
</file>

<file path=xl/sharedStrings.xml><?xml version="1.0" encoding="utf-8"?>
<sst xmlns="http://schemas.openxmlformats.org/spreadsheetml/2006/main" count="73" uniqueCount="64">
  <si>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</si>
  <si>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</si>
  <si>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</si>
  <si>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</si>
  <si>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</si>
  <si>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</si>
  <si>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</si>
  <si>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</si>
  <si>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·</t>
  </si>
  <si>
    <t>支付宝定期-中期
(30% 45-179)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</si>
  <si>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</si>
  <si>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</si>
  <si>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</si>
  <si>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</si>
  <si>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</si>
  <si>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</si>
  <si>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</si>
  <si>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</si>
  <si>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</si>
  <si>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</si>
  <si>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</si>
  <si>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</si>
  <si>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</si>
  <si>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</si>
  <si>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花呗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</si>
  <si>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</si>
  <si>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</si>
  <si>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</si>
  <si>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</si>
  <si>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</si>
  <si>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</si>
  <si>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</si>
  <si>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</si>
  <si>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</si>
  <si>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</si>
  <si>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</si>
  <si>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</si>
  <si>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</si>
  <si>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</si>
  <si>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</si>
  <si>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</si>
  <si>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</si>
  <si>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</si>
  <si>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</si>
  <si>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</si>
  <si>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</si>
  <si>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</si>
  <si>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</si>
  <si>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</si>
  <si>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</si>
  <si>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</si>
  <si>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余额宝</t>
    <phoneticPr fontId="5" type="noConversion"/>
  </si>
  <si>
    <t>定期</t>
    <phoneticPr fontId="5" type="noConversion"/>
  </si>
  <si>
    <t>基金</t>
    <phoneticPr fontId="5" type="noConversion"/>
  </si>
  <si>
    <t>股票</t>
    <phoneticPr fontId="5" type="noConversion"/>
  </si>
  <si>
    <t>理财</t>
    <phoneticPr fontId="5" type="noConversion"/>
  </si>
  <si>
    <t>债券</t>
    <phoneticPr fontId="5" type="noConversion"/>
  </si>
  <si>
    <t>债权</t>
    <phoneticPr fontId="5" type="noConversion"/>
  </si>
  <si>
    <t>赵世麒（股）</t>
    <phoneticPr fontId="5" type="noConversion"/>
  </si>
  <si>
    <t>赵世麒（代管）</t>
    <phoneticPr fontId="5" type="noConversion"/>
  </si>
  <si>
    <t>2020年12月10日更新 顺道设定信用卡还款</t>
    <phoneticPr fontId="5" type="noConversion"/>
  </si>
  <si>
    <t>2022年之前不买入任何含有债券的产品</t>
    <phoneticPr fontId="5" type="noConversion"/>
  </si>
  <si>
    <t>招商信用卡已用额度</t>
    <phoneticPr fontId="5" type="noConversion"/>
  </si>
  <si>
    <t>广发信用卡已用额度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</si>
</sst>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10" x14ac:knownFonts="1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36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178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02584335966"/>
          <c:y val="6.8360810035063446E-2"/>
          <c:w val="0.77547163838257316"/>
          <c:h val="0.931639189964936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D-6E46-85A7-76AA6F98A9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5D-6E46-85A7-76AA6F98A9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D-6E46-85A7-76AA6F98A9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5D-6E46-85A7-76AA6F98A9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D-6E46-85A7-76AA6F98A9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5D-6E46-85A7-76AA6F98A9F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D-6E46-85A7-76AA6F98A9F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5D-6E46-85A7-76AA6F98A9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5D-6E46-85A7-76AA6F98A9F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5D-6E46-85A7-76AA6F98A9F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5D-6E46-85A7-76AA6F98A9F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5D-6E46-85A7-76AA6F98A9F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5D-6E46-85A7-76AA6F98A9F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5D-6E46-85A7-76AA6F98A9F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配置计划!$L$1:$R$1</c:f>
              <c:strCache>
                <c:ptCount val="7"/>
                <c:pt idx="0">
                  <c:v>余额宝</c:v>
                </c:pt>
                <c:pt idx="1">
                  <c:v>理财</c:v>
                </c:pt>
                <c:pt idx="2">
                  <c:v>基金</c:v>
                </c:pt>
                <c:pt idx="3">
                  <c:v>债券</c:v>
                </c:pt>
                <c:pt idx="4">
                  <c:v>股票</c:v>
                </c:pt>
                <c:pt idx="5">
                  <c:v>定期</c:v>
                </c:pt>
                <c:pt idx="6">
                  <c:v>债权</c:v>
                </c:pt>
              </c:strCache>
            </c:strRef>
          </c:cat>
          <c:val>
            <c:numRef>
              <c:f>配置计划!$L$2:$R$2</c:f>
              <c:numCache>
                <c:formatCode>0.00</c:formatCode>
                <c:ptCount val="7"/>
                <c:pt idx="0">
                  <c:v>43847.5</c:v>
                </c:pt>
                <c:pt idx="1">
                  <c:v>104114.44</c:v>
                </c:pt>
                <c:pt idx="2">
                  <c:v>31228.82</c:v>
                </c:pt>
                <c:pt idx="3">
                  <c:v>0</c:v>
                </c:pt>
                <c:pt idx="4">
                  <c:v>395234.78</c:v>
                </c:pt>
                <c:pt idx="5">
                  <c:v>0</c:v>
                </c:pt>
                <c:pt idx="6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6E46-85A7-76AA6F98A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3FFD3605-7C24-D44C-8181-215C926509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A525B870-9026-5B4B-AD9A-E6201188D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320197</xdr:colOff>
      <xdr:row>5</xdr:row>
      <xdr:rowOff>100192</xdr:rowOff>
    </xdr:from>
    <xdr:to>
      <xdr:col>17</xdr:col>
      <xdr:colOff>551432</xdr:colOff>
      <xdr:row>16</xdr:row>
      <xdr:rowOff>181814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A06248E-53D4-974A-93FB-4688A4E8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7" name="AutoShape 6">
          <a:extLst>
            <a:ext uri="{FF2B5EF4-FFF2-40B4-BE49-F238E27FC236}">
              <a16:creationId xmlns:a16="http://schemas.microsoft.com/office/drawing/2014/main" id="{6914DC6E-4B81-4B1A-8DE3-06A4A6172B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DF7390B5-5391-4ECA-8BDA-9FA6EB68B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10D6F2D0-46AA-492A-B38F-E6125F38C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86C2E7BE-33DB-4CBE-A66F-82C75A63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1EE2DBD6-E28F-4D07-8FD7-D5CA0089AD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3EBBECF-0C27-43BA-B554-8CB147F368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A7167A63-BD9E-422D-AB55-A96B86FB2B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BED10B6-1DE1-4795-BA8E-7D2833037B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5" name="AutoShape 6">
          <a:extLst>
            <a:ext uri="{FF2B5EF4-FFF2-40B4-BE49-F238E27FC236}">
              <a16:creationId xmlns:a16="http://schemas.microsoft.com/office/drawing/2014/main" id="{AD6B7156-00C3-4BD9-9F2A-368C013B4B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9F22AFBA-D258-4353-9A1A-92891D246F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7" name="AutoShape 6">
          <a:extLst>
            <a:ext uri="{FF2B5EF4-FFF2-40B4-BE49-F238E27FC236}">
              <a16:creationId xmlns:a16="http://schemas.microsoft.com/office/drawing/2014/main" id="{DF4F8588-31D0-4152-908E-E4868EF78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8" name="AutoShape 6">
          <a:extLst>
            <a:ext uri="{FF2B5EF4-FFF2-40B4-BE49-F238E27FC236}">
              <a16:creationId xmlns:a16="http://schemas.microsoft.com/office/drawing/2014/main" id="{75820C10-31F1-4D5F-AD2B-690D2A86B4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9" name="AutoShape 6">
          <a:extLst>
            <a:ext uri="{FF2B5EF4-FFF2-40B4-BE49-F238E27FC236}">
              <a16:creationId xmlns:a16="http://schemas.microsoft.com/office/drawing/2014/main" id="{BFC9E579-1281-4BDE-AF3E-5856C6A743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0" name="AutoShape 6">
          <a:extLst>
            <a:ext uri="{FF2B5EF4-FFF2-40B4-BE49-F238E27FC236}">
              <a16:creationId xmlns:a16="http://schemas.microsoft.com/office/drawing/2014/main" id="{E841ACD5-B66B-4730-81FE-6B5A1F9271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3BBC0F90-2DAF-5540-891F-72E0C4915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B9B34E2C-026E-4045-AFDC-C396ED3A8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7248737F-CD25-4628-A400-97230B08A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DCFF2966-D816-40D4-9AC9-0E1BF17E4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CB18ABD4-7BD9-41C1-B945-B9A8453A45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C81BFB0-DAF6-4D97-825A-976F01F04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0C7856B4-1893-405F-8CFE-0F7E0875ED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D9FFE9E-6C52-488F-AF16-196A00DE52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DF5C01F-70B3-4F81-89EB-FFD6ADA52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19CFAF1-732B-4D2A-9774-1D699336B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B72E86-2A43-4CCC-98F0-22F09817AF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28B1AF1-2C2B-4EF7-A099-500790E0D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48" name="AutoShape 4">
          <a:extLst>
            <a:ext uri="{FF2B5EF4-FFF2-40B4-BE49-F238E27FC236}">
              <a16:creationId xmlns:a16="http://schemas.microsoft.com/office/drawing/2014/main" id="{7E81CB99-E9CC-4BCF-B407-FF00A81A9B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A122A15A-23BB-486F-9395-403D9243A0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1" name="AutoShape 4">
          <a:extLst>
            <a:ext uri="{FF2B5EF4-FFF2-40B4-BE49-F238E27FC236}">
              <a16:creationId xmlns:a16="http://schemas.microsoft.com/office/drawing/2014/main" id="{BBE5BED9-3E9E-4EFF-9BAC-2D19899711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93DACBEA-18F1-4CB6-AFCE-BBCEDD3865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AE2902DE-291C-4093-BD07-344FA497F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36B97488-CA32-474A-90A0-915084811D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6" name="AutoShape 4">
          <a:extLst>
            <a:ext uri="{FF2B5EF4-FFF2-40B4-BE49-F238E27FC236}">
              <a16:creationId xmlns:a16="http://schemas.microsoft.com/office/drawing/2014/main" id="{13FA1503-A48B-4F68-BB7B-275EFD1BD3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40F9BBA1-5B2A-4C39-9E51-A4B6EC996E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zoomScale="80" zoomScaleNormal="80" workbookViewId="0">
      <selection activeCell="A13" sqref="A13"/>
    </sheetView>
  </sheetViews>
  <sheetFormatPr defaultColWidth="8.875" defaultRowHeight="14.25" x14ac:dyDescent="0.2"/>
  <cols>
    <col min="1" max="1" width="19.125" style="1" customWidth="1"/>
    <col min="2" max="2" width="9.625" style="2" customWidth="1"/>
    <col min="3" max="3" width="9" style="2" customWidth="1"/>
    <col min="4" max="4" width="16.125" style="3" customWidth="1"/>
    <col min="5" max="5" width="11" style="2" customWidth="1"/>
    <col min="6" max="6" width="30.5" style="4" customWidth="1"/>
    <col min="7" max="8" width="10.875" style="2" customWidth="1"/>
    <col min="9" max="1025" width="9" style="2" customWidth="1"/>
  </cols>
  <sheetData>
    <row r="1" spans="1:18" ht="28.5" customHeight="1" x14ac:dyDescent="0.2">
      <c r="A1" s="1" t="s">
        <v>0</v>
      </c>
      <c r="B1" s="5">
        <f>22821.27+21026.23</f>
        <v>43847.5</v>
      </c>
      <c r="D1" s="27" t="s">
        <v>60</v>
      </c>
      <c r="E1" s="27"/>
      <c r="F1" s="27"/>
      <c r="G1" s="2" t="s">
        <v>1</v>
      </c>
      <c r="H1" s="2" t="s">
        <v>2</v>
      </c>
      <c r="L1" s="2" t="s">
        <v>51</v>
      </c>
      <c r="M1" s="2" t="s">
        <v>55</v>
      </c>
      <c r="N1" s="2" t="s">
        <v>53</v>
      </c>
      <c r="O1" s="2" t="s">
        <v>56</v>
      </c>
      <c r="P1" s="2" t="s">
        <v>54</v>
      </c>
      <c r="Q1" s="2" t="s">
        <v>52</v>
      </c>
      <c r="R1" s="2" t="s">
        <v>57</v>
      </c>
    </row>
    <row r="2" spans="1:18" ht="28.5" customHeight="1" x14ac:dyDescent="0.2">
      <c r="A2" s="6" t="s">
        <v>3</v>
      </c>
      <c r="B2" s="7">
        <f>B1-B3</f>
        <v>19769.78</v>
      </c>
      <c r="E2" s="2" t="s">
        <v>4</v>
      </c>
      <c r="F2" s="6" t="s">
        <v>5</v>
      </c>
      <c r="G2" s="4">
        <f>SUM(H2:K2)</f>
        <v>41653.199999999997</v>
      </c>
      <c r="H2" s="4">
        <v>20667.91</v>
      </c>
      <c r="I2" s="4">
        <v>10333.370000000001</v>
      </c>
      <c r="J2" s="4">
        <v>10651.92</v>
      </c>
      <c r="K2" s="4"/>
      <c r="L2" s="2">
        <f>B1</f>
        <v>43847.5</v>
      </c>
      <c r="M2" s="2">
        <f>E3</f>
        <v>104114.44</v>
      </c>
      <c r="N2" s="2">
        <f>E11-G12</f>
        <v>31228.82</v>
      </c>
      <c r="O2" s="2">
        <f>G12</f>
        <v>0</v>
      </c>
      <c r="P2" s="2">
        <f>E8</f>
        <v>395234.78</v>
      </c>
      <c r="Q2" s="2">
        <f>G14</f>
        <v>0</v>
      </c>
      <c r="R2" s="2">
        <f>E15</f>
        <v>7000</v>
      </c>
    </row>
    <row r="3" spans="1:18" ht="28.5" customHeight="1" x14ac:dyDescent="0.2">
      <c r="A3" s="6" t="s">
        <v>6</v>
      </c>
      <c r="B3" s="5">
        <f>SUM(B4:B12)</f>
        <v>24077.72</v>
      </c>
      <c r="E3" s="5">
        <f>SUM(G2:G5)</f>
        <v>104114.44</v>
      </c>
      <c r="F3" s="6" t="s">
        <v>7</v>
      </c>
      <c r="G3" s="4">
        <f>SUM(H3:P3)</f>
        <v>0</v>
      </c>
      <c r="H3" s="4"/>
      <c r="I3" s="4"/>
      <c r="J3" s="4"/>
      <c r="K3" s="4"/>
    </row>
    <row r="4" spans="1:18" ht="28.5" customHeight="1" x14ac:dyDescent="0.2">
      <c r="A4" s="1" t="s">
        <v>62</v>
      </c>
      <c r="B4" s="5">
        <v>7203.14</v>
      </c>
      <c r="E4" s="2" t="s">
        <v>8</v>
      </c>
      <c r="F4" s="6" t="s">
        <v>9</v>
      </c>
      <c r="G4" s="4">
        <f>SUM(H4:P4)</f>
        <v>0</v>
      </c>
      <c r="H4" s="8"/>
      <c r="I4" s="4"/>
      <c r="J4" s="4"/>
      <c r="K4" s="4"/>
    </row>
    <row r="5" spans="1:18" ht="28.5" customHeight="1" x14ac:dyDescent="0.2">
      <c r="A5" s="1" t="s">
        <v>63</v>
      </c>
      <c r="B5" s="5">
        <v>1874.58</v>
      </c>
      <c r="F5" s="6" t="s">
        <v>10</v>
      </c>
      <c r="G5" s="4">
        <f>SUM(H5:P5)</f>
        <v>62461.24</v>
      </c>
      <c r="H5" s="4">
        <v>10069.61</v>
      </c>
      <c r="I5" s="4">
        <v>10069.030000000001</v>
      </c>
      <c r="J5" s="4">
        <v>10079.48</v>
      </c>
      <c r="K5" s="4">
        <v>10079.48</v>
      </c>
      <c r="L5" s="4">
        <v>10080.469999999999</v>
      </c>
      <c r="M5" s="2">
        <v>10070.969999999999</v>
      </c>
      <c r="N5" s="2">
        <v>2012.2</v>
      </c>
    </row>
    <row r="6" spans="1:18" ht="28.5" customHeight="1" x14ac:dyDescent="0.2">
      <c r="A6" s="1" t="s">
        <v>11</v>
      </c>
      <c r="B6" s="5">
        <v>3000</v>
      </c>
      <c r="F6" s="6"/>
      <c r="G6" s="4"/>
      <c r="H6" s="4"/>
      <c r="I6" s="4"/>
      <c r="J6" s="4"/>
      <c r="K6" s="4"/>
    </row>
    <row r="7" spans="1:18" ht="28.5" customHeight="1" x14ac:dyDescent="0.2">
      <c r="A7" s="1" t="s">
        <v>12</v>
      </c>
      <c r="B7" s="5">
        <v>3000</v>
      </c>
      <c r="E7" s="2" t="s">
        <v>13</v>
      </c>
      <c r="F7" s="6" t="s">
        <v>14</v>
      </c>
      <c r="G7" s="4">
        <f t="shared" ref="G7:G14" si="0">SUM(H7:P7)</f>
        <v>295410</v>
      </c>
      <c r="H7" s="4">
        <f>(59000-5500+11000)*4.58</f>
        <v>295410</v>
      </c>
      <c r="I7" s="4"/>
      <c r="J7" s="4"/>
      <c r="K7" s="4"/>
    </row>
    <row r="8" spans="1:18" ht="28.5" customHeight="1" x14ac:dyDescent="0.2">
      <c r="A8" s="1" t="s">
        <v>15</v>
      </c>
      <c r="B8" s="2">
        <v>0</v>
      </c>
      <c r="E8" s="5">
        <f>SUM(G7:G9)</f>
        <v>395234.78</v>
      </c>
      <c r="F8" s="6" t="s">
        <v>16</v>
      </c>
      <c r="G8" s="4">
        <f t="shared" si="0"/>
        <v>29190</v>
      </c>
      <c r="H8" s="4">
        <v>18150</v>
      </c>
      <c r="I8" s="4">
        <v>11040</v>
      </c>
      <c r="J8" s="4"/>
      <c r="K8" s="4"/>
    </row>
    <row r="9" spans="1:18" ht="28.5" customHeight="1" x14ac:dyDescent="0.2">
      <c r="A9" s="1" t="s">
        <v>17</v>
      </c>
      <c r="B9" s="2">
        <v>0</v>
      </c>
      <c r="F9" s="1" t="s">
        <v>18</v>
      </c>
      <c r="G9" s="4">
        <f t="shared" si="0"/>
        <v>70634.78</v>
      </c>
      <c r="H9" s="4">
        <v>70634.78</v>
      </c>
      <c r="I9" s="4"/>
      <c r="J9" s="4"/>
      <c r="K9" s="4"/>
    </row>
    <row r="10" spans="1:18" ht="28.5" customHeight="1" x14ac:dyDescent="0.2">
      <c r="A10" s="1" t="s">
        <v>19</v>
      </c>
      <c r="B10" s="5">
        <v>0</v>
      </c>
      <c r="E10" s="2" t="s">
        <v>20</v>
      </c>
      <c r="F10" s="6" t="s">
        <v>21</v>
      </c>
      <c r="G10" s="4">
        <f t="shared" si="0"/>
        <v>14484.76</v>
      </c>
      <c r="H10" s="4">
        <v>14484.76</v>
      </c>
      <c r="I10" s="4"/>
      <c r="J10" s="4"/>
      <c r="K10" s="4"/>
    </row>
    <row r="11" spans="1:18" ht="28.5" customHeight="1" x14ac:dyDescent="0.2">
      <c r="A11" s="1" t="s">
        <v>22</v>
      </c>
      <c r="B11" s="5">
        <v>9000</v>
      </c>
      <c r="E11" s="5">
        <f>SUM(G10:G13)</f>
        <v>31228.82</v>
      </c>
      <c r="F11" s="6" t="s">
        <v>23</v>
      </c>
      <c r="G11" s="4">
        <f t="shared" si="0"/>
        <v>16744.060000000001</v>
      </c>
      <c r="H11" s="4">
        <v>16744.060000000001</v>
      </c>
      <c r="I11" s="4"/>
      <c r="J11" s="4"/>
      <c r="K11" s="4"/>
    </row>
    <row r="12" spans="1:18" ht="28.5" customHeight="1" x14ac:dyDescent="0.2">
      <c r="A12" s="6" t="s">
        <v>24</v>
      </c>
      <c r="B12" s="5">
        <v>0</v>
      </c>
      <c r="F12" s="6" t="s">
        <v>25</v>
      </c>
      <c r="G12" s="4">
        <f t="shared" si="0"/>
        <v>0</v>
      </c>
      <c r="H12" s="4">
        <v>0</v>
      </c>
      <c r="I12" s="4"/>
      <c r="J12" s="4"/>
      <c r="K12" s="4"/>
    </row>
    <row r="13" spans="1:18" ht="28.5" customHeight="1" x14ac:dyDescent="0.2">
      <c r="A13" s="6" t="s">
        <v>26</v>
      </c>
      <c r="F13" s="6" t="s">
        <v>27</v>
      </c>
      <c r="G13" s="4">
        <f t="shared" si="0"/>
        <v>0</v>
      </c>
      <c r="H13" s="4">
        <v>0</v>
      </c>
      <c r="I13" s="4"/>
      <c r="J13" s="4"/>
      <c r="K13" s="4"/>
    </row>
    <row r="14" spans="1:18" ht="28.5" customHeight="1" x14ac:dyDescent="0.2">
      <c r="A14" s="6" t="s">
        <v>28</v>
      </c>
      <c r="B14" s="8"/>
      <c r="E14" s="2" t="s">
        <v>27</v>
      </c>
      <c r="F14" s="6" t="s">
        <v>29</v>
      </c>
      <c r="G14" s="4">
        <f t="shared" si="0"/>
        <v>0</v>
      </c>
      <c r="H14" s="4"/>
      <c r="I14" s="4"/>
      <c r="J14" s="4"/>
      <c r="K14" s="4"/>
    </row>
    <row r="15" spans="1:18" ht="28.5" customHeight="1" x14ac:dyDescent="0.2">
      <c r="A15" s="1" t="s">
        <v>58</v>
      </c>
      <c r="B15" s="2">
        <v>5500</v>
      </c>
      <c r="E15" s="5">
        <f>SUM(G14:G16)</f>
        <v>7000</v>
      </c>
      <c r="F15" s="1"/>
      <c r="G15" s="4"/>
      <c r="H15" s="4"/>
      <c r="I15" s="4"/>
      <c r="J15" s="4"/>
      <c r="K15" s="4"/>
    </row>
    <row r="16" spans="1:18" ht="28.5" customHeight="1" x14ac:dyDescent="0.2">
      <c r="A16" s="1" t="s">
        <v>30</v>
      </c>
      <c r="B16" s="2">
        <v>53500</v>
      </c>
      <c r="F16" s="6" t="s">
        <v>31</v>
      </c>
      <c r="G16" s="4">
        <f>SUM(H16:P16)</f>
        <v>7000</v>
      </c>
      <c r="H16" s="4">
        <v>7000</v>
      </c>
      <c r="I16" s="4"/>
      <c r="J16" s="4"/>
      <c r="K16" s="4"/>
    </row>
    <row r="17" spans="1:11" ht="28.5" customHeight="1" x14ac:dyDescent="0.2">
      <c r="A17" s="1" t="s">
        <v>32</v>
      </c>
      <c r="B17" s="2">
        <v>10000</v>
      </c>
      <c r="E17" s="9" t="s">
        <v>1</v>
      </c>
      <c r="F17" s="10">
        <f>SUM(G2:G17)+B1-B4-B5-B12</f>
        <v>572347.82000000007</v>
      </c>
      <c r="G17" s="4"/>
      <c r="H17" s="4"/>
      <c r="I17" s="4"/>
      <c r="J17" s="4"/>
      <c r="K17" s="4"/>
    </row>
    <row r="18" spans="1:11" ht="44.25" customHeight="1" x14ac:dyDescent="0.2">
      <c r="A18" s="1" t="s">
        <v>59</v>
      </c>
      <c r="B18" s="2">
        <v>11000</v>
      </c>
      <c r="G18" s="30" t="s">
        <v>61</v>
      </c>
      <c r="H18" s="4"/>
      <c r="I18" s="4"/>
      <c r="J18" s="4"/>
      <c r="K18" s="4"/>
    </row>
    <row r="19" spans="1:11" ht="63" customHeight="1" x14ac:dyDescent="0.2"/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8"/>
  <sheetViews>
    <sheetView showGridLines="0" tabSelected="1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25" sqref="J25"/>
    </sheetView>
  </sheetViews>
  <sheetFormatPr defaultColWidth="8.875" defaultRowHeight="14.25" x14ac:dyDescent="0.2"/>
  <cols>
    <col min="1" max="1" width="4.875" customWidth="1"/>
    <col min="2" max="2" width="12.875" customWidth="1"/>
    <col min="3" max="3" width="9.875" customWidth="1"/>
    <col min="4" max="7" width="11.125" customWidth="1"/>
    <col min="8" max="8" width="13.125" customWidth="1"/>
    <col min="9" max="9" width="9.125" customWidth="1"/>
    <col min="10" max="10" width="13.125" customWidth="1"/>
    <col min="11" max="13" width="9.875" customWidth="1"/>
    <col min="14" max="14" width="9.125" customWidth="1"/>
    <col min="15" max="16" width="9.875" customWidth="1"/>
    <col min="17" max="18" width="11" customWidth="1"/>
    <col min="19" max="19" width="9.875" customWidth="1"/>
    <col min="20" max="1025" width="8.875" customWidth="1"/>
  </cols>
  <sheetData>
    <row r="1" spans="2:19" ht="15" thickBot="1" x14ac:dyDescent="0.25">
      <c r="B1" t="s">
        <v>33</v>
      </c>
      <c r="C1" t="s">
        <v>49</v>
      </c>
    </row>
    <row r="2" spans="2:19" x14ac:dyDescent="0.2">
      <c r="B2" s="11" t="s">
        <v>50</v>
      </c>
      <c r="C2" s="12">
        <f>配置计划!B1</f>
        <v>43847.5</v>
      </c>
      <c r="D2" s="12">
        <f>配置计划!G2</f>
        <v>41653.199999999997</v>
      </c>
      <c r="E2" s="12">
        <f>配置计划!G3</f>
        <v>0</v>
      </c>
      <c r="F2" s="12">
        <f>配置计划!G4</f>
        <v>0</v>
      </c>
      <c r="G2" s="12">
        <f>配置计划!G5</f>
        <v>62461.24</v>
      </c>
      <c r="H2" s="12">
        <f>配置计划!G7</f>
        <v>295410</v>
      </c>
      <c r="I2" s="12">
        <f>配置计划!G8</f>
        <v>29190</v>
      </c>
      <c r="J2" s="12">
        <f>配置计划!G9</f>
        <v>70634.78</v>
      </c>
      <c r="K2" s="12">
        <f>配置计划!G10</f>
        <v>14484.76</v>
      </c>
      <c r="L2" s="12">
        <f>配置计划!G11</f>
        <v>16744.060000000001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7000</v>
      </c>
      <c r="Q2" s="12">
        <f>0-配置计划!B4-配置计划!B5-配置计划!B12</f>
        <v>-9077.7200000000012</v>
      </c>
      <c r="R2" s="12">
        <f>SUM(C2:Q2)</f>
        <v>572347.82000000007</v>
      </c>
      <c r="S2" s="13"/>
    </row>
    <row r="3" spans="2:19" x14ac:dyDescent="0.2">
      <c r="B3" s="14"/>
      <c r="C3" s="15" t="s">
        <v>34</v>
      </c>
      <c r="D3" s="29" t="s">
        <v>35</v>
      </c>
      <c r="E3" s="29"/>
      <c r="F3" s="29"/>
      <c r="G3" s="29"/>
      <c r="H3" s="29" t="s">
        <v>36</v>
      </c>
      <c r="I3" s="29"/>
      <c r="J3" s="29"/>
      <c r="K3" s="29" t="s">
        <v>37</v>
      </c>
      <c r="L3" s="29"/>
      <c r="M3" s="29"/>
      <c r="N3" s="29"/>
      <c r="O3" s="29" t="s">
        <v>38</v>
      </c>
      <c r="P3" s="29"/>
      <c r="Q3" s="29"/>
      <c r="R3" s="29" t="s">
        <v>1</v>
      </c>
      <c r="S3" s="28" t="s">
        <v>39</v>
      </c>
    </row>
    <row r="4" spans="2:19" ht="28.5" x14ac:dyDescent="0.2">
      <c r="B4" s="14"/>
      <c r="C4" s="15" t="s">
        <v>0</v>
      </c>
      <c r="D4" s="16" t="s">
        <v>40</v>
      </c>
      <c r="E4" s="16" t="s">
        <v>41</v>
      </c>
      <c r="F4" s="16" t="s">
        <v>42</v>
      </c>
      <c r="G4" s="16" t="s">
        <v>43</v>
      </c>
      <c r="H4" s="15" t="s">
        <v>14</v>
      </c>
      <c r="I4" s="15" t="s">
        <v>16</v>
      </c>
      <c r="J4" s="16" t="s">
        <v>44</v>
      </c>
      <c r="K4" s="15" t="s">
        <v>21</v>
      </c>
      <c r="L4" s="15" t="s">
        <v>45</v>
      </c>
      <c r="M4" s="15" t="s">
        <v>25</v>
      </c>
      <c r="N4" s="15" t="s">
        <v>46</v>
      </c>
      <c r="O4" s="15" t="s">
        <v>47</v>
      </c>
      <c r="P4" s="15" t="s">
        <v>31</v>
      </c>
      <c r="Q4" s="15" t="s">
        <v>48</v>
      </c>
      <c r="R4" s="29"/>
      <c r="S4" s="28"/>
    </row>
    <row r="5" spans="2:19" x14ac:dyDescent="0.2">
      <c r="B5" s="20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 x14ac:dyDescent="0.2">
      <c r="B6" s="20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23" si="0">R6-R5</f>
        <v>15267.549999999988</v>
      </c>
    </row>
    <row r="7" spans="2:19" x14ac:dyDescent="0.2">
      <c r="B7" s="20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 x14ac:dyDescent="0.2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 x14ac:dyDescent="0.2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 x14ac:dyDescent="0.2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 x14ac:dyDescent="0.2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 x14ac:dyDescent="0.2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 x14ac:dyDescent="0.2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 x14ac:dyDescent="0.2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 x14ac:dyDescent="0.2">
      <c r="B15" s="20">
        <v>43931</v>
      </c>
      <c r="C15" s="18">
        <v>114197.53</v>
      </c>
      <c r="D15" s="18">
        <v>42851.53</v>
      </c>
      <c r="E15" s="18">
        <v>0</v>
      </c>
      <c r="F15" s="18">
        <v>0</v>
      </c>
      <c r="G15" s="18">
        <v>40487.360000000001</v>
      </c>
      <c r="H15" s="18">
        <v>147630</v>
      </c>
      <c r="I15" s="18">
        <v>0</v>
      </c>
      <c r="J15" s="18">
        <v>63447.3</v>
      </c>
      <c r="K15" s="18">
        <v>35801.040000000001</v>
      </c>
      <c r="L15" s="18">
        <v>38419.51</v>
      </c>
      <c r="M15" s="18">
        <v>0</v>
      </c>
      <c r="N15" s="18">
        <v>1950.09</v>
      </c>
      <c r="O15" s="18">
        <v>0</v>
      </c>
      <c r="P15" s="18">
        <v>19000</v>
      </c>
      <c r="Q15" s="18">
        <v>0</v>
      </c>
      <c r="R15" s="18">
        <v>503784.36</v>
      </c>
      <c r="S15" s="19">
        <f t="shared" si="0"/>
        <v>21960.270000000019</v>
      </c>
    </row>
    <row r="16" spans="2:19" x14ac:dyDescent="0.2">
      <c r="B16" s="20">
        <v>43961</v>
      </c>
      <c r="C16" s="18">
        <v>127821.32</v>
      </c>
      <c r="D16" s="18">
        <v>42963.5</v>
      </c>
      <c r="E16" s="18">
        <v>0</v>
      </c>
      <c r="F16" s="18">
        <v>0</v>
      </c>
      <c r="G16" s="18">
        <v>40592.67</v>
      </c>
      <c r="H16" s="18">
        <v>146490</v>
      </c>
      <c r="I16" s="18">
        <v>0</v>
      </c>
      <c r="J16" s="18">
        <v>63771.9</v>
      </c>
      <c r="K16" s="18">
        <v>41053.19</v>
      </c>
      <c r="L16" s="18">
        <v>42212.18</v>
      </c>
      <c r="M16" s="18">
        <v>0</v>
      </c>
      <c r="N16" s="18">
        <v>2012.25</v>
      </c>
      <c r="O16" s="18">
        <v>0</v>
      </c>
      <c r="P16" s="18">
        <v>19000</v>
      </c>
      <c r="Q16" s="18">
        <v>-13831.24</v>
      </c>
      <c r="R16" s="18">
        <v>512085.77</v>
      </c>
      <c r="S16" s="19">
        <f t="shared" si="0"/>
        <v>8301.4100000000326</v>
      </c>
    </row>
    <row r="17" spans="2:19" x14ac:dyDescent="0.2">
      <c r="B17" s="20">
        <v>43992</v>
      </c>
      <c r="C17" s="18">
        <v>71850.19</v>
      </c>
      <c r="D17" s="18">
        <v>43092.05</v>
      </c>
      <c r="E17" s="18">
        <v>0</v>
      </c>
      <c r="F17" s="18">
        <v>0</v>
      </c>
      <c r="G17" s="18">
        <v>40713.46</v>
      </c>
      <c r="H17" s="18">
        <v>146205</v>
      </c>
      <c r="I17" s="18">
        <v>0</v>
      </c>
      <c r="J17" s="18">
        <v>63806.16</v>
      </c>
      <c r="K17" s="18">
        <v>45586.86</v>
      </c>
      <c r="L17" s="18">
        <v>46403.88</v>
      </c>
      <c r="M17" s="18">
        <v>0</v>
      </c>
      <c r="N17" s="18">
        <v>0</v>
      </c>
      <c r="O17" s="18">
        <v>0</v>
      </c>
      <c r="P17" s="18">
        <v>79000</v>
      </c>
      <c r="Q17" s="18">
        <v>-4973.13</v>
      </c>
      <c r="R17" s="18">
        <v>531684.47</v>
      </c>
      <c r="S17" s="19">
        <f t="shared" si="0"/>
        <v>19598.699999999953</v>
      </c>
    </row>
    <row r="18" spans="2:19" x14ac:dyDescent="0.2">
      <c r="B18" s="20">
        <v>44022</v>
      </c>
      <c r="C18" s="18">
        <v>15400.55</v>
      </c>
      <c r="D18" s="18">
        <v>43205.869999999995</v>
      </c>
      <c r="E18" s="18">
        <v>0</v>
      </c>
      <c r="F18" s="18">
        <v>0</v>
      </c>
      <c r="G18" s="18">
        <v>45825.829999999994</v>
      </c>
      <c r="H18" s="18">
        <v>154470</v>
      </c>
      <c r="I18" s="18">
        <v>0</v>
      </c>
      <c r="J18" s="18">
        <v>323165.74</v>
      </c>
      <c r="K18" s="18">
        <v>18896.05</v>
      </c>
      <c r="L18" s="18">
        <v>9633.7099999999991</v>
      </c>
      <c r="M18" s="18">
        <v>0</v>
      </c>
      <c r="N18" s="18">
        <v>0</v>
      </c>
      <c r="O18" s="18">
        <v>0</v>
      </c>
      <c r="P18" s="18">
        <v>-41000</v>
      </c>
      <c r="Q18" s="18">
        <v>-784</v>
      </c>
      <c r="R18" s="18">
        <v>568813.75</v>
      </c>
      <c r="S18" s="19">
        <f t="shared" si="0"/>
        <v>37129.280000000028</v>
      </c>
    </row>
    <row r="19" spans="2:19" x14ac:dyDescent="0.2">
      <c r="B19" s="20">
        <v>44053</v>
      </c>
      <c r="C19" s="18">
        <v>16218.76</v>
      </c>
      <c r="D19" s="18">
        <v>41256.36</v>
      </c>
      <c r="E19" s="18">
        <v>0</v>
      </c>
      <c r="F19" s="18">
        <v>0</v>
      </c>
      <c r="G19" s="18">
        <v>0</v>
      </c>
      <c r="H19" s="18">
        <v>226094</v>
      </c>
      <c r="I19" s="18">
        <v>16300</v>
      </c>
      <c r="J19" s="18">
        <v>242196.59</v>
      </c>
      <c r="K19" s="18">
        <v>18424.78</v>
      </c>
      <c r="L19" s="18">
        <v>6346.39</v>
      </c>
      <c r="M19" s="18">
        <v>0</v>
      </c>
      <c r="N19" s="18">
        <v>0</v>
      </c>
      <c r="O19" s="18">
        <v>0</v>
      </c>
      <c r="P19" s="18">
        <v>9000</v>
      </c>
      <c r="Q19" s="18">
        <v>-9029.68</v>
      </c>
      <c r="R19" s="18">
        <v>566807.19999999995</v>
      </c>
      <c r="S19" s="19">
        <f t="shared" si="0"/>
        <v>-2006.5500000000466</v>
      </c>
    </row>
    <row r="20" spans="2:19" x14ac:dyDescent="0.2">
      <c r="B20" s="20">
        <v>44084</v>
      </c>
      <c r="C20" s="18">
        <v>44891.25</v>
      </c>
      <c r="D20" s="18">
        <v>41364.619999999995</v>
      </c>
      <c r="E20" s="18">
        <v>0</v>
      </c>
      <c r="F20" s="18">
        <v>0</v>
      </c>
      <c r="G20" s="18">
        <v>50039.869999999995</v>
      </c>
      <c r="H20" s="18">
        <v>247170</v>
      </c>
      <c r="I20" s="18">
        <v>36904</v>
      </c>
      <c r="J20" s="18">
        <v>135007.81</v>
      </c>
      <c r="K20" s="18">
        <v>17840.41</v>
      </c>
      <c r="L20" s="18">
        <v>8773.44</v>
      </c>
      <c r="M20" s="18">
        <v>0</v>
      </c>
      <c r="N20" s="18">
        <v>0</v>
      </c>
      <c r="O20" s="18">
        <v>0</v>
      </c>
      <c r="P20" s="18">
        <v>9000</v>
      </c>
      <c r="Q20" s="18">
        <v>-4096.97</v>
      </c>
      <c r="R20" s="18">
        <v>586894.43000000005</v>
      </c>
      <c r="S20" s="19">
        <f t="shared" si="0"/>
        <v>20087.230000000098</v>
      </c>
    </row>
    <row r="21" spans="2:19" x14ac:dyDescent="0.2">
      <c r="B21" s="20">
        <v>44114</v>
      </c>
      <c r="C21" s="18">
        <v>34054.86</v>
      </c>
      <c r="D21" s="18">
        <v>41457.22</v>
      </c>
      <c r="E21" s="18">
        <v>0</v>
      </c>
      <c r="F21" s="18">
        <v>0</v>
      </c>
      <c r="G21" s="18">
        <v>60156.74</v>
      </c>
      <c r="H21" s="18">
        <v>293475</v>
      </c>
      <c r="I21" s="18">
        <v>29715</v>
      </c>
      <c r="J21" s="18">
        <v>100258.99</v>
      </c>
      <c r="K21" s="18">
        <v>20248.740000000002</v>
      </c>
      <c r="L21" s="18">
        <v>10841.3</v>
      </c>
      <c r="M21" s="18">
        <v>0</v>
      </c>
      <c r="N21" s="18">
        <v>0</v>
      </c>
      <c r="O21" s="18">
        <v>0</v>
      </c>
      <c r="P21" s="18">
        <v>9000</v>
      </c>
      <c r="Q21" s="18">
        <v>-4322.1000000000004</v>
      </c>
      <c r="R21" s="18">
        <v>594885.75000000012</v>
      </c>
      <c r="S21" s="19">
        <f t="shared" si="0"/>
        <v>7991.3200000000652</v>
      </c>
    </row>
    <row r="22" spans="2:19" x14ac:dyDescent="0.2">
      <c r="B22" s="24">
        <v>44145</v>
      </c>
      <c r="C22" s="25">
        <v>35337.230000000003</v>
      </c>
      <c r="D22" s="25">
        <v>41559.699999999997</v>
      </c>
      <c r="E22" s="25">
        <v>0</v>
      </c>
      <c r="F22" s="25">
        <v>0</v>
      </c>
      <c r="G22" s="25">
        <v>60317.19</v>
      </c>
      <c r="H22" s="25">
        <v>297345</v>
      </c>
      <c r="I22" s="25">
        <v>28578</v>
      </c>
      <c r="J22" s="25">
        <v>70370.83</v>
      </c>
      <c r="K22" s="25">
        <v>13872.65</v>
      </c>
      <c r="L22" s="25">
        <v>13993.56</v>
      </c>
      <c r="M22" s="25">
        <v>0</v>
      </c>
      <c r="N22" s="25">
        <v>0</v>
      </c>
      <c r="O22" s="25">
        <v>0</v>
      </c>
      <c r="P22" s="25">
        <v>7000</v>
      </c>
      <c r="Q22" s="25">
        <v>-8534.43</v>
      </c>
      <c r="R22" s="25">
        <v>559839.73</v>
      </c>
      <c r="S22" s="19">
        <f t="shared" si="0"/>
        <v>-35046.020000000135</v>
      </c>
    </row>
    <row r="23" spans="2:19" x14ac:dyDescent="0.2">
      <c r="B23" s="24">
        <v>44175</v>
      </c>
      <c r="C23" s="25">
        <v>43847.5</v>
      </c>
      <c r="D23" s="25">
        <v>41653.199999999997</v>
      </c>
      <c r="E23" s="25">
        <v>0</v>
      </c>
      <c r="F23" s="25">
        <v>0</v>
      </c>
      <c r="G23" s="25">
        <v>62461.24</v>
      </c>
      <c r="H23" s="25">
        <v>295410</v>
      </c>
      <c r="I23" s="25">
        <v>29190</v>
      </c>
      <c r="J23" s="25">
        <v>70634.78</v>
      </c>
      <c r="K23" s="25">
        <v>14484.76</v>
      </c>
      <c r="L23" s="25">
        <v>16744.060000000001</v>
      </c>
      <c r="M23" s="25">
        <v>0</v>
      </c>
      <c r="N23" s="25">
        <v>0</v>
      </c>
      <c r="O23" s="25">
        <v>0</v>
      </c>
      <c r="P23" s="25">
        <v>7000</v>
      </c>
      <c r="Q23" s="25">
        <v>-9077.7200000000012</v>
      </c>
      <c r="R23" s="25">
        <v>572347.82000000007</v>
      </c>
      <c r="S23" s="19">
        <f t="shared" si="0"/>
        <v>12508.090000000084</v>
      </c>
    </row>
    <row r="24" spans="2:19" x14ac:dyDescent="0.2"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6"/>
    </row>
    <row r="25" spans="2:19" x14ac:dyDescent="0.2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6"/>
    </row>
    <row r="26" spans="2:19" x14ac:dyDescent="0.2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6"/>
    </row>
    <row r="27" spans="2:19" x14ac:dyDescent="0.2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6"/>
    </row>
    <row r="28" spans="2:19" ht="15" thickBot="1" x14ac:dyDescent="0.25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9 S11:S2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8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8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8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8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S5:S9 S11:S28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C5:C28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D5:D28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E5:E28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F5:F28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G5:G28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H5:H28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I5:I28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J5:J28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K5:K28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L5:L28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M5:M28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N5:N28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O5:O28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Q5:Q28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13</cp:revision>
  <dcterms:created xsi:type="dcterms:W3CDTF">2015-06-05T18:19:34Z</dcterms:created>
  <dcterms:modified xsi:type="dcterms:W3CDTF">2020-12-10T10:09:25Z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