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64945E7A-BA59-4BDD-AA21-D0F1AEB1803A}" xr6:coauthVersionLast="45" xr6:coauthVersionMax="45" xr10:uidLastSave="{00000000-0000-0000-0000-000000000000}"/>
  <bookViews>
    <workbookView xWindow="-120" yWindow="-120" windowWidth="21840" windowHeight="13140" tabRatio="500" activeTab="3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'hs300'!$A$1:$AD$395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10" l="1"/>
  <c r="H4" i="10" l="1"/>
  <c r="Q4" i="10"/>
  <c r="I4" i="10"/>
  <c r="M4" i="10"/>
  <c r="R396" i="2" l="1"/>
  <c r="S396" i="2"/>
  <c r="V396" i="2"/>
  <c r="W396" i="2"/>
  <c r="X396" i="2"/>
  <c r="Y396" i="2"/>
  <c r="Z396" i="2"/>
  <c r="AB396" i="2"/>
  <c r="AC396" i="2"/>
  <c r="R397" i="2"/>
  <c r="S397" i="2"/>
  <c r="V397" i="2"/>
  <c r="W397" i="2"/>
  <c r="X397" i="2"/>
  <c r="Y397" i="2"/>
  <c r="Z397" i="2"/>
  <c r="AB397" i="2"/>
  <c r="AC397" i="2"/>
  <c r="R398" i="2"/>
  <c r="S398" i="2"/>
  <c r="V398" i="2"/>
  <c r="W398" i="2"/>
  <c r="X398" i="2"/>
  <c r="Y398" i="2"/>
  <c r="Z398" i="2"/>
  <c r="AB398" i="2"/>
  <c r="AC398" i="2"/>
  <c r="R399" i="2"/>
  <c r="S399" i="2"/>
  <c r="V399" i="2"/>
  <c r="W399" i="2"/>
  <c r="X399" i="2"/>
  <c r="Y399" i="2"/>
  <c r="Z399" i="2"/>
  <c r="AB399" i="2"/>
  <c r="AC399" i="2"/>
  <c r="R400" i="2"/>
  <c r="S400" i="2"/>
  <c r="V400" i="2"/>
  <c r="W400" i="2"/>
  <c r="X400" i="2"/>
  <c r="Y400" i="2"/>
  <c r="Z400" i="2"/>
  <c r="AB400" i="2"/>
  <c r="AC400" i="2"/>
  <c r="R401" i="2"/>
  <c r="S401" i="2"/>
  <c r="V401" i="2"/>
  <c r="W401" i="2"/>
  <c r="X401" i="2"/>
  <c r="Y401" i="2"/>
  <c r="Z401" i="2"/>
  <c r="AB401" i="2"/>
  <c r="AC401" i="2"/>
  <c r="R402" i="2"/>
  <c r="S402" i="2"/>
  <c r="V402" i="2"/>
  <c r="W402" i="2"/>
  <c r="X402" i="2"/>
  <c r="Y402" i="2"/>
  <c r="Z402" i="2"/>
  <c r="AB402" i="2"/>
  <c r="AC402" i="2"/>
  <c r="R403" i="2"/>
  <c r="S403" i="2"/>
  <c r="V403" i="2"/>
  <c r="W403" i="2"/>
  <c r="X403" i="2"/>
  <c r="Y403" i="2"/>
  <c r="Z403" i="2"/>
  <c r="AB403" i="2"/>
  <c r="AC403" i="2"/>
  <c r="R404" i="2"/>
  <c r="S404" i="2"/>
  <c r="V404" i="2"/>
  <c r="W404" i="2"/>
  <c r="X404" i="2"/>
  <c r="Y404" i="2"/>
  <c r="Z404" i="2"/>
  <c r="AB404" i="2"/>
  <c r="AC404" i="2"/>
  <c r="R405" i="2"/>
  <c r="S405" i="2"/>
  <c r="V405" i="2"/>
  <c r="W405" i="2"/>
  <c r="X405" i="2"/>
  <c r="Y405" i="2"/>
  <c r="Z405" i="2"/>
  <c r="AB405" i="2"/>
  <c r="AC405" i="2"/>
  <c r="R406" i="2"/>
  <c r="S406" i="2"/>
  <c r="V406" i="2"/>
  <c r="W406" i="2"/>
  <c r="X406" i="2"/>
  <c r="Y406" i="2"/>
  <c r="Z406" i="2"/>
  <c r="AB406" i="2"/>
  <c r="AC406" i="2"/>
  <c r="F396" i="2"/>
  <c r="AD396" i="2" s="1"/>
  <c r="H396" i="2"/>
  <c r="K396" i="2"/>
  <c r="L396" i="2"/>
  <c r="M396" i="2"/>
  <c r="N396" i="2"/>
  <c r="O396" i="2"/>
  <c r="P396" i="2"/>
  <c r="Q396" i="2"/>
  <c r="E396" i="2" s="1"/>
  <c r="F397" i="2"/>
  <c r="AD397" i="2" s="1"/>
  <c r="H397" i="2"/>
  <c r="K397" i="2"/>
  <c r="L397" i="2"/>
  <c r="M397" i="2"/>
  <c r="N397" i="2"/>
  <c r="O397" i="2"/>
  <c r="P397" i="2"/>
  <c r="Q397" i="2"/>
  <c r="E397" i="2" s="1"/>
  <c r="F398" i="2"/>
  <c r="AD398" i="2" s="1"/>
  <c r="H398" i="2"/>
  <c r="K398" i="2"/>
  <c r="L398" i="2"/>
  <c r="M398" i="2"/>
  <c r="N398" i="2"/>
  <c r="O398" i="2"/>
  <c r="P398" i="2"/>
  <c r="Q398" i="2"/>
  <c r="E398" i="2" s="1"/>
  <c r="F399" i="2"/>
  <c r="AD399" i="2" s="1"/>
  <c r="H399" i="2"/>
  <c r="K399" i="2"/>
  <c r="L399" i="2"/>
  <c r="M399" i="2"/>
  <c r="N399" i="2"/>
  <c r="O399" i="2"/>
  <c r="P399" i="2"/>
  <c r="Q399" i="2"/>
  <c r="E399" i="2" s="1"/>
  <c r="F400" i="2"/>
  <c r="AD400" i="2" s="1"/>
  <c r="H400" i="2"/>
  <c r="K400" i="2"/>
  <c r="L400" i="2"/>
  <c r="M400" i="2"/>
  <c r="N400" i="2"/>
  <c r="O400" i="2"/>
  <c r="P400" i="2"/>
  <c r="Q400" i="2"/>
  <c r="E400" i="2" s="1"/>
  <c r="F401" i="2"/>
  <c r="AD401" i="2" s="1"/>
  <c r="H401" i="2"/>
  <c r="K401" i="2"/>
  <c r="L401" i="2"/>
  <c r="M401" i="2"/>
  <c r="N401" i="2"/>
  <c r="O401" i="2"/>
  <c r="P401" i="2"/>
  <c r="Q401" i="2"/>
  <c r="E401" i="2" s="1"/>
  <c r="F402" i="2"/>
  <c r="AD402" i="2" s="1"/>
  <c r="H402" i="2"/>
  <c r="K402" i="2"/>
  <c r="L402" i="2"/>
  <c r="M402" i="2"/>
  <c r="N402" i="2"/>
  <c r="O402" i="2"/>
  <c r="P402" i="2"/>
  <c r="Q402" i="2"/>
  <c r="E402" i="2" s="1"/>
  <c r="F403" i="2"/>
  <c r="AD403" i="2" s="1"/>
  <c r="H403" i="2"/>
  <c r="K403" i="2"/>
  <c r="L403" i="2"/>
  <c r="M403" i="2"/>
  <c r="N403" i="2"/>
  <c r="O403" i="2"/>
  <c r="P403" i="2"/>
  <c r="Q403" i="2"/>
  <c r="E403" i="2" s="1"/>
  <c r="F404" i="2"/>
  <c r="AD404" i="2" s="1"/>
  <c r="H404" i="2"/>
  <c r="K404" i="2"/>
  <c r="L404" i="2"/>
  <c r="M404" i="2"/>
  <c r="N404" i="2"/>
  <c r="O404" i="2"/>
  <c r="P404" i="2"/>
  <c r="Q404" i="2"/>
  <c r="E404" i="2" s="1"/>
  <c r="F405" i="2"/>
  <c r="AD405" i="2" s="1"/>
  <c r="H405" i="2"/>
  <c r="K405" i="2"/>
  <c r="L405" i="2"/>
  <c r="M405" i="2"/>
  <c r="N405" i="2"/>
  <c r="O405" i="2"/>
  <c r="P405" i="2"/>
  <c r="Q405" i="2"/>
  <c r="E405" i="2" s="1"/>
  <c r="F406" i="2"/>
  <c r="AD406" i="2" s="1"/>
  <c r="H406" i="2"/>
  <c r="K406" i="2"/>
  <c r="L406" i="2"/>
  <c r="M406" i="2"/>
  <c r="N406" i="2"/>
  <c r="O406" i="2"/>
  <c r="P406" i="2"/>
  <c r="Q406" i="2"/>
  <c r="E406" i="2" s="1"/>
  <c r="F406" i="1"/>
  <c r="H406" i="1"/>
  <c r="K406" i="1"/>
  <c r="L406" i="1"/>
  <c r="M406" i="1"/>
  <c r="N406" i="1"/>
  <c r="O406" i="1"/>
  <c r="P406" i="1"/>
  <c r="Q406" i="1"/>
  <c r="E406" i="1" s="1"/>
  <c r="AD406" i="1" s="1"/>
  <c r="X406" i="1"/>
  <c r="AB406" i="1"/>
  <c r="X405" i="1"/>
  <c r="AB405" i="1"/>
  <c r="R396" i="1"/>
  <c r="S396" i="1"/>
  <c r="V396" i="1"/>
  <c r="W396" i="1"/>
  <c r="X396" i="1"/>
  <c r="Y396" i="1"/>
  <c r="Z396" i="1"/>
  <c r="AA396" i="1"/>
  <c r="AB396" i="1"/>
  <c r="AC396" i="1"/>
  <c r="R397" i="1"/>
  <c r="S397" i="1"/>
  <c r="V397" i="1"/>
  <c r="W397" i="1"/>
  <c r="X397" i="1"/>
  <c r="Y397" i="1"/>
  <c r="Z397" i="1"/>
  <c r="AA397" i="1"/>
  <c r="AB397" i="1"/>
  <c r="AC397" i="1"/>
  <c r="R398" i="1"/>
  <c r="S398" i="1"/>
  <c r="V398" i="1"/>
  <c r="W398" i="1"/>
  <c r="X398" i="1"/>
  <c r="Y398" i="1"/>
  <c r="Z398" i="1"/>
  <c r="AA398" i="1"/>
  <c r="AB398" i="1"/>
  <c r="AC398" i="1"/>
  <c r="R399" i="1"/>
  <c r="S399" i="1"/>
  <c r="V399" i="1"/>
  <c r="W399" i="1"/>
  <c r="X399" i="1"/>
  <c r="Y399" i="1"/>
  <c r="Z399" i="1"/>
  <c r="AA399" i="1"/>
  <c r="AB399" i="1"/>
  <c r="AC399" i="1"/>
  <c r="R400" i="1"/>
  <c r="S400" i="1"/>
  <c r="V400" i="1"/>
  <c r="W400" i="1"/>
  <c r="X400" i="1"/>
  <c r="Y400" i="1"/>
  <c r="Z400" i="1"/>
  <c r="AA400" i="1"/>
  <c r="AB400" i="1"/>
  <c r="AC400" i="1"/>
  <c r="R401" i="1"/>
  <c r="S401" i="1"/>
  <c r="V401" i="1"/>
  <c r="W401" i="1"/>
  <c r="X401" i="1"/>
  <c r="Y401" i="1"/>
  <c r="Z401" i="1"/>
  <c r="AA401" i="1"/>
  <c r="AB401" i="1"/>
  <c r="AC401" i="1"/>
  <c r="R402" i="1"/>
  <c r="S402" i="1"/>
  <c r="V402" i="1"/>
  <c r="W402" i="1"/>
  <c r="X402" i="1"/>
  <c r="Y402" i="1"/>
  <c r="Z402" i="1"/>
  <c r="AA402" i="1"/>
  <c r="AB402" i="1"/>
  <c r="AC402" i="1"/>
  <c r="R403" i="1"/>
  <c r="S403" i="1"/>
  <c r="V403" i="1"/>
  <c r="W403" i="1"/>
  <c r="X403" i="1"/>
  <c r="Y403" i="1"/>
  <c r="Z403" i="1"/>
  <c r="AA403" i="1"/>
  <c r="AB403" i="1"/>
  <c r="AC403" i="1"/>
  <c r="R404" i="1"/>
  <c r="R405" i="1" s="1"/>
  <c r="S405" i="1" s="1"/>
  <c r="S404" i="1"/>
  <c r="V404" i="1"/>
  <c r="V405" i="1" s="1"/>
  <c r="V406" i="1" s="1"/>
  <c r="W404" i="1"/>
  <c r="X404" i="1"/>
  <c r="Y404" i="1"/>
  <c r="Z404" i="1"/>
  <c r="AA404" i="1"/>
  <c r="AB404" i="1"/>
  <c r="AC404" i="1"/>
  <c r="F396" i="1"/>
  <c r="AD396" i="1" s="1"/>
  <c r="H396" i="1"/>
  <c r="K396" i="1"/>
  <c r="L396" i="1"/>
  <c r="M396" i="1"/>
  <c r="N396" i="1"/>
  <c r="O396" i="1"/>
  <c r="P396" i="1"/>
  <c r="Q396" i="1"/>
  <c r="E396" i="1" s="1"/>
  <c r="F397" i="1"/>
  <c r="AD397" i="1" s="1"/>
  <c r="H397" i="1"/>
  <c r="K397" i="1"/>
  <c r="L397" i="1"/>
  <c r="M397" i="1"/>
  <c r="N397" i="1"/>
  <c r="O397" i="1"/>
  <c r="P397" i="1"/>
  <c r="Q397" i="1"/>
  <c r="E397" i="1" s="1"/>
  <c r="F398" i="1"/>
  <c r="AD398" i="1" s="1"/>
  <c r="H398" i="1"/>
  <c r="K398" i="1"/>
  <c r="L398" i="1"/>
  <c r="M398" i="1"/>
  <c r="N398" i="1"/>
  <c r="O398" i="1"/>
  <c r="P398" i="1"/>
  <c r="Q398" i="1"/>
  <c r="E398" i="1" s="1"/>
  <c r="F399" i="1"/>
  <c r="AD399" i="1" s="1"/>
  <c r="H399" i="1"/>
  <c r="K399" i="1"/>
  <c r="L399" i="1"/>
  <c r="M399" i="1"/>
  <c r="N399" i="1"/>
  <c r="O399" i="1"/>
  <c r="P399" i="1"/>
  <c r="Q399" i="1"/>
  <c r="E399" i="1" s="1"/>
  <c r="F400" i="1"/>
  <c r="AD400" i="1" s="1"/>
  <c r="H400" i="1"/>
  <c r="K400" i="1"/>
  <c r="L400" i="1"/>
  <c r="M400" i="1"/>
  <c r="N400" i="1"/>
  <c r="O400" i="1"/>
  <c r="P400" i="1"/>
  <c r="Q400" i="1"/>
  <c r="E400" i="1" s="1"/>
  <c r="F401" i="1"/>
  <c r="AD401" i="1" s="1"/>
  <c r="H401" i="1"/>
  <c r="K401" i="1"/>
  <c r="L401" i="1"/>
  <c r="M401" i="1"/>
  <c r="N401" i="1"/>
  <c r="O401" i="1"/>
  <c r="P401" i="1"/>
  <c r="Q401" i="1"/>
  <c r="E401" i="1" s="1"/>
  <c r="F402" i="1"/>
  <c r="AD402" i="1" s="1"/>
  <c r="H402" i="1"/>
  <c r="K402" i="1"/>
  <c r="L402" i="1"/>
  <c r="M402" i="1"/>
  <c r="N402" i="1"/>
  <c r="O402" i="1"/>
  <c r="P402" i="1"/>
  <c r="Q402" i="1"/>
  <c r="E402" i="1" s="1"/>
  <c r="F403" i="1"/>
  <c r="AD403" i="1" s="1"/>
  <c r="H403" i="1"/>
  <c r="K403" i="1"/>
  <c r="L403" i="1"/>
  <c r="M403" i="1"/>
  <c r="N403" i="1"/>
  <c r="O403" i="1"/>
  <c r="P403" i="1"/>
  <c r="Q403" i="1"/>
  <c r="E403" i="1" s="1"/>
  <c r="F404" i="1"/>
  <c r="AD404" i="1" s="1"/>
  <c r="H404" i="1"/>
  <c r="K404" i="1"/>
  <c r="L404" i="1"/>
  <c r="M404" i="1"/>
  <c r="N404" i="1"/>
  <c r="O404" i="1"/>
  <c r="P404" i="1"/>
  <c r="Q404" i="1"/>
  <c r="E404" i="1" s="1"/>
  <c r="F405" i="1"/>
  <c r="AD405" i="1" s="1"/>
  <c r="H405" i="1"/>
  <c r="K405" i="1"/>
  <c r="L405" i="1"/>
  <c r="M405" i="1"/>
  <c r="N405" i="1"/>
  <c r="O405" i="1"/>
  <c r="P405" i="1"/>
  <c r="Q405" i="1"/>
  <c r="E405" i="1" s="1"/>
  <c r="R406" i="1" l="1"/>
  <c r="S406" i="1" s="1"/>
  <c r="W405" i="1"/>
  <c r="AA405" i="1"/>
  <c r="M45" i="6"/>
  <c r="N45" i="6"/>
  <c r="O45" i="6"/>
  <c r="W406" i="1" l="1"/>
  <c r="AA406" i="1"/>
  <c r="Y405" i="1"/>
  <c r="Z405" i="1"/>
  <c r="AC405" i="1" s="1"/>
  <c r="Q3" i="10"/>
  <c r="O1" i="10" s="1"/>
  <c r="M3" i="10"/>
  <c r="K1" i="10" s="1"/>
  <c r="I3" i="10"/>
  <c r="G1" i="10" s="1"/>
  <c r="Y406" i="1" l="1"/>
  <c r="Z406" i="1"/>
  <c r="AC406" i="1" s="1"/>
  <c r="AB391" i="2"/>
  <c r="AB392" i="2"/>
  <c r="AB393" i="2"/>
  <c r="AB394" i="2"/>
  <c r="AB395" i="2"/>
  <c r="F391" i="2"/>
  <c r="H391" i="2"/>
  <c r="K391" i="2"/>
  <c r="L391" i="2"/>
  <c r="M391" i="2"/>
  <c r="N391" i="2"/>
  <c r="O391" i="2"/>
  <c r="P391" i="2"/>
  <c r="Q391" i="2"/>
  <c r="E391" i="2" s="1"/>
  <c r="F392" i="2"/>
  <c r="H392" i="2"/>
  <c r="K392" i="2"/>
  <c r="L392" i="2"/>
  <c r="M392" i="2"/>
  <c r="N392" i="2"/>
  <c r="O392" i="2"/>
  <c r="P392" i="2"/>
  <c r="Q392" i="2"/>
  <c r="E392" i="2" s="1"/>
  <c r="F393" i="2"/>
  <c r="H393" i="2"/>
  <c r="K393" i="2"/>
  <c r="L393" i="2"/>
  <c r="M393" i="2"/>
  <c r="N393" i="2"/>
  <c r="O393" i="2"/>
  <c r="P393" i="2"/>
  <c r="Q393" i="2"/>
  <c r="E393" i="2" s="1"/>
  <c r="F394" i="2"/>
  <c r="H394" i="2"/>
  <c r="K394" i="2"/>
  <c r="L394" i="2"/>
  <c r="M394" i="2"/>
  <c r="N394" i="2"/>
  <c r="O394" i="2"/>
  <c r="P394" i="2"/>
  <c r="Q394" i="2"/>
  <c r="E394" i="2" s="1"/>
  <c r="F395" i="2"/>
  <c r="H395" i="2"/>
  <c r="K395" i="2"/>
  <c r="L395" i="2"/>
  <c r="M395" i="2"/>
  <c r="N395" i="2"/>
  <c r="O395" i="2"/>
  <c r="P395" i="2"/>
  <c r="Q395" i="2"/>
  <c r="E395" i="2" s="1"/>
  <c r="AB391" i="1"/>
  <c r="AB392" i="1"/>
  <c r="AB393" i="1"/>
  <c r="AB394" i="1"/>
  <c r="AB395" i="1"/>
  <c r="F391" i="1"/>
  <c r="H391" i="1"/>
  <c r="K391" i="1"/>
  <c r="L391" i="1"/>
  <c r="M391" i="1"/>
  <c r="N391" i="1"/>
  <c r="O391" i="1"/>
  <c r="P391" i="1"/>
  <c r="Q391" i="1"/>
  <c r="E391" i="1" s="1"/>
  <c r="AD391" i="1" s="1"/>
  <c r="F392" i="1"/>
  <c r="H392" i="1"/>
  <c r="K392" i="1"/>
  <c r="L392" i="1"/>
  <c r="M392" i="1"/>
  <c r="N392" i="1"/>
  <c r="O392" i="1"/>
  <c r="P392" i="1"/>
  <c r="Q392" i="1"/>
  <c r="E392" i="1" s="1"/>
  <c r="F393" i="1"/>
  <c r="H393" i="1"/>
  <c r="K393" i="1"/>
  <c r="L393" i="1"/>
  <c r="M393" i="1"/>
  <c r="N393" i="1"/>
  <c r="O393" i="1"/>
  <c r="P393" i="1"/>
  <c r="Q393" i="1"/>
  <c r="E393" i="1" s="1"/>
  <c r="F394" i="1"/>
  <c r="H394" i="1"/>
  <c r="K394" i="1"/>
  <c r="L394" i="1"/>
  <c r="M394" i="1"/>
  <c r="N394" i="1"/>
  <c r="O394" i="1"/>
  <c r="P394" i="1"/>
  <c r="Q394" i="1"/>
  <c r="E394" i="1" s="1"/>
  <c r="F395" i="1"/>
  <c r="H395" i="1"/>
  <c r="K395" i="1"/>
  <c r="L395" i="1"/>
  <c r="M395" i="1"/>
  <c r="N395" i="1"/>
  <c r="O395" i="1"/>
  <c r="P395" i="1"/>
  <c r="Q395" i="1"/>
  <c r="E395" i="1" s="1"/>
  <c r="AD395" i="2" l="1"/>
  <c r="AD394" i="2"/>
  <c r="AD393" i="2"/>
  <c r="AD392" i="2"/>
  <c r="AD391" i="2"/>
  <c r="AD395" i="1"/>
  <c r="AD394" i="1"/>
  <c r="AD393" i="1"/>
  <c r="AD392" i="1"/>
  <c r="F387" i="2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AB381" i="2" l="1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35" i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AD235" i="1"/>
  <c r="AD243" i="1"/>
  <c r="H1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V344" i="1"/>
  <c r="S384" i="2" l="1"/>
  <c r="W384" i="2" s="1"/>
  <c r="R385" i="2"/>
  <c r="Y383" i="2"/>
  <c r="Z383" i="2"/>
  <c r="AC383" i="2" s="1"/>
  <c r="V345" i="1"/>
  <c r="V346" i="1" s="1"/>
  <c r="R386" i="2" l="1"/>
  <c r="S385" i="2"/>
  <c r="W385" i="2" s="1"/>
  <c r="Y384" i="2"/>
  <c r="Z384" i="2"/>
  <c r="AC384" i="2" s="1"/>
  <c r="V347" i="1"/>
  <c r="V348" i="1" s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V351" i="1"/>
  <c r="S389" i="2" l="1"/>
  <c r="W389" i="2" s="1"/>
  <c r="R390" i="2"/>
  <c r="Y388" i="2"/>
  <c r="Z388" i="2"/>
  <c r="AC388" i="2" s="1"/>
  <c r="V352" i="1"/>
  <c r="S390" i="2" l="1"/>
  <c r="W390" i="2" s="1"/>
  <c r="R391" i="2"/>
  <c r="Y390" i="2"/>
  <c r="Z390" i="2"/>
  <c r="AC390" i="2" s="1"/>
  <c r="Y389" i="2"/>
  <c r="Z389" i="2"/>
  <c r="AC389" i="2" s="1"/>
  <c r="V354" i="1"/>
  <c r="S391" i="2" l="1"/>
  <c r="W391" i="2" s="1"/>
  <c r="R392" i="2"/>
  <c r="V355" i="1"/>
  <c r="S392" i="2" l="1"/>
  <c r="W392" i="2" s="1"/>
  <c r="R393" i="2"/>
  <c r="Y391" i="2"/>
  <c r="Z391" i="2"/>
  <c r="AC391" i="2" s="1"/>
  <c r="V356" i="1"/>
  <c r="S393" i="2" l="1"/>
  <c r="W393" i="2" s="1"/>
  <c r="R394" i="2"/>
  <c r="Y392" i="2"/>
  <c r="Z392" i="2"/>
  <c r="AC392" i="2" s="1"/>
  <c r="V357" i="1"/>
  <c r="V358" i="1" s="1"/>
  <c r="R338" i="1"/>
  <c r="S394" i="2" l="1"/>
  <c r="W394" i="2" s="1"/>
  <c r="R395" i="2"/>
  <c r="S395" i="2" s="1"/>
  <c r="W395" i="2" s="1"/>
  <c r="Y393" i="2"/>
  <c r="Z393" i="2"/>
  <c r="AC393" i="2" s="1"/>
  <c r="V359" i="1"/>
  <c r="S338" i="1"/>
  <c r="R339" i="1"/>
  <c r="Y395" i="2" l="1"/>
  <c r="Z395" i="2"/>
  <c r="AC395" i="2" s="1"/>
  <c r="Y394" i="2"/>
  <c r="Z394" i="2"/>
  <c r="AC394" i="2" s="1"/>
  <c r="V360" i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V376" i="1" s="1"/>
  <c r="S347" i="1"/>
  <c r="R348" i="1"/>
  <c r="AA346" i="1"/>
  <c r="W346" i="1"/>
  <c r="AA347" i="1"/>
  <c r="W347" i="1"/>
  <c r="Y345" i="1"/>
  <c r="Z345" i="1"/>
  <c r="AC345" i="1" s="1"/>
  <c r="V377" i="1" l="1"/>
  <c r="S348" i="1"/>
  <c r="R349" i="1"/>
  <c r="Y347" i="1"/>
  <c r="Z347" i="1"/>
  <c r="AC347" i="1" s="1"/>
  <c r="Y346" i="1"/>
  <c r="Z346" i="1"/>
  <c r="AC346" i="1" s="1"/>
  <c r="V378" i="1" l="1"/>
  <c r="S349" i="1"/>
  <c r="R350" i="1"/>
  <c r="AA348" i="1"/>
  <c r="W348" i="1"/>
  <c r="V379" i="1" l="1"/>
  <c r="Y348" i="1"/>
  <c r="Z348" i="1"/>
  <c r="AC348" i="1" s="1"/>
  <c r="R351" i="1"/>
  <c r="S350" i="1"/>
  <c r="AA349" i="1"/>
  <c r="W349" i="1"/>
  <c r="V380" i="1" l="1"/>
  <c r="V381" i="1" s="1"/>
  <c r="S351" i="1"/>
  <c r="R352" i="1"/>
  <c r="Y349" i="1"/>
  <c r="Z349" i="1"/>
  <c r="AC349" i="1" s="1"/>
  <c r="AA350" i="1"/>
  <c r="W350" i="1"/>
  <c r="V382" i="1" l="1"/>
  <c r="S352" i="1"/>
  <c r="Y350" i="1"/>
  <c r="Z350" i="1"/>
  <c r="AC350" i="1" s="1"/>
  <c r="AA352" i="1"/>
  <c r="W352" i="1"/>
  <c r="AA351" i="1"/>
  <c r="W351" i="1"/>
  <c r="V383" i="1" l="1"/>
  <c r="R354" i="1"/>
  <c r="Y352" i="1"/>
  <c r="Z352" i="1"/>
  <c r="AC352" i="1" s="1"/>
  <c r="Z351" i="1"/>
  <c r="AC351" i="1" s="1"/>
  <c r="Y351" i="1"/>
  <c r="V384" i="1" l="1"/>
  <c r="S354" i="1"/>
  <c r="R355" i="1"/>
  <c r="V385" i="1" l="1"/>
  <c r="R356" i="1"/>
  <c r="S355" i="1"/>
  <c r="AA354" i="1"/>
  <c r="W354" i="1"/>
  <c r="V386" i="1" l="1"/>
  <c r="S356" i="1"/>
  <c r="R357" i="1"/>
  <c r="Y354" i="1"/>
  <c r="Z354" i="1"/>
  <c r="AC354" i="1" s="1"/>
  <c r="AA355" i="1"/>
  <c r="W355" i="1"/>
  <c r="V387" i="1" l="1"/>
  <c r="S357" i="1"/>
  <c r="R358" i="1"/>
  <c r="Y355" i="1"/>
  <c r="Z355" i="1"/>
  <c r="AC355" i="1" s="1"/>
  <c r="AA357" i="1"/>
  <c r="W357" i="1"/>
  <c r="AA356" i="1"/>
  <c r="W356" i="1"/>
  <c r="V388" i="1" l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V391" i="1" s="1"/>
  <c r="S360" i="1"/>
  <c r="R361" i="1"/>
  <c r="Y358" i="1"/>
  <c r="Z358" i="1"/>
  <c r="AC358" i="1" s="1"/>
  <c r="AA360" i="1"/>
  <c r="W360" i="1"/>
  <c r="AA359" i="1"/>
  <c r="W359" i="1"/>
  <c r="V392" i="1" l="1"/>
  <c r="S361" i="1"/>
  <c r="AA361" i="1" s="1"/>
  <c r="R362" i="1"/>
  <c r="Y359" i="1"/>
  <c r="Z359" i="1"/>
  <c r="AC359" i="1" s="1"/>
  <c r="Y360" i="1"/>
  <c r="Z360" i="1"/>
  <c r="AC360" i="1" s="1"/>
  <c r="V393" i="1" l="1"/>
  <c r="S362" i="1"/>
  <c r="R363" i="1"/>
  <c r="W361" i="1"/>
  <c r="V394" i="1" l="1"/>
  <c r="Z361" i="1"/>
  <c r="AC361" i="1" s="1"/>
  <c r="Y361" i="1"/>
  <c r="S363" i="1"/>
  <c r="R364" i="1"/>
  <c r="AA362" i="1"/>
  <c r="W362" i="1"/>
  <c r="V395" i="1" l="1"/>
  <c r="Y362" i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AA373" i="1"/>
  <c r="W373" i="1"/>
  <c r="S375" i="1" l="1"/>
  <c r="R376" i="1"/>
  <c r="Y373" i="1"/>
  <c r="Z373" i="1"/>
  <c r="AC373" i="1" s="1"/>
  <c r="AA375" i="1"/>
  <c r="W375" i="1"/>
  <c r="AA374" i="1"/>
  <c r="W374" i="1"/>
  <c r="S376" i="1" l="1"/>
  <c r="R377" i="1"/>
  <c r="Y374" i="1"/>
  <c r="Z374" i="1"/>
  <c r="AC374" i="1" s="1"/>
  <c r="Y375" i="1"/>
  <c r="Z375" i="1"/>
  <c r="AC375" i="1" s="1"/>
  <c r="S377" i="1" l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AA388" i="1"/>
  <c r="W388" i="1"/>
  <c r="S390" i="1" l="1"/>
  <c r="R391" i="1"/>
  <c r="Y388" i="1"/>
  <c r="Z388" i="1"/>
  <c r="AC388" i="1" s="1"/>
  <c r="AA390" i="1"/>
  <c r="W390" i="1"/>
  <c r="AA389" i="1"/>
  <c r="W389" i="1"/>
  <c r="S391" i="1" l="1"/>
  <c r="R392" i="1"/>
  <c r="Y389" i="1"/>
  <c r="Z389" i="1"/>
  <c r="AC389" i="1" s="1"/>
  <c r="Y390" i="1"/>
  <c r="Z390" i="1"/>
  <c r="AC390" i="1" s="1"/>
  <c r="S392" i="1" l="1"/>
  <c r="R393" i="1"/>
  <c r="AA391" i="1"/>
  <c r="W391" i="1"/>
  <c r="Y391" i="1" l="1"/>
  <c r="Z391" i="1"/>
  <c r="AC391" i="1" s="1"/>
  <c r="S393" i="1"/>
  <c r="R394" i="1"/>
  <c r="AA392" i="1"/>
  <c r="W392" i="1"/>
  <c r="Y392" i="1" l="1"/>
  <c r="Z392" i="1"/>
  <c r="AC392" i="1" s="1"/>
  <c r="S394" i="1"/>
  <c r="R395" i="1"/>
  <c r="AA393" i="1"/>
  <c r="W393" i="1"/>
  <c r="S395" i="1" l="1"/>
  <c r="Y393" i="1"/>
  <c r="Z393" i="1"/>
  <c r="AC393" i="1" s="1"/>
  <c r="AA395" i="1"/>
  <c r="W395" i="1"/>
  <c r="AA394" i="1"/>
  <c r="W394" i="1"/>
  <c r="Y394" i="1" l="1"/>
  <c r="Z394" i="1"/>
  <c r="AC394" i="1" s="1"/>
  <c r="Y395" i="1"/>
  <c r="Z395" i="1"/>
  <c r="AC3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<sst xmlns="http://schemas.openxmlformats.org/spreadsheetml/2006/main" count="3477" uniqueCount="1697">
  <si>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</si>
  <si>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</si>
  <si>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</si>
  <si>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</si>
  <si>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</si>
  <si>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</si>
  <si>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</si>
  <si>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</si>
  <si>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</si>
  <si>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</si>
  <si>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</si>
  <si>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</si>
  <si>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</si>
  <si>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</si>
  <si>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</si>
  <si>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</si>
  <si>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</si>
  <si>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</si>
  <si>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</si>
  <si>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</si>
  <si>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</si>
  <si>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</si>
  <si>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</si>
  <si>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</si>
  <si>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</si>
  <si>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</si>
  <si>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</si>
  <si>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</si>
  <si>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</si>
  <si>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</si>
  <si>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</si>
  <si>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</si>
  <si>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</si>
  <si>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</si>
  <si>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</si>
  <si>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</si>
  <si>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</si>
  <si>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</si>
  <si>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</si>
  <si>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</si>
  <si>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</si>
  <si>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</si>
  <si>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</si>
  <si>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</si>
  <si>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</si>
  <si>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</si>
  <si>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</si>
  <si>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</si>
  <si>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</si>
  <si>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</si>
  <si>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</si>
  <si>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</si>
  <si>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</si>
  <si>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</si>
  <si>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</si>
  <si>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</si>
  <si>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</si>
  <si>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</si>
  <si>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</si>
  <si>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</si>
  <si>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</si>
  <si>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</si>
  <si>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</si>
  <si>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</si>
  <si>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</si>
  <si>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</si>
  <si>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</si>
  <si>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</si>
  <si>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</si>
  <si>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</si>
  <si>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</si>
  <si>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</si>
  <si>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</si>
  <si>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</si>
  <si>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</si>
  <si>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</si>
  <si>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</si>
  <si>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</si>
  <si>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</si>
  <si>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</si>
  <si>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</si>
  <si>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</si>
  <si>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</si>
  <si>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</si>
  <si>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</si>
  <si>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</si>
  <si>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</si>
  <si>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</si>
  <si>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</si>
  <si>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</si>
  <si>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</si>
  <si>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</si>
  <si>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</si>
  <si>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</si>
  <si>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</si>
  <si>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</si>
  <si>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</si>
  <si>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</si>
  <si>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</si>
  <si>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</si>
  <si>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</si>
  <si>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</si>
  <si>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</si>
  <si>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</si>
  <si>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</si>
  <si>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</si>
  <si>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</si>
  <si>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</si>
  <si>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</si>
  <si>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</si>
  <si>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</si>
  <si>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</si>
  <si>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</si>
  <si>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</si>
  <si>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</si>
  <si>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</si>
  <si>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</si>
  <si>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</si>
  <si>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</si>
  <si>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</si>
  <si>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</si>
  <si>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</si>
  <si>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</si>
  <si>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</si>
  <si>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</si>
  <si>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</si>
  <si>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</si>
  <si>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</si>
  <si>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</si>
  <si>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</si>
  <si>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</si>
  <si>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</si>
  <si>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</si>
  <si>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</si>
  <si>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</si>
  <si>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</si>
  <si>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</si>
  <si>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</si>
  <si>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</si>
  <si>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</si>
  <si>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</si>
  <si>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</si>
  <si>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</si>
  <si>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</si>
  <si>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</si>
  <si>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</si>
  <si>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</si>
  <si>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</si>
  <si>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</si>
  <si>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</si>
  <si>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</si>
  <si>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</si>
  <si>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</si>
  <si>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</si>
  <si>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</si>
  <si>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</si>
  <si>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</si>
  <si>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</si>
  <si>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</si>
  <si>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</si>
  <si>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</si>
  <si>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</si>
  <si>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</si>
  <si>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</si>
  <si>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</si>
  <si>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</si>
  <si>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</si>
  <si>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</si>
  <si>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</si>
  <si>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</si>
  <si>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</si>
  <si>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</si>
  <si>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</si>
  <si>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</si>
  <si>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</si>
  <si>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</si>
  <si>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</si>
  <si>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</si>
  <si>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</si>
  <si>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</si>
  <si>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</si>
  <si>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</si>
  <si>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</si>
  <si>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</si>
  <si>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</si>
  <si>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</si>
  <si>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</si>
  <si>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</si>
  <si>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</si>
  <si>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</si>
  <si>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</si>
  <si>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</si>
  <si>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</si>
  <si>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</si>
  <si>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</si>
  <si>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</si>
  <si>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</si>
  <si>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</si>
  <si>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</si>
  <si>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</si>
  <si>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</si>
  <si>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</si>
  <si>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</si>
  <si>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</si>
  <si>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</si>
  <si>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</si>
  <si>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</si>
  <si>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</si>
  <si>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</si>
  <si>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</si>
  <si>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</si>
  <si>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</si>
  <si>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</si>
  <si>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</si>
  <si>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</si>
  <si>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</si>
  <si>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</si>
  <si>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</si>
  <si>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</si>
  <si>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</si>
  <si>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</si>
  <si>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</si>
  <si>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</si>
  <si>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</si>
  <si>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</si>
  <si>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</si>
  <si>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</si>
  <si>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</si>
  <si>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</si>
  <si>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</si>
  <si>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</si>
  <si>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</si>
  <si>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</si>
  <si>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</si>
  <si>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</si>
  <si>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</si>
  <si>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</si>
  <si>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</si>
  <si>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</si>
  <si>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</si>
  <si>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</si>
  <si>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</si>
  <si>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</si>
  <si>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</si>
  <si>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</si>
  <si>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</si>
  <si>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</si>
  <si>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</si>
  <si>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</si>
  <si>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</si>
  <si>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</si>
  <si>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</si>
  <si>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</si>
  <si>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</si>
  <si>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</si>
  <si>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</si>
  <si>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</si>
  <si>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</si>
  <si>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</si>
  <si>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</si>
  <si>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</si>
  <si>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</si>
  <si>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</si>
  <si>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</si>
  <si>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</si>
  <si>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</si>
  <si>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</si>
  <si>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</si>
  <si>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</si>
  <si>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</si>
  <si>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</si>
  <si>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</si>
  <si>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</si>
  <si>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</si>
  <si>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</si>
  <si>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</si>
  <si>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</si>
  <si>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</si>
  <si>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</si>
  <si>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</si>
  <si>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</si>
  <si>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</si>
  <si>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</si>
  <si>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</si>
  <si>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</si>
  <si>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</si>
  <si>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</si>
  <si>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</si>
  <si>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</si>
  <si>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</si>
  <si>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</si>
  <si>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</si>
  <si>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</si>
  <si>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</si>
  <si>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</si>
  <si>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</si>
  <si>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</si>
  <si>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</si>
  <si>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</si>
  <si>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</si>
  <si>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</si>
  <si>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</si>
  <si>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</si>
  <si>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</si>
  <si>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</si>
  <si>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</si>
  <si>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</si>
  <si>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</si>
  <si>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</si>
  <si>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</si>
  <si>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</si>
  <si>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</si>
  <si>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</si>
  <si>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</si>
  <si>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</si>
  <si>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</si>
  <si>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</si>
  <si>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</si>
  <si>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</si>
  <si>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</si>
  <si>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</si>
  <si>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</si>
  <si>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</si>
  <si>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</si>
  <si>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</si>
  <si>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</si>
  <si>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</si>
  <si>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</si>
  <si>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</si>
  <si>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</si>
  <si>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</si>
  <si>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</si>
  <si>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</si>
  <si>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</si>
  <si>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</si>
  <si>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</si>
  <si>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</si>
  <si>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</si>
  <si>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</si>
  <si>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</si>
  <si>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</si>
  <si>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</si>
  <si>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</si>
  <si>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</si>
  <si>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</si>
  <si>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</si>
  <si>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</si>
  <si>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</si>
  <si>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</si>
  <si>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</si>
  <si>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</si>
  <si>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</si>
  <si>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</si>
  <si>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</si>
  <si>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</si>
  <si>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</si>
  <si>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</si>
  <si>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</si>
  <si>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</si>
  <si>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</si>
  <si>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</si>
  <si>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</si>
  <si>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</si>
  <si>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</si>
  <si>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</si>
  <si>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</si>
  <si>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</si>
  <si>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</si>
  <si>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</si>
  <si>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</si>
  <si>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</si>
  <si>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</si>
  <si>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</si>
  <si>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</si>
  <si>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</si>
  <si>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</si>
  <si>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</si>
  <si>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</si>
  <si>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</si>
  <si>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</si>
  <si>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</si>
  <si>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</si>
  <si>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</si>
  <si>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</si>
  <si>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</si>
  <si>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</si>
  <si>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</si>
  <si>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</si>
  <si>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</si>
  <si>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</si>
  <si>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</si>
  <si>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</si>
  <si>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</si>
  <si>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</si>
  <si>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</si>
  <si>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</si>
  <si>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</si>
  <si>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</si>
  <si>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</si>
  <si>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</si>
  <si>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</si>
  <si>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</si>
  <si>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</si>
  <si>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</si>
  <si>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</si>
  <si>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</si>
  <si>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</si>
  <si>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</si>
  <si>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</si>
  <si>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</si>
  <si>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</si>
  <si>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</si>
  <si>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</si>
  <si>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</si>
  <si>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</si>
  <si>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</si>
  <si>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</si>
  <si>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</si>
  <si>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</si>
  <si>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</si>
  <si>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</si>
  <si>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</si>
  <si>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</si>
  <si>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</si>
  <si>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</si>
  <si>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</si>
  <si>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</si>
  <si>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</si>
  <si>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</si>
  <si>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</si>
  <si>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</si>
  <si>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</si>
  <si>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</si>
  <si>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</si>
  <si>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</si>
  <si>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</si>
  <si>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</si>
  <si>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</si>
  <si>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</si>
  <si>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</si>
  <si>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</si>
  <si>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</si>
  <si>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</si>
  <si>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</si>
  <si>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</si>
  <si>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</si>
  <si>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</si>
  <si>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</si>
  <si>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</si>
  <si>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</si>
  <si>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</si>
  <si>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</si>
  <si>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</si>
  <si>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</si>
  <si>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</si>
  <si>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</si>
  <si>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</si>
  <si>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</si>
  <si>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</si>
  <si>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</si>
  <si>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</si>
  <si>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</si>
  <si>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</si>
  <si>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</si>
  <si>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</si>
  <si>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</si>
  <si>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</si>
  <si>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</si>
  <si>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</si>
  <si>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</si>
  <si>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</si>
  <si>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</si>
  <si>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</si>
  <si>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</si>
  <si>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</si>
  <si>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</si>
  <si>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</si>
  <si>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</si>
  <si>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</si>
  <si>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</si>
  <si>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</si>
  <si>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</si>
  <si>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</si>
  <si>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</si>
  <si>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</si>
  <si>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</si>
  <si>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</si>
  <si>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</si>
  <si>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</si>
  <si>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</si>
  <si>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</si>
  <si>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</si>
  <si>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</si>
  <si>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</si>
  <si>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</si>
  <si>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</si>
  <si>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</si>
  <si>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</si>
  <si>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</si>
  <si>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</si>
  <si>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</si>
  <si>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</si>
  <si>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</si>
  <si>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</si>
  <si>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</si>
  <si>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</si>
  <si>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</si>
  <si>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</si>
  <si>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</si>
  <si>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</si>
  <si>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</si>
  <si>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</si>
  <si>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</si>
  <si>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</si>
  <si>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</si>
  <si>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</si>
  <si>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</si>
  <si>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</si>
  <si>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</si>
  <si>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</si>
  <si>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</si>
  <si>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</si>
  <si>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</si>
  <si>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</si>
  <si>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</si>
  <si>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</si>
  <si>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</si>
  <si>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</si>
  <si>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</si>
  <si>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</si>
  <si>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</si>
  <si>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</si>
  <si>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</si>
  <si>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</si>
  <si>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</si>
  <si>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</si>
  <si>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</si>
  <si>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</si>
  <si>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</si>
  <si>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</si>
  <si>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</si>
  <si>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</si>
  <si>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</si>
  <si>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</si>
  <si>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</si>
  <si>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</si>
  <si>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</si>
  <si>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</si>
  <si>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</si>
  <si>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</si>
  <si>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</si>
  <si>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</si>
  <si>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</si>
  <si>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</si>
  <si>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</si>
  <si>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</si>
  <si>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</si>
  <si>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</si>
  <si>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</si>
  <si>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</si>
  <si>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</si>
  <si>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</si>
  <si>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</si>
  <si>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</si>
  <si>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</si>
  <si>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</si>
  <si>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</si>
  <si>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</si>
  <si>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</si>
  <si>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</si>
  <si>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</si>
  <si>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</si>
  <si>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</si>
  <si>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</si>
  <si>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</si>
  <si>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</si>
  <si>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</si>
  <si>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</si>
  <si>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</si>
  <si>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</si>
  <si>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</si>
  <si>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</si>
  <si>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</si>
  <si>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</si>
  <si>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</si>
  <si>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</si>
  <si>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</si>
  <si>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</si>
  <si>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</si>
  <si>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</si>
  <si>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</si>
  <si>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</si>
  <si>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</si>
  <si>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</si>
  <si>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</si>
  <si>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</si>
  <si>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</si>
  <si>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</si>
  <si>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</si>
  <si>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</si>
  <si>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</si>
  <si>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</si>
  <si>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</si>
  <si>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</si>
  <si>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</si>
  <si>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</si>
  <si>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</si>
  <si>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</si>
  <si>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</si>
  <si>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</si>
  <si>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</si>
  <si>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</si>
  <si>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</si>
  <si>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</si>
  <si>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</si>
  <si>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</si>
  <si>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</si>
  <si>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</si>
  <si>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</si>
  <si>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</si>
  <si>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</si>
  <si>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</si>
  <si>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</si>
  <si>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</si>
  <si>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</si>
  <si>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</si>
  <si>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</si>
  <si>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</si>
  <si>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</si>
  <si>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</si>
  <si>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</si>
  <si>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</si>
  <si>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</si>
  <si>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</si>
  <si>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</si>
  <si>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</si>
  <si>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</si>
  <si>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</si>
  <si>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</si>
  <si>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</si>
  <si>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</si>
  <si>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</si>
  <si>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</si>
  <si>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</si>
  <si>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</si>
  <si>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</si>
  <si>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</si>
  <si>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</si>
  <si>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</si>
  <si>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</si>
  <si>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</si>
  <si>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</si>
  <si>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</si>
  <si>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</si>
  <si>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</si>
  <si>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</si>
  <si>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</si>
  <si>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</si>
  <si>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</si>
  <si>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</si>
  <si>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</si>
  <si>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</si>
  <si>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</si>
  <si>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</si>
  <si>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</si>
  <si>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</si>
  <si>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</si>
  <si>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</si>
  <si>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</si>
  <si>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</si>
  <si>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</si>
  <si>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</si>
  <si>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</si>
  <si>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</si>
  <si>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</si>
  <si>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</si>
  <si>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</si>
  <si>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</si>
  <si>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</si>
  <si>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</si>
  <si>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</si>
  <si>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</si>
  <si>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</si>
  <si>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</si>
  <si>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</si>
  <si>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</si>
  <si>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</si>
  <si>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</si>
  <si>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</si>
  <si>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</si>
  <si>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</si>
  <si>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</si>
  <si>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</si>
  <si>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</si>
  <si>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</si>
  <si>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</si>
  <si>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</si>
  <si>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</si>
  <si>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</si>
  <si>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</si>
  <si>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</si>
  <si>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</si>
  <si>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</si>
  <si>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</si>
  <si>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</si>
  <si>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</si>
  <si>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</si>
  <si>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</si>
  <si>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</si>
  <si>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</si>
  <si>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</si>
  <si>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</si>
  <si>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</si>
  <si>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</si>
  <si>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</si>
  <si>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</si>
  <si>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</si>
  <si>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</si>
  <si>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</si>
  <si>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</si>
  <si>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</si>
  <si>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</si>
  <si>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</si>
  <si>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</si>
  <si>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</si>
  <si>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</si>
  <si>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</si>
  <si>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</si>
  <si>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</si>
  <si>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</si>
  <si>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</si>
  <si>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</si>
  <si>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</si>
  <si>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</si>
  <si>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</si>
  <si>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</si>
  <si>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</si>
  <si>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</si>
  <si>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</si>
  <si>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</si>
  <si>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</si>
  <si>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</si>
  <si>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</si>
  <si>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</si>
  <si>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</si>
  <si>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</si>
  <si>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</si>
  <si>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</si>
  <si>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</si>
  <si>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</si>
  <si>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</si>
  <si>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</si>
  <si>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</si>
  <si>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</si>
  <si>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</si>
  <si>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</si>
  <si>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</si>
  <si>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</si>
  <si>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</si>
  <si>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</si>
  <si>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</si>
  <si>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</si>
  <si>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</si>
  <si>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</si>
  <si>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</si>
  <si>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</si>
  <si>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</si>
  <si>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</si>
  <si>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</si>
  <si>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</si>
  <si>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</si>
  <si>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</si>
  <si>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</si>
  <si>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</si>
  <si>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</si>
  <si>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</si>
  <si>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</si>
  <si>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</si>
  <si>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</si>
  <si>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</si>
  <si>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</si>
  <si>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</si>
  <si>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</si>
  <si>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</si>
  <si>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</si>
  <si>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</si>
  <si>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</si>
  <si>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</si>
  <si>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</si>
  <si>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</si>
  <si>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</si>
  <si>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</si>
  <si>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</si>
  <si>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</si>
  <si>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</si>
  <si>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</si>
  <si>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</si>
  <si>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</si>
  <si>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</si>
  <si>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</si>
  <si>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</si>
  <si>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</si>
  <si>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</si>
  <si>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</si>
  <si>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</si>
  <si>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</si>
  <si>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</si>
  <si>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</si>
  <si>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</si>
  <si>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</si>
  <si>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</si>
  <si>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</si>
  <si>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</si>
  <si>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</si>
  <si>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</si>
  <si>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</si>
  <si>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</si>
  <si>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</si>
  <si>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</si>
  <si>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</si>
  <si>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</si>
  <si>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</si>
  <si>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</si>
  <si>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</si>
  <si>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</si>
  <si>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</si>
  <si>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</si>
  <si>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</si>
  <si>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</si>
  <si>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</si>
  <si>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</si>
  <si>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</si>
  <si>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</si>
  <si>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</si>
  <si>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</si>
  <si>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</si>
  <si>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</si>
  <si>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</si>
  <si>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</si>
  <si>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</si>
  <si>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</si>
  <si>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</si>
  <si>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</si>
  <si>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</si>
  <si>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</si>
  <si>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</si>
  <si>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</si>
  <si>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</si>
  <si>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</si>
  <si>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</si>
  <si>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</si>
  <si>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</si>
  <si>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</si>
  <si>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</si>
  <si>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</si>
  <si>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</si>
  <si>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</si>
  <si>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</si>
  <si>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</si>
  <si>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</si>
  <si>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</si>
  <si>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</si>
  <si>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</si>
  <si>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</si>
  <si>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</si>
  <si>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</si>
  <si>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</si>
  <si>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</si>
  <si>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</si>
  <si>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</si>
  <si>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</si>
  <si>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</si>
  <si>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</si>
  <si>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</si>
  <si>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</si>
  <si>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</si>
  <si>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</si>
  <si>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</si>
  <si>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</si>
  <si>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</si>
  <si>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</si>
  <si>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</si>
  <si>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</si>
  <si>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</si>
  <si>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</si>
  <si>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</si>
  <si>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</si>
  <si>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</si>
  <si>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</si>
  <si>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</si>
  <si>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</si>
  <si>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</si>
  <si>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</si>
  <si>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</si>
  <si>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</si>
  <si>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</si>
  <si>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</si>
  <si>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</si>
  <si>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</si>
  <si>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</si>
  <si>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</si>
  <si>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</si>
  <si>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</si>
  <si>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</si>
  <si>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</si>
  <si>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</si>
  <si>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</si>
  <si>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</si>
  <si>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</si>
  <si>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</si>
  <si>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</si>
  <si>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</si>
  <si>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</si>
  <si>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</si>
  <si>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</si>
  <si>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</si>
  <si>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</si>
  <si>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</si>
  <si>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</si>
  <si>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</si>
  <si>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</si>
  <si>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</si>
  <si>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</si>
  <si>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</si>
  <si>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</si>
  <si>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</si>
  <si>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</si>
  <si>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</si>
  <si>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</si>
  <si>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</si>
  <si>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</si>
  <si>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</si>
  <si>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</si>
  <si>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</si>
  <si>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</si>
  <si>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</si>
  <si>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</si>
  <si>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</si>
  <si>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</si>
  <si>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</si>
  <si>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</si>
  <si>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</si>
  <si>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</si>
  <si>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</si>
  <si>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</si>
  <si>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</si>
  <si>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</si>
  <si>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</si>
  <si>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</si>
  <si>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</si>
  <si>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</si>
  <si>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</si>
  <si>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</si>
  <si>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</si>
  <si>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</si>
  <si>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</si>
  <si>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</si>
  <si>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</si>
  <si>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</si>
  <si>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</si>
  <si>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</si>
  <si>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</si>
  <si>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</si>
  <si>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</si>
  <si>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</si>
  <si>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</si>
  <si>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</si>
  <si>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</si>
  <si>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</si>
  <si>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</si>
  <si>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</si>
  <si>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</si>
  <si>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</si>
  <si>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</si>
  <si>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</si>
  <si>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</si>
  <si>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</si>
  <si>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</si>
  <si>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</si>
  <si>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</si>
  <si>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</si>
  <si>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</si>
  <si>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</si>
  <si>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</si>
  <si>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</si>
  <si>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</si>
  <si>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</si>
  <si>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</si>
  <si>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</si>
  <si>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</si>
  <si>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</si>
  <si>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</si>
  <si>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</si>
  <si>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</si>
  <si>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</si>
  <si>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</si>
  <si>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</si>
  <si>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</si>
  <si>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</si>
  <si>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</si>
  <si>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</si>
  <si>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</si>
  <si>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</si>
  <si>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</si>
  <si>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</si>
  <si>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</si>
  <si>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</si>
  <si>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</si>
  <si>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</si>
  <si>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</si>
  <si>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</si>
  <si>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</si>
  <si>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</si>
  <si>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</si>
  <si>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</si>
  <si>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</si>
  <si>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</si>
  <si>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</si>
  <si>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</si>
  <si>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</si>
  <si>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</si>
  <si>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</si>
  <si>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</si>
  <si>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</si>
  <si>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</si>
  <si>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</si>
  <si>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</si>
  <si>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</si>
  <si>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</si>
  <si>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</si>
  <si>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</si>
  <si>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</si>
  <si>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</si>
  <si>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</si>
  <si>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</si>
  <si>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</si>
  <si>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</si>
  <si>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</si>
  <si>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</si>
  <si>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</si>
  <si>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</si>
  <si>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</si>
  <si>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</si>
  <si>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</si>
  <si>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</si>
  <si>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</si>
  <si>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</si>
  <si>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</si>
  <si>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</si>
  <si>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</si>
  <si>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</si>
  <si>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</si>
  <si>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</si>
  <si>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</si>
  <si>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</si>
  <si>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</si>
  <si>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</si>
  <si>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</si>
  <si>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</si>
  <si>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</si>
  <si>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</si>
  <si>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</si>
  <si>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</si>
  <si>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</si>
  <si>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</si>
  <si>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</si>
  <si>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</si>
  <si>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</si>
  <si>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</si>
  <si>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</si>
  <si>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</si>
  <si>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</si>
  <si>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</si>
  <si>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</si>
  <si>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</si>
  <si>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</si>
  <si>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</si>
  <si>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</si>
  <si>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</si>
  <si>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</si>
  <si>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</si>
  <si>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</si>
  <si>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</si>
  <si>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</si>
  <si>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</si>
  <si>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</si>
  <si>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</si>
  <si>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</si>
  <si>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</si>
  <si>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</si>
  <si>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</si>
  <si>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</si>
  <si>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</si>
  <si>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</si>
  <si>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</si>
  <si>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</si>
  <si>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</si>
  <si>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</si>
  <si>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</si>
  <si>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</si>
  <si>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</si>
  <si>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</si>
  <si>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</si>
  <si>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</si>
  <si>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</si>
  <si>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</si>
  <si>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</si>
  <si>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</si>
  <si>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</si>
  <si>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</si>
  <si>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</si>
  <si>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</si>
  <si>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</si>
  <si>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</si>
  <si>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</si>
  <si>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</si>
  <si>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</si>
  <si>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</si>
  <si>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</si>
  <si>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</si>
  <si>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</si>
  <si>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</si>
  <si>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</si>
  <si>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</si>
  <si>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</si>
  <si>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</si>
  <si>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</si>
  <si>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</si>
  <si>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</si>
  <si>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</si>
  <si>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</si>
  <si>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</si>
  <si>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</si>
  <si>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</si>
  <si>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</si>
  <si>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</si>
  <si>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</si>
  <si>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</si>
  <si>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</si>
  <si>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</si>
  <si>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</si>
  <si>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</si>
  <si>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</si>
  <si>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</si>
  <si>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</si>
  <si>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</si>
  <si>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</si>
  <si>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</si>
  <si>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</si>
  <si>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</si>
  <si>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</si>
  <si>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</si>
  <si>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</si>
  <si>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</si>
  <si>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</si>
  <si>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</si>
  <si>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</si>
  <si>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</si>
  <si>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</si>
  <si>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</si>
  <si>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</si>
  <si>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</si>
  <si>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</si>
  <si>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</si>
  <si>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</si>
  <si>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</si>
  <si>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</si>
  <si>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</si>
  <si>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</si>
  <si>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</si>
  <si>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</si>
  <si>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</si>
  <si>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</si>
  <si>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</si>
  <si>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</si>
  <si>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</si>
  <si>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</si>
  <si>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</si>
  <si>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</si>
  <si>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</si>
  <si>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</si>
  <si>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</si>
  <si>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</si>
  <si>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</si>
  <si>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</si>
  <si>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</si>
  <si>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</si>
  <si>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</si>
  <si>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</si>
  <si>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</si>
  <si>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</si>
  <si>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</si>
  <si>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</si>
  <si>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</si>
  <si>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</si>
  <si>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</si>
  <si>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</si>
  <si>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</si>
  <si>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</si>
  <si>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</si>
  <si>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</si>
  <si>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</si>
  <si>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</si>
  <si>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</si>
  <si>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</si>
  <si>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</si>
  <si>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</si>
  <si>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</si>
  <si>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</si>
  <si>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</si>
  <si>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</si>
  <si>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</si>
  <si>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</si>
  <si>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</si>
  <si>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</si>
  <si>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</si>
  <si>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</si>
  <si>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</si>
  <si>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</si>
  <si>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</si>
  <si>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</si>
  <si>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</si>
  <si>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</si>
  <si>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</si>
  <si>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</si>
  <si>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</si>
  <si>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</si>
  <si>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</si>
  <si>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</si>
  <si>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</si>
  <si>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</si>
  <si>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</si>
  <si>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</si>
  <si>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</si>
  <si>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</si>
  <si>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</si>
  <si>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</si>
  <si>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</si>
  <si>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</si>
  <si>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</si>
  <si>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</si>
  <si>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</si>
  <si>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</si>
  <si>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</si>
  <si>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</si>
  <si>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</si>
  <si>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</si>
  <si>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</si>
  <si>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</si>
  <si>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</si>
  <si>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</si>
  <si>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</si>
  <si>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</si>
  <si>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</si>
  <si>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</si>
  <si>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</si>
  <si>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</si>
  <si>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</si>
  <si>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</si>
  <si>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</si>
  <si>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</si>
  <si>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</si>
  <si>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</si>
  <si>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</si>
  <si>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</si>
  <si>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</si>
  <si>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</si>
  <si>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</si>
  <si>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</si>
  <si>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</si>
  <si>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</si>
  <si>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</si>
  <si>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</si>
  <si>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</si>
  <si>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</si>
  <si>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</si>
  <si>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</si>
  <si>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</si>
  <si>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</si>
  <si>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</si>
  <si>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</si>
  <si>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</si>
  <si>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</si>
  <si>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</si>
  <si>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</si>
  <si>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</si>
  <si>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</si>
  <si>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</si>
  <si>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</si>
  <si>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</si>
  <si>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</si>
  <si>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</si>
  <si>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</si>
  <si>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</si>
  <si>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</si>
  <si>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</si>
  <si>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</si>
  <si>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</si>
  <si>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</si>
  <si>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</si>
  <si>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</si>
  <si>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</si>
  <si>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</si>
  <si>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</si>
  <si>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</si>
  <si>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</si>
  <si>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</si>
  <si>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</si>
  <si>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</si>
  <si>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</si>
  <si>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</si>
  <si>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</si>
  <si>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</si>
  <si>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</si>
  <si>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</si>
  <si>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</si>
  <si>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</si>
  <si>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</si>
  <si>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</si>
  <si>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</si>
  <si>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</si>
  <si>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</si>
  <si>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</si>
  <si>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</si>
  <si>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</si>
  <si>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</si>
  <si>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</si>
  <si>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</si>
  <si>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</si>
  <si>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</si>
  <si>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</si>
  <si>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</si>
  <si>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</si>
  <si>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</si>
  <si>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</si>
  <si>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</si>
  <si>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</si>
  <si>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</si>
  <si>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</si>
  <si>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</si>
  <si>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</si>
  <si>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</si>
  <si>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</si>
  <si>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</si>
  <si>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</si>
  <si>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</si>
  <si>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</si>
  <si>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</si>
  <si>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</si>
  <si>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</si>
  <si>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</si>
  <si>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</si>
  <si>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</si>
  <si>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</si>
  <si>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</si>
  <si>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</si>
  <si>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</si>
  <si>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</si>
  <si>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</si>
  <si>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</si>
  <si>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</si>
  <si>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</si>
  <si>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</si>
  <si>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</si>
  <si>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</si>
  <si>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</si>
  <si>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</si>
  <si>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</si>
  <si>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</si>
  <si>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</si>
  <si>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</si>
  <si>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</si>
  <si>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</si>
  <si>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</si>
  <si>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</si>
  <si>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</si>
  <si>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</si>
  <si>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</si>
  <si>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</si>
  <si>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</si>
  <si>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</si>
  <si>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</si>
  <si>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</si>
  <si>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</si>
  <si>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</si>
  <si>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</si>
  <si>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</si>
  <si>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</si>
  <si>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</si>
  <si>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</si>
  <si>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</si>
  <si>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</si>
  <si>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</si>
  <si>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</si>
  <si>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</si>
  <si>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</si>
  <si>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</si>
  <si>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</si>
  <si>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</si>
  <si>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</si>
  <si>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</si>
  <si>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</si>
  <si>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</si>
  <si>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</si>
  <si>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</si>
  <si>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</si>
  <si>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</si>
  <si>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</si>
  <si>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</si>
  <si>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</si>
  <si>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</si>
  <si>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</si>
  <si>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</si>
  <si>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</si>
  <si>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</si>
  <si>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</si>
  <si>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</si>
  <si>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</si>
  <si>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</si>
  <si>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</si>
  <si>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</si>
  <si>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</si>
  <si>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</si>
  <si>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</si>
  <si>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</si>
  <si>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</si>
  <si>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</si>
  <si>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</si>
  <si>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</si>
  <si>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</si>
  <si>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</si>
  <si>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</si>
  <si>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</si>
  <si>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</si>
  <si>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</si>
  <si>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</si>
  <si>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</si>
  <si>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</si>
  <si>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</si>
  <si>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</si>
  <si>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</si>
  <si>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</si>
  <si>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</si>
  <si>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</si>
  <si>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</si>
  <si>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</si>
  <si>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</si>
  <si>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</si>
  <si>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</si>
  <si>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</si>
  <si>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</si>
  <si>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</si>
  <si>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</si>
  <si>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</si>
  <si>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</si>
  <si>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</si>
  <si>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</si>
  <si>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</si>
  <si>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</si>
  <si>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</si>
  <si>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</si>
  <si>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</si>
  <si>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</si>
  <si>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</si>
  <si>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</si>
  <si>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</si>
  <si>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</si>
  <si>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</si>
  <si>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</si>
  <si>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</si>
  <si>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</si>
  <si>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</si>
  <si>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</si>
  <si>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</si>
  <si>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</si>
  <si>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</si>
  <si>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</si>
  <si>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</si>
  <si>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</si>
  <si>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</si>
  <si>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</si>
  <si>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</si>
  <si>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</si>
  <si>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</si>
  <si>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</si>
  <si>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</si>
  <si>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</si>
  <si>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</si>
  <si>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</si>
  <si>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</si>
  <si>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</si>
  <si>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</si>
  <si>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</si>
  <si>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</si>
  <si>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</si>
  <si>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</si>
  <si>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</si>
  <si>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</si>
  <si>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</si>
  <si>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</si>
  <si>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</si>
  <si>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</si>
  <si>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</si>
  <si>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</si>
  <si>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</si>
  <si>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</si>
  <si>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</si>
  <si>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</si>
  <si>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</si>
  <si>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</si>
  <si>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</si>
  <si>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</si>
  <si>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</si>
  <si>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</si>
  <si>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</si>
  <si>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</si>
  <si>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</si>
  <si>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</si>
  <si>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</si>
  <si>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</si>
  <si>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</si>
  <si>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</si>
  <si>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</si>
  <si>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</si>
  <si>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</si>
  <si>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</si>
  <si>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</si>
  <si>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</si>
  <si>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</si>
  <si>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</si>
  <si>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</si>
  <si>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</si>
  <si>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</si>
  <si>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</si>
  <si>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</si>
  <si>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</si>
  <si>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</si>
  <si>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</si>
  <si>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</si>
  <si>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</si>
  <si>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</si>
  <si>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</si>
  <si>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</si>
  <si>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</si>
  <si>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</si>
  <si>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</si>
  <si>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</si>
  <si>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</si>
  <si>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</si>
  <si>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</si>
  <si>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</si>
  <si>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</si>
  <si>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</si>
  <si>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</si>
  <si>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</si>
  <si>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</si>
  <si>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</si>
  <si>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</si>
  <si>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</si>
  <si>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</si>
  <si>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</si>
  <si>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</si>
  <si>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</si>
  <si>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</si>
  <si>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</si>
  <si>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</si>
  <si>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</si>
  <si>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</si>
  <si>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</si>
  <si>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</si>
  <si>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</si>
  <si>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</si>
  <si>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</si>
  <si>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</si>
  <si>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</si>
  <si>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</si>
  <si>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</si>
  <si>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</si>
  <si>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</si>
  <si>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</si>
  <si>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</si>
  <si>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</si>
  <si>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</si>
  <si>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</si>
  <si>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</si>
  <si>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</si>
  <si>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</si>
  <si>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</si>
  <si>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</si>
  <si>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</si>
  <si>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</si>
  <si>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</si>
  <si>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</si>
  <si>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</si>
  <si>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</si>
  <si>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</si>
  <si>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</si>
  <si>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</si>
  <si>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</si>
  <si>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</si>
  <si>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</si>
  <si>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</si>
  <si>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</si>
  <si>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</si>
  <si>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</si>
  <si>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</si>
  <si>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</si>
  <si>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</si>
  <si>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</si>
  <si>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</si>
  <si>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</si>
  <si>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</si>
  <si>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</si>
  <si>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</si>
  <si>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</si>
  <si>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</si>
  <si>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</si>
  <si>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</si>
  <si>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</si>
  <si>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</si>
  <si>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</si>
  <si>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</si>
  <si>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</si>
  <si>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</si>
  <si>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</si>
  <si>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</si>
  <si>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</si>
  <si>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</si>
  <si>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</si>
  <si>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</si>
  <si>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</si>
  <si>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</si>
  <si>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</si>
  <si>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</si>
  <si>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</si>
  <si>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</si>
  <si>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</si>
  <si>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</si>
  <si>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</si>
  <si>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</si>
  <si>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出售</t>
    <phoneticPr fontId="30" type="noConversion"/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</si>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</sst>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8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0" fontId="9" fillId="3" borderId="0" xfId="0" applyFont="1" applyFill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189" fontId="2" fillId="0" borderId="0" xfId="0" applyNumberFormat="1" applyFont="1" applyBorder="1" applyAlignment="1">
      <alignment horizontal="right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06"/>
  <sheetViews>
    <sheetView zoomScale="80" zoomScaleNormal="80" workbookViewId="0">
      <pane xSplit="1" ySplit="1" topLeftCell="B375" activePane="bottomRight" state="frozen"/>
      <selection pane="topRight" activeCell="B1" sqref="B1"/>
      <selection pane="bottomLeft" activeCell="A2" sqref="A2"/>
      <selection pane="bottomRight" activeCell="H405" sqref="H405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ROUND(SUM(H2:H19876),2)&amp;"盈利"</f>
        <v>11317.35盈利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TEXT(ROUND(SUM(H2:H19876)/SUM(M2:M19876)*365,4),"0.00%" &amp;  " 
年化")</f>
        <v>31.80%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1030</v>
      </c>
      <c r="J35" s="155" t="s">
        <v>1107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1030</v>
      </c>
      <c r="J36" s="155" t="s">
        <v>1069</v>
      </c>
      <c r="K36" s="173">
        <v>43522</v>
      </c>
      <c r="L36" s="173" t="s">
        <v>1050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1030</v>
      </c>
      <c r="J37" s="155" t="s">
        <v>1068</v>
      </c>
      <c r="K37" s="173">
        <v>43523</v>
      </c>
      <c r="L37" s="173" t="s">
        <v>1050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1030</v>
      </c>
      <c r="J38" s="155" t="s">
        <v>1067</v>
      </c>
      <c r="K38" s="173">
        <v>43524</v>
      </c>
      <c r="L38" s="173" t="s">
        <v>1050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1030</v>
      </c>
      <c r="J39" s="155" t="s">
        <v>1108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1030</v>
      </c>
      <c r="J40" s="155" t="s">
        <v>1201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1030</v>
      </c>
      <c r="J41" s="155" t="s">
        <v>1202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1030</v>
      </c>
      <c r="J42" s="155" t="s">
        <v>1203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1030</v>
      </c>
      <c r="J43" s="155" t="s">
        <v>1204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1030</v>
      </c>
      <c r="J44" s="155" t="s">
        <v>1066</v>
      </c>
      <c r="K44" s="173">
        <v>43532</v>
      </c>
      <c r="L44" s="173" t="s">
        <v>1050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1030</v>
      </c>
      <c r="J45" s="155" t="s">
        <v>1109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1030</v>
      </c>
      <c r="J46" s="155" t="s">
        <v>1110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1030</v>
      </c>
      <c r="J47" s="155" t="s">
        <v>1111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1030</v>
      </c>
      <c r="J48" s="155" t="s">
        <v>1065</v>
      </c>
      <c r="K48" s="173">
        <v>43538</v>
      </c>
      <c r="L48" s="173" t="s">
        <v>1050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1030</v>
      </c>
      <c r="J49" s="155" t="s">
        <v>1112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1030</v>
      </c>
      <c r="J50" s="155" t="s">
        <v>1205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1030</v>
      </c>
      <c r="J51" s="155" t="s">
        <v>1206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1030</v>
      </c>
      <c r="J52" s="155" t="s">
        <v>1207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1030</v>
      </c>
      <c r="J53" s="155" t="s">
        <v>1208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1030</v>
      </c>
      <c r="J54" s="155" t="s">
        <v>1209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1030</v>
      </c>
      <c r="J55" s="155" t="s">
        <v>1113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1030</v>
      </c>
      <c r="J56" s="155" t="s">
        <v>1114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1030</v>
      </c>
      <c r="J57" s="155" t="s">
        <v>1115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1030</v>
      </c>
      <c r="J58" s="155" t="s">
        <v>1116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1030</v>
      </c>
      <c r="J59" s="155" t="s">
        <v>1210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1030</v>
      </c>
      <c r="J60" s="155" t="s">
        <v>1211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1030</v>
      </c>
      <c r="J61" s="155" t="s">
        <v>1212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1030</v>
      </c>
      <c r="J62" s="155" t="s">
        <v>1213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1030</v>
      </c>
      <c r="J63" s="155" t="s">
        <v>1214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1030</v>
      </c>
      <c r="J64" s="155" t="s">
        <v>1215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1030</v>
      </c>
      <c r="J65" s="155" t="s">
        <v>1216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1030</v>
      </c>
      <c r="J66" s="155" t="s">
        <v>1217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1030</v>
      </c>
      <c r="J67" s="155" t="s">
        <v>1218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1030</v>
      </c>
      <c r="J68" s="155" t="s">
        <v>1219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1030</v>
      </c>
      <c r="J69" s="155" t="s">
        <v>1573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1030</v>
      </c>
      <c r="J70" s="155" t="s">
        <v>1574</v>
      </c>
      <c r="K70" s="173">
        <v>43571</v>
      </c>
      <c r="L70" s="173" t="s">
        <v>1362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1030</v>
      </c>
      <c r="J71" s="155" t="s">
        <v>1220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1030</v>
      </c>
      <c r="J72" s="155" t="s">
        <v>1221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1030</v>
      </c>
      <c r="J73" s="155" t="s">
        <v>1363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1030</v>
      </c>
      <c r="J74" s="155" t="s">
        <v>1222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1027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1030</v>
      </c>
      <c r="J75" s="155" t="s">
        <v>1223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1027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1030</v>
      </c>
      <c r="J76" s="155" t="s">
        <v>1224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1027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1030</v>
      </c>
      <c r="J77" s="155" t="s">
        <v>1225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1027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1030</v>
      </c>
      <c r="J78" s="155" t="s">
        <v>1226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1027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1030</v>
      </c>
      <c r="J79" s="155" t="s">
        <v>1227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1027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1030</v>
      </c>
      <c r="J80" s="155" t="s">
        <v>1228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1027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1030</v>
      </c>
      <c r="J81" s="155" t="s">
        <v>1064</v>
      </c>
      <c r="K81" s="173">
        <v>43591</v>
      </c>
      <c r="L81" s="173" t="s">
        <v>1050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1027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1030</v>
      </c>
      <c r="J82" s="155" t="s">
        <v>1117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1027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1030</v>
      </c>
      <c r="J83" s="155" t="s">
        <v>1063</v>
      </c>
      <c r="K83" s="173">
        <v>43593</v>
      </c>
      <c r="L83" s="173" t="s">
        <v>1050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1027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816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1027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1030</v>
      </c>
      <c r="J85" s="155" t="s">
        <v>1118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1027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1030</v>
      </c>
      <c r="J86" s="155" t="s">
        <v>1062</v>
      </c>
      <c r="K86" s="173">
        <v>43598</v>
      </c>
      <c r="L86" s="173" t="s">
        <v>1050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1027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1030</v>
      </c>
      <c r="J87" s="155" t="s">
        <v>1061</v>
      </c>
      <c r="K87" s="173">
        <v>43599</v>
      </c>
      <c r="L87" s="173" t="s">
        <v>1050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1027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1030</v>
      </c>
      <c r="J88" s="155" t="s">
        <v>1119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1027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1030</v>
      </c>
      <c r="J89" s="155" t="s">
        <v>1120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1027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1030</v>
      </c>
      <c r="J90" s="155" t="s">
        <v>1052</v>
      </c>
      <c r="K90" s="173">
        <v>43602</v>
      </c>
      <c r="L90" s="173" t="s">
        <v>1050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1051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1030</v>
      </c>
      <c r="J92" s="155" t="s">
        <v>1053</v>
      </c>
      <c r="K92" s="173">
        <v>43606</v>
      </c>
      <c r="L92" s="173" t="s">
        <v>1050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1030</v>
      </c>
      <c r="J93" s="155" t="s">
        <v>1054</v>
      </c>
      <c r="K93" s="173">
        <v>43607</v>
      </c>
      <c r="L93" s="173" t="s">
        <v>1050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817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818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1030</v>
      </c>
      <c r="J96" s="155" t="s">
        <v>1055</v>
      </c>
      <c r="K96" s="173">
        <v>43612</v>
      </c>
      <c r="L96" s="173" t="s">
        <v>1050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1030</v>
      </c>
      <c r="J97" s="155" t="s">
        <v>1056</v>
      </c>
      <c r="K97" s="173">
        <v>43613</v>
      </c>
      <c r="L97" s="173" t="s">
        <v>1050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1030</v>
      </c>
      <c r="J98" s="155" t="s">
        <v>1057</v>
      </c>
      <c r="K98" s="173">
        <v>43614</v>
      </c>
      <c r="L98" s="173" t="s">
        <v>1050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1030</v>
      </c>
      <c r="J99" s="155" t="s">
        <v>1058</v>
      </c>
      <c r="K99" s="173">
        <v>43615</v>
      </c>
      <c r="L99" s="173" t="s">
        <v>1050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1030</v>
      </c>
      <c r="J100" s="155" t="s">
        <v>1059</v>
      </c>
      <c r="K100" s="173">
        <v>43616</v>
      </c>
      <c r="L100" s="173" t="s">
        <v>1050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1030</v>
      </c>
      <c r="J101" s="155" t="s">
        <v>1060</v>
      </c>
      <c r="K101" s="173">
        <v>43619</v>
      </c>
      <c r="L101" s="173" t="s">
        <v>1050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1030</v>
      </c>
      <c r="J105" s="155" t="s">
        <v>1073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1027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1030</v>
      </c>
      <c r="J106" s="155" t="s">
        <v>1121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1027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1030</v>
      </c>
      <c r="J107" s="155" t="s">
        <v>1122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1027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1030</v>
      </c>
      <c r="J108" s="155" t="s">
        <v>1123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1027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1030</v>
      </c>
      <c r="J109" s="155" t="s">
        <v>1071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1027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1030</v>
      </c>
      <c r="J110" s="155" t="s">
        <v>1072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1027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1030</v>
      </c>
      <c r="J111" s="155" t="s">
        <v>1124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1027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1030</v>
      </c>
      <c r="J112" s="155" t="s">
        <v>1125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1027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1030</v>
      </c>
      <c r="J113" s="155" t="s">
        <v>1229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1027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1030</v>
      </c>
      <c r="J114" s="155" t="s">
        <v>1230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1027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1030</v>
      </c>
      <c r="J115" s="155" t="s">
        <v>1231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1027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1030</v>
      </c>
      <c r="J116" s="155" t="s">
        <v>1232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1027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1030</v>
      </c>
      <c r="J117" s="155" t="s">
        <v>1233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1027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1030</v>
      </c>
      <c r="J118" s="155" t="s">
        <v>1234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1027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1030</v>
      </c>
      <c r="J119" s="155" t="s">
        <v>1235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1027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1030</v>
      </c>
      <c r="J120" s="155" t="s">
        <v>1236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1027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1030</v>
      </c>
      <c r="J121" s="155" t="s">
        <v>1237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1027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1030</v>
      </c>
      <c r="J122" s="155" t="s">
        <v>1238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1027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1030</v>
      </c>
      <c r="J123" s="155" t="s">
        <v>1239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1027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1030</v>
      </c>
      <c r="J124" s="155" t="s">
        <v>1240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1027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1030</v>
      </c>
      <c r="J125" s="155" t="s">
        <v>1241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1027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1030</v>
      </c>
      <c r="J126" s="155" t="s">
        <v>1242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1027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1030</v>
      </c>
      <c r="J127" s="155" t="s">
        <v>1243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1027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1030</v>
      </c>
      <c r="J128" s="155" t="s">
        <v>1244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1027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1030</v>
      </c>
      <c r="J129" s="155" t="s">
        <v>1245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1027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1030</v>
      </c>
      <c r="J130" s="155" t="s">
        <v>1246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1027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1030</v>
      </c>
      <c r="J131" s="155" t="s">
        <v>1247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1027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1030</v>
      </c>
      <c r="J132" s="155" t="s">
        <v>1248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1027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1030</v>
      </c>
      <c r="J133" s="155" t="s">
        <v>1249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1027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1030</v>
      </c>
      <c r="J134" s="155" t="s">
        <v>1250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1027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1030</v>
      </c>
      <c r="J135" s="155" t="s">
        <v>1251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1027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1030</v>
      </c>
      <c r="J136" s="155" t="s">
        <v>1252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1027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1030</v>
      </c>
      <c r="J137" s="155" t="s">
        <v>1253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1027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1030</v>
      </c>
      <c r="J138" s="155" t="s">
        <v>1254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1027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1030</v>
      </c>
      <c r="J139" s="155" t="s">
        <v>1364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1027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1030</v>
      </c>
      <c r="J140" s="155" t="s">
        <v>1365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1027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1030</v>
      </c>
      <c r="J141" s="155" t="s">
        <v>1366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1027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1030</v>
      </c>
      <c r="J142" s="155" t="s">
        <v>1255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1027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1030</v>
      </c>
      <c r="J143" s="155" t="s">
        <v>1256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1027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1030</v>
      </c>
      <c r="J144" s="155" t="s">
        <v>1257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1027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1030</v>
      </c>
      <c r="J145" s="155" t="s">
        <v>1258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1027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1030</v>
      </c>
      <c r="J146" s="155" t="s">
        <v>1259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1027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1030</v>
      </c>
      <c r="J147" s="155" t="s">
        <v>1260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1027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1030</v>
      </c>
      <c r="J148" s="155" t="s">
        <v>1261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1027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1030</v>
      </c>
      <c r="J149" s="155" t="s">
        <v>1262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1027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1030</v>
      </c>
      <c r="J150" s="155" t="s">
        <v>1263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1027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1030</v>
      </c>
      <c r="J151" s="155" t="s">
        <v>1264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1027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1030</v>
      </c>
      <c r="J152" s="155" t="s">
        <v>1265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1027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1030</v>
      </c>
      <c r="J153" s="155" t="s">
        <v>1266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1027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1030</v>
      </c>
      <c r="J154" s="155" t="s">
        <v>1267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1027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1030</v>
      </c>
      <c r="J155" s="155" t="s">
        <v>1268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1027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1030</v>
      </c>
      <c r="J156" s="155" t="s">
        <v>1269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1027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1030</v>
      </c>
      <c r="J157" s="155" t="s">
        <v>1270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1027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1030</v>
      </c>
      <c r="J158" s="155" t="s">
        <v>1271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1027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1030</v>
      </c>
      <c r="J159" s="155" t="s">
        <v>1272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1027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1030</v>
      </c>
      <c r="J160" s="155" t="s">
        <v>1273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1027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1030</v>
      </c>
      <c r="J161" s="155" t="s">
        <v>1274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1027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1030</v>
      </c>
      <c r="J162" s="155" t="s">
        <v>1275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1027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1030</v>
      </c>
      <c r="J163" s="155" t="s">
        <v>1276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1027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1030</v>
      </c>
      <c r="J164" s="155" t="s">
        <v>1277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1027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1030</v>
      </c>
      <c r="J165" s="155" t="s">
        <v>1399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1027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1030</v>
      </c>
      <c r="J166" s="155" t="s">
        <v>1400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1027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1361</v>
      </c>
      <c r="J167" s="155" t="s">
        <v>1401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1027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1361</v>
      </c>
      <c r="J168" s="155" t="s">
        <v>1402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1027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1030</v>
      </c>
      <c r="J169" s="155" t="s">
        <v>1403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1027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1030</v>
      </c>
      <c r="J170" s="155" t="s">
        <v>1404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1027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1030</v>
      </c>
      <c r="J171" s="155" t="s">
        <v>1405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1027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1361</v>
      </c>
      <c r="J172" s="155" t="s">
        <v>1406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1027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1030</v>
      </c>
      <c r="J173" s="155" t="s">
        <v>1407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1027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1030</v>
      </c>
      <c r="J174" s="155" t="s">
        <v>1408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1027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1361</v>
      </c>
      <c r="J175" s="155" t="s">
        <v>1409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1027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1361</v>
      </c>
      <c r="J176" s="155" t="s">
        <v>1410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1027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1361</v>
      </c>
      <c r="J177" s="155" t="s">
        <v>1411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1027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1030</v>
      </c>
      <c r="J178" s="155" t="s">
        <v>1412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1027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1361</v>
      </c>
      <c r="J179" s="155" t="s">
        <v>1413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1027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1361</v>
      </c>
      <c r="J180" s="155" t="s">
        <v>1414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1027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1361</v>
      </c>
      <c r="J181" s="155" t="s">
        <v>1415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1027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1030</v>
      </c>
      <c r="J182" s="155" t="s">
        <v>1278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1027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1030</v>
      </c>
      <c r="J183" s="155" t="s">
        <v>1416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1027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1030</v>
      </c>
      <c r="J184" s="155" t="s">
        <v>1279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1027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1030</v>
      </c>
      <c r="J185" s="155" t="s">
        <v>1280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1027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1030</v>
      </c>
      <c r="J186" s="155" t="s">
        <v>1417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1027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1361</v>
      </c>
      <c r="J187" s="155" t="s">
        <v>1418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1027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1361</v>
      </c>
      <c r="J188" s="155" t="s">
        <v>1419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1027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1030</v>
      </c>
      <c r="J189" s="155" t="s">
        <v>1420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1027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1030</v>
      </c>
      <c r="J190" s="155" t="s">
        <v>1421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1027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1361</v>
      </c>
      <c r="J191" s="155" t="s">
        <v>1422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1027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1361</v>
      </c>
      <c r="J192" s="155" t="s">
        <v>1423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1027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1361</v>
      </c>
      <c r="J193" s="155" t="s">
        <v>1424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1027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1361</v>
      </c>
      <c r="J194" s="155" t="s">
        <v>1425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1027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1361</v>
      </c>
      <c r="J195" s="155" t="s">
        <v>1426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1027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1361</v>
      </c>
      <c r="J196" s="155" t="s">
        <v>1427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1027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1361</v>
      </c>
      <c r="J197" s="155" t="s">
        <v>1428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1027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1361</v>
      </c>
      <c r="J198" s="155" t="s">
        <v>1429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1027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1361</v>
      </c>
      <c r="J199" s="155" t="s">
        <v>1430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1027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1361</v>
      </c>
      <c r="J200" s="155" t="s">
        <v>1431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1027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1361</v>
      </c>
      <c r="J201" s="155" t="s">
        <v>1432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1027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1361</v>
      </c>
      <c r="J202" s="155" t="s">
        <v>1433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1027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1030</v>
      </c>
      <c r="J203" s="155" t="s">
        <v>1434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1027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1030</v>
      </c>
      <c r="J204" s="155" t="s">
        <v>1565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1027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221" t="s">
        <v>1640</v>
      </c>
      <c r="J205" s="228" t="s">
        <v>1660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1027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1030</v>
      </c>
      <c r="J206" s="155" t="s">
        <v>1566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1027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1030</v>
      </c>
      <c r="J207" s="155" t="s">
        <v>1567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1027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1030</v>
      </c>
      <c r="J208" s="155" t="s">
        <v>1435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1027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1361</v>
      </c>
      <c r="J209" s="155" t="s">
        <v>1436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1027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1361</v>
      </c>
      <c r="J210" s="155" t="s">
        <v>1437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1027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1361</v>
      </c>
      <c r="J211" s="155" t="s">
        <v>1438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1027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1361</v>
      </c>
      <c r="J212" s="155" t="s">
        <v>1439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1027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1361</v>
      </c>
      <c r="J213" s="155" t="s">
        <v>1440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1027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1361</v>
      </c>
      <c r="J214" s="155" t="s">
        <v>1441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1027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1030</v>
      </c>
      <c r="J215" s="155" t="s">
        <v>1442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1027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1361</v>
      </c>
      <c r="J216" s="155" t="s">
        <v>1443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1027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1361</v>
      </c>
      <c r="J217" s="155" t="s">
        <v>1444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1027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1030</v>
      </c>
      <c r="J218" s="155" t="s">
        <v>1445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1027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1361</v>
      </c>
      <c r="J219" s="155" t="s">
        <v>1446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1027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1361</v>
      </c>
      <c r="J220" s="155" t="s">
        <v>1447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1027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1361</v>
      </c>
      <c r="J221" s="155" t="s">
        <v>1448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1027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1030</v>
      </c>
      <c r="J222" s="155" t="s">
        <v>1449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1027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1030</v>
      </c>
      <c r="J223" s="155" t="s">
        <v>1281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1027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1030</v>
      </c>
      <c r="J224" s="155" t="s">
        <v>1282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1027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1030</v>
      </c>
      <c r="J225" s="155" t="s">
        <v>1450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1027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1030</v>
      </c>
      <c r="J226" s="155" t="s">
        <v>1451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1027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1361</v>
      </c>
      <c r="J227" s="155" t="s">
        <v>1452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1027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1361</v>
      </c>
      <c r="J228" s="155" t="s">
        <v>1453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1027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1361</v>
      </c>
      <c r="J229" s="155" t="s">
        <v>1454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1027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1361</v>
      </c>
      <c r="J230" s="155" t="s">
        <v>1455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1027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1361</v>
      </c>
      <c r="J231" s="155" t="s">
        <v>1456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1027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1361</v>
      </c>
      <c r="J232" s="155" t="s">
        <v>1457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1027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1030</v>
      </c>
      <c r="J233" s="155" t="s">
        <v>1458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1027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1030</v>
      </c>
      <c r="J234" s="155" t="s">
        <v>1568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1027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2020-09-11</v>
      </c>
      <c r="M235" s="18">
        <f ca="1">(L235-K235+1)*B235</f>
        <v>36450</v>
      </c>
      <c r="N235" s="19">
        <f ca="1">H235/M235*365</f>
        <v>0.25763692729766796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268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39" t="s">
        <v>1030</v>
      </c>
      <c r="J236" s="33" t="s">
        <v>269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2020-09-11</v>
      </c>
      <c r="M236" s="18">
        <f ca="1">(L236-K236+1)*B236</f>
        <v>36315</v>
      </c>
      <c r="N236" s="19">
        <f ca="1">H236/M236*365</f>
        <v>0.26196376153104756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270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39" t="s">
        <v>1030</v>
      </c>
      <c r="J237" s="33" t="s">
        <v>271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2020-09-11</v>
      </c>
      <c r="M237" s="18">
        <f ca="1">(L237-K237+1)*B237</f>
        <v>36180</v>
      </c>
      <c r="N237" s="19">
        <f ca="1">H237/M237*365</f>
        <v>0.26547747374239911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272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39" t="s">
        <v>1030</v>
      </c>
      <c r="J238" s="33" t="s">
        <v>273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2020-09-11</v>
      </c>
      <c r="M238" s="18">
        <f ca="1">(L238-K238+1)*B238</f>
        <v>36045</v>
      </c>
      <c r="N238" s="19">
        <f ca="1">H238/M238*365</f>
        <v>0.27003579969482583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274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1030</v>
      </c>
      <c r="J239" s="155" t="s">
        <v>1459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1460</v>
      </c>
    </row>
    <row r="240" spans="1:30" ht="15.75" customHeight="1">
      <c r="A240" s="147" t="s">
        <v>275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1030</v>
      </c>
      <c r="J240" s="155" t="s">
        <v>1569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1027</v>
      </c>
    </row>
    <row r="241" spans="1:30">
      <c r="A241" s="147" t="s">
        <v>276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1030</v>
      </c>
      <c r="J241" s="155" t="s">
        <v>1570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1027</v>
      </c>
    </row>
    <row r="242" spans="1:30">
      <c r="A242" s="31" t="s">
        <v>277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39" t="s">
        <v>1030</v>
      </c>
      <c r="J242" s="33" t="s">
        <v>278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2020-09-11</v>
      </c>
      <c r="M242" s="18">
        <f t="shared" ref="M242:M261" ca="1" si="9">(L242-K242+1)*B242</f>
        <v>35235</v>
      </c>
      <c r="N242" s="19">
        <f t="shared" ref="N242:N261" ca="1" si="10">H242/M242*365</f>
        <v>0.27277117638711512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279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39" t="s">
        <v>1030</v>
      </c>
      <c r="J243" s="33" t="s">
        <v>280</v>
      </c>
      <c r="K243" s="34">
        <f t="shared" si="7"/>
        <v>43826</v>
      </c>
      <c r="L243" s="34" t="str">
        <f t="shared" ca="1" si="8"/>
        <v>2020-09-11</v>
      </c>
      <c r="M243" s="18">
        <f t="shared" ca="1" si="9"/>
        <v>35100</v>
      </c>
      <c r="N243" s="19">
        <f t="shared" ca="1" si="10"/>
        <v>0.27521457549857536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281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282</v>
      </c>
      <c r="K244" s="34">
        <f t="shared" si="7"/>
        <v>43829</v>
      </c>
      <c r="L244" s="34" t="str">
        <f t="shared" ca="1" si="8"/>
        <v>2020-09-11</v>
      </c>
      <c r="M244" s="18">
        <f t="shared" ca="1" si="9"/>
        <v>34695</v>
      </c>
      <c r="N244" s="19">
        <f t="shared" ca="1" si="10"/>
        <v>0.2548004035163568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283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284</v>
      </c>
      <c r="K245" s="34">
        <f t="shared" si="7"/>
        <v>43830</v>
      </c>
      <c r="L245" s="34" t="str">
        <f t="shared" ca="1" si="8"/>
        <v>2020-09-11</v>
      </c>
      <c r="M245" s="18">
        <f t="shared" ca="1" si="9"/>
        <v>34560</v>
      </c>
      <c r="N245" s="19">
        <f t="shared" ca="1" si="10"/>
        <v>0.25013145833333345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285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286</v>
      </c>
      <c r="K246" s="34">
        <f t="shared" si="7"/>
        <v>43832</v>
      </c>
      <c r="L246" s="34" t="str">
        <f t="shared" ca="1" si="8"/>
        <v>2020-09-11</v>
      </c>
      <c r="M246" s="18">
        <f t="shared" ca="1" si="9"/>
        <v>34290</v>
      </c>
      <c r="N246" s="19">
        <f t="shared" ca="1" si="10"/>
        <v>0.23069277340332467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287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288</v>
      </c>
      <c r="K247" s="34">
        <f t="shared" si="7"/>
        <v>43833</v>
      </c>
      <c r="L247" s="34" t="str">
        <f t="shared" ca="1" si="8"/>
        <v>2020-09-11</v>
      </c>
      <c r="M247" s="18">
        <f t="shared" ca="1" si="9"/>
        <v>34155</v>
      </c>
      <c r="N247" s="19">
        <f t="shared" ca="1" si="10"/>
        <v>0.23429120772946857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289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290</v>
      </c>
      <c r="K248" s="34">
        <f t="shared" si="7"/>
        <v>43836</v>
      </c>
      <c r="L248" s="34" t="str">
        <f t="shared" ca="1" si="8"/>
        <v>2020-09-11</v>
      </c>
      <c r="M248" s="18">
        <f t="shared" ca="1" si="9"/>
        <v>33750</v>
      </c>
      <c r="N248" s="19">
        <f t="shared" ca="1" si="10"/>
        <v>0.24308415999999991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291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292</v>
      </c>
      <c r="K249" s="34">
        <f t="shared" si="7"/>
        <v>43837</v>
      </c>
      <c r="L249" s="34" t="str">
        <f t="shared" ca="1" si="8"/>
        <v>2020-09-11</v>
      </c>
      <c r="M249" s="18">
        <f t="shared" ca="1" si="9"/>
        <v>33615</v>
      </c>
      <c r="N249" s="19">
        <f t="shared" ca="1" si="10"/>
        <v>0.23204944221329765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293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294</v>
      </c>
      <c r="K250" s="34">
        <f t="shared" si="7"/>
        <v>43838</v>
      </c>
      <c r="L250" s="34" t="str">
        <f t="shared" ca="1" si="8"/>
        <v>2020-09-11</v>
      </c>
      <c r="M250" s="18">
        <f t="shared" ca="1" si="9"/>
        <v>33480</v>
      </c>
      <c r="N250" s="19">
        <f t="shared" ca="1" si="10"/>
        <v>0.25162236559139756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295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296</v>
      </c>
      <c r="K251" s="34">
        <f t="shared" si="7"/>
        <v>43839</v>
      </c>
      <c r="L251" s="34" t="str">
        <f t="shared" ca="1" si="8"/>
        <v>2020-09-11</v>
      </c>
      <c r="M251" s="18">
        <f t="shared" ca="1" si="9"/>
        <v>33345</v>
      </c>
      <c r="N251" s="19">
        <f t="shared" ca="1" si="10"/>
        <v>0.23227726495726481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297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298</v>
      </c>
      <c r="K252" s="34">
        <f t="shared" si="7"/>
        <v>43840</v>
      </c>
      <c r="L252" s="34" t="str">
        <f t="shared" ca="1" si="8"/>
        <v>2020-09-11</v>
      </c>
      <c r="M252" s="18">
        <f t="shared" ca="1" si="9"/>
        <v>33210</v>
      </c>
      <c r="N252" s="19">
        <f t="shared" ca="1" si="10"/>
        <v>0.23340568503462802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299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300</v>
      </c>
      <c r="K253" s="34">
        <f t="shared" si="7"/>
        <v>43843</v>
      </c>
      <c r="L253" s="34" t="str">
        <f t="shared" ca="1" si="8"/>
        <v>2020-09-11</v>
      </c>
      <c r="M253" s="18">
        <f t="shared" ca="1" si="9"/>
        <v>32805</v>
      </c>
      <c r="N253" s="19">
        <f t="shared" ca="1" si="10"/>
        <v>0.22043663465935062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301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302</v>
      </c>
      <c r="K254" s="34">
        <f t="shared" si="7"/>
        <v>43844</v>
      </c>
      <c r="L254" s="34" t="str">
        <f t="shared" ca="1" si="8"/>
        <v>2020-09-11</v>
      </c>
      <c r="M254" s="18">
        <f t="shared" ca="1" si="9"/>
        <v>32670</v>
      </c>
      <c r="N254" s="19">
        <f t="shared" ca="1" si="10"/>
        <v>0.22659048056320771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303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304</v>
      </c>
      <c r="K255" s="34">
        <f t="shared" si="7"/>
        <v>43845</v>
      </c>
      <c r="L255" s="34" t="str">
        <f t="shared" ca="1" si="8"/>
        <v>2020-09-11</v>
      </c>
      <c r="M255" s="18">
        <f t="shared" ca="1" si="9"/>
        <v>32535</v>
      </c>
      <c r="N255" s="19">
        <f t="shared" ca="1" si="10"/>
        <v>0.23674392500384209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305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306</v>
      </c>
      <c r="K256" s="34">
        <f t="shared" si="7"/>
        <v>43846</v>
      </c>
      <c r="L256" s="34" t="str">
        <f t="shared" ca="1" si="8"/>
        <v>2020-09-11</v>
      </c>
      <c r="M256" s="18">
        <f t="shared" ca="1" si="9"/>
        <v>32400</v>
      </c>
      <c r="N256" s="19">
        <f t="shared" ca="1" si="10"/>
        <v>0.24396104320987658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307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308</v>
      </c>
      <c r="K257" s="34">
        <f t="shared" si="7"/>
        <v>43847</v>
      </c>
      <c r="L257" s="34" t="str">
        <f t="shared" ca="1" si="8"/>
        <v>2020-09-11</v>
      </c>
      <c r="M257" s="18">
        <f t="shared" ca="1" si="9"/>
        <v>32265</v>
      </c>
      <c r="N257" s="19">
        <f t="shared" ca="1" si="10"/>
        <v>0.24270661707732805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309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310</v>
      </c>
      <c r="K258" s="34">
        <f t="shared" si="7"/>
        <v>43850</v>
      </c>
      <c r="L258" s="34" t="str">
        <f t="shared" ca="1" si="8"/>
        <v>2020-09-11</v>
      </c>
      <c r="M258" s="18">
        <f t="shared" ca="1" si="9"/>
        <v>31860</v>
      </c>
      <c r="N258" s="19">
        <f t="shared" ca="1" si="10"/>
        <v>0.23273527306967987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311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312</v>
      </c>
      <c r="K259" s="34">
        <f t="shared" si="7"/>
        <v>43851</v>
      </c>
      <c r="L259" s="34" t="str">
        <f t="shared" ca="1" si="8"/>
        <v>2020-09-11</v>
      </c>
      <c r="M259" s="18">
        <f t="shared" ca="1" si="9"/>
        <v>31725</v>
      </c>
      <c r="N259" s="19">
        <f t="shared" ca="1" si="10"/>
        <v>0.26284233884948799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313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314</v>
      </c>
      <c r="K260" s="34">
        <f t="shared" si="7"/>
        <v>43852</v>
      </c>
      <c r="L260" s="34" t="str">
        <f t="shared" ca="1" si="8"/>
        <v>2020-09-11</v>
      </c>
      <c r="M260" s="18">
        <f t="shared" ca="1" si="9"/>
        <v>31590</v>
      </c>
      <c r="N260" s="19">
        <f t="shared" ca="1" si="10"/>
        <v>0.25660690091801203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315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39" t="s">
        <v>1030</v>
      </c>
      <c r="J261" s="33" t="s">
        <v>316</v>
      </c>
      <c r="K261" s="34">
        <f t="shared" si="7"/>
        <v>43853</v>
      </c>
      <c r="L261" s="34" t="str">
        <f t="shared" ca="1" si="8"/>
        <v>2020-09-11</v>
      </c>
      <c r="M261" s="18">
        <f t="shared" ca="1" si="9"/>
        <v>31455</v>
      </c>
      <c r="N261" s="19">
        <f t="shared" ca="1" si="10"/>
        <v>0.31196841837545697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317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1030</v>
      </c>
      <c r="J262" s="155" t="s">
        <v>1283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1027</v>
      </c>
    </row>
    <row r="263" spans="1:30">
      <c r="A263" s="147" t="s">
        <v>318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1030</v>
      </c>
      <c r="J263" s="155" t="s">
        <v>1284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1027</v>
      </c>
    </row>
    <row r="264" spans="1:30">
      <c r="A264" s="147" t="s">
        <v>319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1030</v>
      </c>
      <c r="J264" s="155" t="s">
        <v>1285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1027</v>
      </c>
    </row>
    <row r="265" spans="1:30">
      <c r="A265" s="147" t="s">
        <v>320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1361</v>
      </c>
      <c r="J265" s="155" t="s">
        <v>1461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1027</v>
      </c>
    </row>
    <row r="266" spans="1:30">
      <c r="A266" s="147" t="s">
        <v>321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1361</v>
      </c>
      <c r="J266" s="155" t="s">
        <v>1462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1027</v>
      </c>
    </row>
    <row r="267" spans="1:30">
      <c r="A267" s="147" t="s">
        <v>322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1361</v>
      </c>
      <c r="J267" s="155" t="s">
        <v>1463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1027</v>
      </c>
    </row>
    <row r="268" spans="1:30">
      <c r="A268" s="147" t="s">
        <v>323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1030</v>
      </c>
      <c r="J268" s="155" t="s">
        <v>1464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1027</v>
      </c>
    </row>
    <row r="269" spans="1:30">
      <c r="A269" s="147" t="s">
        <v>324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1030</v>
      </c>
      <c r="J269" s="155" t="s">
        <v>1571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1027</v>
      </c>
    </row>
    <row r="270" spans="1:30">
      <c r="A270" s="147" t="s">
        <v>325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1030</v>
      </c>
      <c r="J270" s="155" t="s">
        <v>1465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1027</v>
      </c>
    </row>
    <row r="271" spans="1:30">
      <c r="A271" s="147" t="s">
        <v>326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1030</v>
      </c>
      <c r="J271" s="155" t="s">
        <v>1572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1027</v>
      </c>
    </row>
    <row r="272" spans="1:30">
      <c r="A272" s="31" t="s">
        <v>327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328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2020-09-11</v>
      </c>
      <c r="M272" s="18">
        <f t="shared" ref="M272:M280" ca="1" si="29">(L272-K272+1)*B272</f>
        <v>28080</v>
      </c>
      <c r="N272" s="19">
        <f t="shared" ref="N272:N280" ca="1" si="30">H272/M272*365</f>
        <v>0.31112194444444441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329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330</v>
      </c>
      <c r="K273" s="34">
        <f t="shared" si="27"/>
        <v>43879</v>
      </c>
      <c r="L273" s="34" t="str">
        <f t="shared" ca="1" si="28"/>
        <v>2020-09-11</v>
      </c>
      <c r="M273" s="18">
        <f t="shared" ca="1" si="29"/>
        <v>27945</v>
      </c>
      <c r="N273" s="19">
        <f t="shared" ca="1" si="30"/>
        <v>0.32181910896403626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331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332</v>
      </c>
      <c r="K274" s="34">
        <f t="shared" si="27"/>
        <v>43880</v>
      </c>
      <c r="L274" s="34" t="str">
        <f t="shared" ca="1" si="28"/>
        <v>2020-09-11</v>
      </c>
      <c r="M274" s="18">
        <f t="shared" ca="1" si="29"/>
        <v>27810</v>
      </c>
      <c r="N274" s="19">
        <f t="shared" ca="1" si="30"/>
        <v>0.32646093491549799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333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334</v>
      </c>
      <c r="K275" s="34">
        <f t="shared" si="27"/>
        <v>43881</v>
      </c>
      <c r="L275" s="34" t="str">
        <f t="shared" ca="1" si="28"/>
        <v>2020-09-11</v>
      </c>
      <c r="M275" s="18">
        <f t="shared" ca="1" si="29"/>
        <v>27675</v>
      </c>
      <c r="N275" s="19">
        <f t="shared" ca="1" si="30"/>
        <v>0.282960397470641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335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336</v>
      </c>
      <c r="K276" s="34">
        <f t="shared" si="27"/>
        <v>43882</v>
      </c>
      <c r="L276" s="34" t="str">
        <f t="shared" ca="1" si="28"/>
        <v>2020-09-11</v>
      </c>
      <c r="M276" s="18">
        <f t="shared" ca="1" si="29"/>
        <v>27540</v>
      </c>
      <c r="N276" s="19">
        <f t="shared" ca="1" si="30"/>
        <v>0.28168192447349305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337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338</v>
      </c>
      <c r="K277" s="34">
        <f t="shared" si="27"/>
        <v>43885</v>
      </c>
      <c r="L277" s="34" t="str">
        <f t="shared" ca="1" si="28"/>
        <v>2020-09-11</v>
      </c>
      <c r="M277" s="18">
        <f t="shared" ca="1" si="29"/>
        <v>27135</v>
      </c>
      <c r="N277" s="19">
        <f t="shared" ca="1" si="30"/>
        <v>0.294903858485351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339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340</v>
      </c>
      <c r="K278" s="34">
        <f t="shared" si="27"/>
        <v>43886</v>
      </c>
      <c r="L278" s="34" t="str">
        <f t="shared" ca="1" si="28"/>
        <v>2020-09-11</v>
      </c>
      <c r="M278" s="18">
        <f t="shared" ca="1" si="29"/>
        <v>27000</v>
      </c>
      <c r="N278" s="19">
        <f t="shared" ca="1" si="30"/>
        <v>0.30136292592592584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341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342</v>
      </c>
      <c r="K279" s="34">
        <f t="shared" si="27"/>
        <v>43887</v>
      </c>
      <c r="L279" s="34" t="str">
        <f t="shared" ca="1" si="28"/>
        <v>2020-09-11</v>
      </c>
      <c r="M279" s="18">
        <f t="shared" ca="1" si="29"/>
        <v>26865</v>
      </c>
      <c r="N279" s="19">
        <f t="shared" ca="1" si="30"/>
        <v>0.32792529313232832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343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344</v>
      </c>
      <c r="K280" s="34">
        <f t="shared" si="27"/>
        <v>43888</v>
      </c>
      <c r="L280" s="34" t="str">
        <f t="shared" ca="1" si="28"/>
        <v>2020-09-11</v>
      </c>
      <c r="M280" s="18">
        <f t="shared" ca="1" si="29"/>
        <v>26730</v>
      </c>
      <c r="N280" s="19">
        <f t="shared" ca="1" si="30"/>
        <v>0.32363114852225944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345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1030</v>
      </c>
      <c r="J281" s="155" t="s">
        <v>1466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1027</v>
      </c>
    </row>
    <row r="282" spans="1:30">
      <c r="A282" s="31" t="s">
        <v>346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347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2020-09-11</v>
      </c>
      <c r="M282" s="18">
        <f t="shared" ref="M282:M289" ca="1" si="49">(L282-K282+1)*B282</f>
        <v>26190</v>
      </c>
      <c r="N282" s="19">
        <f t="shared" ref="N282:N289" ca="1" si="50">H282/M282*365</f>
        <v>0.33847917525773186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348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349</v>
      </c>
      <c r="K283" s="34">
        <f t="shared" si="47"/>
        <v>43893</v>
      </c>
      <c r="L283" s="34" t="str">
        <f t="shared" ca="1" si="48"/>
        <v>2020-09-11</v>
      </c>
      <c r="M283" s="18">
        <f t="shared" ca="1" si="49"/>
        <v>26055</v>
      </c>
      <c r="N283" s="19">
        <f t="shared" ca="1" si="50"/>
        <v>0.32825876799078862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350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351</v>
      </c>
      <c r="K284" s="34">
        <f t="shared" si="47"/>
        <v>43894</v>
      </c>
      <c r="L284" s="34" t="str">
        <f t="shared" ca="1" si="48"/>
        <v>2020-09-11</v>
      </c>
      <c r="M284" s="18">
        <f t="shared" ca="1" si="49"/>
        <v>25920</v>
      </c>
      <c r="N284" s="19">
        <f t="shared" ca="1" si="50"/>
        <v>0.31793189814814804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352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353</v>
      </c>
      <c r="K285" s="34">
        <f t="shared" si="47"/>
        <v>43895</v>
      </c>
      <c r="L285" s="34" t="str">
        <f t="shared" ca="1" si="48"/>
        <v>2020-09-11</v>
      </c>
      <c r="M285" s="18">
        <f t="shared" ca="1" si="49"/>
        <v>25785</v>
      </c>
      <c r="N285" s="19">
        <f t="shared" ca="1" si="50"/>
        <v>0.27333340314136106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354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355</v>
      </c>
      <c r="K286" s="34">
        <f t="shared" si="47"/>
        <v>43896</v>
      </c>
      <c r="L286" s="34" t="str">
        <f t="shared" ca="1" si="48"/>
        <v>2020-09-11</v>
      </c>
      <c r="M286" s="18">
        <f t="shared" ca="1" si="49"/>
        <v>25650</v>
      </c>
      <c r="N286" s="19">
        <f t="shared" ca="1" si="50"/>
        <v>0.30911529824561396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844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39" t="s">
        <v>1030</v>
      </c>
      <c r="J287" s="33" t="s">
        <v>845</v>
      </c>
      <c r="K287" s="34">
        <f t="shared" si="47"/>
        <v>43899</v>
      </c>
      <c r="L287" s="34" t="str">
        <f t="shared" ca="1" si="48"/>
        <v>2020-09-11</v>
      </c>
      <c r="M287" s="18">
        <f t="shared" ca="1" si="49"/>
        <v>25245</v>
      </c>
      <c r="N287" s="19">
        <f t="shared" ca="1" si="50"/>
        <v>0.38822467023172885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846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847</v>
      </c>
      <c r="K288" s="34">
        <f t="shared" si="47"/>
        <v>43900</v>
      </c>
      <c r="L288" s="34" t="str">
        <f t="shared" ca="1" si="48"/>
        <v>2020-09-11</v>
      </c>
      <c r="M288" s="18">
        <f t="shared" ca="1" si="49"/>
        <v>25110</v>
      </c>
      <c r="N288" s="19">
        <f t="shared" ca="1" si="50"/>
        <v>0.34402332935085628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848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849</v>
      </c>
      <c r="K289" s="34">
        <f t="shared" si="47"/>
        <v>43901</v>
      </c>
      <c r="L289" s="34" t="str">
        <f t="shared" ca="1" si="48"/>
        <v>2020-09-11</v>
      </c>
      <c r="M289" s="18">
        <f t="shared" ca="1" si="49"/>
        <v>24975</v>
      </c>
      <c r="N289" s="19">
        <f t="shared" ca="1" si="50"/>
        <v>0.37527582782782792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850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1030</v>
      </c>
      <c r="J290" s="155" t="s">
        <v>1386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1027</v>
      </c>
    </row>
    <row r="291" spans="1:30">
      <c r="A291" s="147" t="s">
        <v>851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1361</v>
      </c>
      <c r="J291" s="155" t="s">
        <v>1368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1027</v>
      </c>
    </row>
    <row r="292" spans="1:30">
      <c r="A292" s="147" t="s">
        <v>859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1030</v>
      </c>
      <c r="J292" s="155" t="s">
        <v>1187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1027</v>
      </c>
    </row>
    <row r="293" spans="1:30">
      <c r="A293" s="147" t="s">
        <v>860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1030</v>
      </c>
      <c r="J293" s="155" t="s">
        <v>1178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1027</v>
      </c>
    </row>
    <row r="294" spans="1:30">
      <c r="A294" s="147" t="s">
        <v>861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1030</v>
      </c>
      <c r="J294" s="155" t="s">
        <v>1105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1027</v>
      </c>
    </row>
    <row r="295" spans="1:30">
      <c r="A295" s="147" t="s">
        <v>862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1030</v>
      </c>
      <c r="J295" s="155" t="s">
        <v>1104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1027</v>
      </c>
    </row>
    <row r="296" spans="1:30">
      <c r="A296" s="147" t="s">
        <v>863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1030</v>
      </c>
      <c r="J296" s="155" t="s">
        <v>1179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1027</v>
      </c>
    </row>
    <row r="297" spans="1:30">
      <c r="A297" s="147" t="s">
        <v>870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1030</v>
      </c>
      <c r="J297" s="155" t="s">
        <v>1070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1027</v>
      </c>
    </row>
    <row r="298" spans="1:30">
      <c r="A298" s="147" t="s">
        <v>871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1030</v>
      </c>
      <c r="J298" s="155" t="s">
        <v>1160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1027</v>
      </c>
    </row>
    <row r="299" spans="1:30">
      <c r="A299" s="147" t="s">
        <v>872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1030</v>
      </c>
      <c r="J299" s="155" t="s">
        <v>1188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1027</v>
      </c>
    </row>
    <row r="300" spans="1:30">
      <c r="A300" s="147" t="s">
        <v>873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1030</v>
      </c>
      <c r="J300" s="155" t="s">
        <v>1180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1027</v>
      </c>
    </row>
    <row r="301" spans="1:30">
      <c r="A301" s="147" t="s">
        <v>874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1030</v>
      </c>
      <c r="J301" s="155" t="s">
        <v>1181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1027</v>
      </c>
    </row>
    <row r="302" spans="1:30">
      <c r="A302" s="147" t="s">
        <v>882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1030</v>
      </c>
      <c r="J302" s="155" t="s">
        <v>1182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1027</v>
      </c>
    </row>
    <row r="303" spans="1:30">
      <c r="A303" s="147" t="s">
        <v>883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1030</v>
      </c>
      <c r="J303" s="155" t="s">
        <v>1189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1027</v>
      </c>
    </row>
    <row r="304" spans="1:30">
      <c r="A304" s="147" t="s">
        <v>884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1030</v>
      </c>
      <c r="J304" s="155" t="s">
        <v>1183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1027</v>
      </c>
    </row>
    <row r="305" spans="1:30">
      <c r="A305" s="147" t="s">
        <v>885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1030</v>
      </c>
      <c r="J305" s="155" t="s">
        <v>1190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1027</v>
      </c>
    </row>
    <row r="306" spans="1:30">
      <c r="A306" s="147" t="s">
        <v>886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1030</v>
      </c>
      <c r="J306" s="155" t="s">
        <v>1184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1027</v>
      </c>
    </row>
    <row r="307" spans="1:30">
      <c r="A307" s="147" t="s">
        <v>892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1030</v>
      </c>
      <c r="J307" s="155" t="s">
        <v>1191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1027</v>
      </c>
    </row>
    <row r="308" spans="1:30">
      <c r="A308" s="31" t="s">
        <v>893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39" t="s">
        <v>1030</v>
      </c>
      <c r="J308" s="33" t="s">
        <v>894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2020-09-11</v>
      </c>
      <c r="M308" s="18">
        <f ca="1">(L308-K308+1)*B308</f>
        <v>37680</v>
      </c>
      <c r="N308" s="19">
        <f ca="1">H308/M308*365</f>
        <v>0.61436861995753678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895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39" t="s">
        <v>1030</v>
      </c>
      <c r="J309" s="33" t="s">
        <v>896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2020-09-11</v>
      </c>
      <c r="M309" s="18">
        <f ca="1">(L309-K309+1)*B309</f>
        <v>37440</v>
      </c>
      <c r="N309" s="19">
        <f ca="1">H309/M309*365</f>
        <v>0.60883013888888904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897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39" t="s">
        <v>1030</v>
      </c>
      <c r="J310" s="33" t="s">
        <v>898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2020-09-11</v>
      </c>
      <c r="M310" s="18">
        <f ca="1">(L310-K310+1)*B310</f>
        <v>37200</v>
      </c>
      <c r="N310" s="19">
        <f ca="1">H310/M310*365</f>
        <v>0.63035382258064521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1030</v>
      </c>
      <c r="J311" s="155" t="s">
        <v>1530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1027</v>
      </c>
    </row>
    <row r="312" spans="1:30">
      <c r="A312" s="147" t="s">
        <v>905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1030</v>
      </c>
      <c r="J312" s="155" t="s">
        <v>1192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1027</v>
      </c>
    </row>
    <row r="313" spans="1:30">
      <c r="A313" s="31" t="s">
        <v>906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2020-09-11</v>
      </c>
      <c r="M313" s="18">
        <f t="shared" ref="M313:M323" ca="1" si="69">(L313-K313+1)*B313</f>
        <v>36000</v>
      </c>
      <c r="N313" s="19">
        <f t="shared" ref="N313:N323" ca="1" si="70">H313/M313*365</f>
        <v>0.63097428333333361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909</v>
      </c>
      <c r="K314" s="34">
        <f t="shared" si="67"/>
        <v>43937</v>
      </c>
      <c r="L314" s="34" t="str">
        <f t="shared" ca="1" si="68"/>
        <v>2020-09-11</v>
      </c>
      <c r="M314" s="18">
        <f t="shared" ca="1" si="69"/>
        <v>35760</v>
      </c>
      <c r="N314" s="19">
        <f t="shared" ca="1" si="70"/>
        <v>0.63059016778523469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911</v>
      </c>
      <c r="K315" s="34">
        <f t="shared" si="67"/>
        <v>43938</v>
      </c>
      <c r="L315" s="34" t="str">
        <f t="shared" ca="1" si="68"/>
        <v>2020-09-11</v>
      </c>
      <c r="M315" s="18">
        <f t="shared" ca="1" si="69"/>
        <v>35520</v>
      </c>
      <c r="N315" s="19">
        <f t="shared" ca="1" si="70"/>
        <v>0.60695060810810775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918</v>
      </c>
      <c r="K316" s="34">
        <f t="shared" si="67"/>
        <v>43941</v>
      </c>
      <c r="L316" s="34" t="str">
        <f t="shared" ca="1" si="68"/>
        <v>2020-09-11</v>
      </c>
      <c r="M316" s="18">
        <f t="shared" ca="1" si="69"/>
        <v>34800</v>
      </c>
      <c r="N316" s="19">
        <f t="shared" ca="1" si="70"/>
        <v>0.60773045402298853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919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920</v>
      </c>
      <c r="K317" s="34">
        <f t="shared" si="67"/>
        <v>43942</v>
      </c>
      <c r="L317" s="34" t="str">
        <f t="shared" ca="1" si="68"/>
        <v>2020-09-11</v>
      </c>
      <c r="M317" s="18">
        <f t="shared" ca="1" si="69"/>
        <v>34560</v>
      </c>
      <c r="N317" s="19">
        <f t="shared" ca="1" si="70"/>
        <v>0.64770644097222208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922</v>
      </c>
      <c r="K318" s="34">
        <f t="shared" si="67"/>
        <v>43943</v>
      </c>
      <c r="L318" s="34" t="str">
        <f t="shared" ca="1" si="68"/>
        <v>2020-09-11</v>
      </c>
      <c r="M318" s="18">
        <f t="shared" ca="1" si="69"/>
        <v>34320</v>
      </c>
      <c r="N318" s="19">
        <f t="shared" ca="1" si="70"/>
        <v>0.6274596736596737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924</v>
      </c>
      <c r="K319" s="34">
        <f t="shared" si="67"/>
        <v>43944</v>
      </c>
      <c r="L319" s="34" t="str">
        <f t="shared" ca="1" si="68"/>
        <v>2020-09-11</v>
      </c>
      <c r="M319" s="18">
        <f t="shared" ca="1" si="69"/>
        <v>34080</v>
      </c>
      <c r="N319" s="19">
        <f t="shared" ca="1" si="70"/>
        <v>0.63923795187793431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926</v>
      </c>
      <c r="K320" s="34">
        <f t="shared" si="67"/>
        <v>43945</v>
      </c>
      <c r="L320" s="34" t="str">
        <f t="shared" ca="1" si="68"/>
        <v>2020-09-11</v>
      </c>
      <c r="M320" s="18">
        <f t="shared" ca="1" si="69"/>
        <v>33840</v>
      </c>
      <c r="N320" s="19">
        <f t="shared" ca="1" si="70"/>
        <v>0.66998381796690265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933</v>
      </c>
      <c r="K321" s="34">
        <f t="shared" si="67"/>
        <v>43948</v>
      </c>
      <c r="L321" s="34" t="str">
        <f t="shared" ca="1" si="68"/>
        <v>2020-09-11</v>
      </c>
      <c r="M321" s="18">
        <f t="shared" ca="1" si="69"/>
        <v>33120</v>
      </c>
      <c r="N321" s="19">
        <f t="shared" ca="1" si="70"/>
        <v>0.66275359903381648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935</v>
      </c>
      <c r="K322" s="34">
        <f t="shared" si="67"/>
        <v>43949</v>
      </c>
      <c r="L322" s="34" t="str">
        <f t="shared" ca="1" si="68"/>
        <v>2020-09-11</v>
      </c>
      <c r="M322" s="18">
        <f t="shared" ca="1" si="69"/>
        <v>32880</v>
      </c>
      <c r="N322" s="19">
        <f t="shared" ca="1" si="70"/>
        <v>0.64619520072992731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937</v>
      </c>
      <c r="K323" s="34">
        <f t="shared" si="67"/>
        <v>43950</v>
      </c>
      <c r="L323" s="34" t="str">
        <f t="shared" ca="1" si="68"/>
        <v>2020-09-11</v>
      </c>
      <c r="M323" s="18">
        <f t="shared" ca="1" si="69"/>
        <v>32640</v>
      </c>
      <c r="N323" s="19">
        <f t="shared" ca="1" si="70"/>
        <v>0.63576558823529405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1361</v>
      </c>
      <c r="J324" s="155" t="s">
        <v>1369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1027</v>
      </c>
    </row>
    <row r="325" spans="1:30">
      <c r="A325" s="147" t="s">
        <v>946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1030</v>
      </c>
      <c r="J325" s="155" t="s">
        <v>1389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1027</v>
      </c>
    </row>
    <row r="326" spans="1:30">
      <c r="A326" s="147" t="s">
        <v>947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1030</v>
      </c>
      <c r="J326" s="155" t="s">
        <v>1390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1027</v>
      </c>
    </row>
    <row r="327" spans="1:30">
      <c r="A327" s="147" t="s">
        <v>948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1030</v>
      </c>
      <c r="J327" s="155" t="s">
        <v>1531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1027</v>
      </c>
    </row>
    <row r="328" spans="1:30">
      <c r="A328" s="147" t="s">
        <v>954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1030</v>
      </c>
      <c r="J328" s="155" t="s">
        <v>1529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1027</v>
      </c>
    </row>
    <row r="329" spans="1:30">
      <c r="A329" s="147" t="s">
        <v>955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1030</v>
      </c>
      <c r="J329" s="155" t="s">
        <v>1532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1027</v>
      </c>
    </row>
    <row r="330" spans="1:30">
      <c r="A330" s="147" t="s">
        <v>956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1030</v>
      </c>
      <c r="J330" s="155" t="s">
        <v>1528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1027</v>
      </c>
    </row>
    <row r="331" spans="1:30">
      <c r="A331" s="147" t="s">
        <v>957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1030</v>
      </c>
      <c r="J331" s="155" t="s">
        <v>1392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1027</v>
      </c>
    </row>
    <row r="332" spans="1:30">
      <c r="A332" s="147" t="s">
        <v>958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1361</v>
      </c>
      <c r="J332" s="155" t="s">
        <v>1367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1027</v>
      </c>
    </row>
    <row r="333" spans="1:30">
      <c r="A333" s="147" t="s">
        <v>959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1030</v>
      </c>
      <c r="J333" s="155" t="s">
        <v>1395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1027</v>
      </c>
    </row>
    <row r="334" spans="1:30">
      <c r="A334" s="147" t="s">
        <v>960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1030</v>
      </c>
      <c r="J334" s="155" t="s">
        <v>1533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1027</v>
      </c>
    </row>
    <row r="335" spans="1:30">
      <c r="A335" s="147" t="s">
        <v>961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1030</v>
      </c>
      <c r="J335" s="155" t="s">
        <v>1393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1027</v>
      </c>
    </row>
    <row r="336" spans="1:30">
      <c r="A336" s="147" t="s">
        <v>962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1361</v>
      </c>
      <c r="J336" s="155" t="s">
        <v>1370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1027</v>
      </c>
    </row>
    <row r="337" spans="1:30">
      <c r="A337" s="147" t="s">
        <v>963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1030</v>
      </c>
      <c r="J337" s="155" t="s">
        <v>1349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1027</v>
      </c>
    </row>
    <row r="338" spans="1:30">
      <c r="A338" s="31" t="s">
        <v>978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2020-09-11</v>
      </c>
      <c r="M338" s="18">
        <f ca="1">(L338-K338+1)*B338</f>
        <v>26400</v>
      </c>
      <c r="N338" s="19">
        <f ca="1">H338/M338*365</f>
        <v>0.81500241666666684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979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2020-09-11</v>
      </c>
      <c r="M339" s="18">
        <f ca="1">(L339-K339+1)*B339</f>
        <v>26160</v>
      </c>
      <c r="N339" s="19">
        <f ca="1">H339/M339*365</f>
        <v>0.77828269113149784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1030</v>
      </c>
      <c r="J340" s="155" t="s">
        <v>1350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1027</v>
      </c>
    </row>
    <row r="341" spans="1:30">
      <c r="A341" s="31" t="s">
        <v>981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2020-09-11</v>
      </c>
      <c r="M341" s="18">
        <f t="shared" ref="M341:M370" ca="1" si="89">(L341-K341+1)*B341</f>
        <v>25680</v>
      </c>
      <c r="N341" s="19">
        <f t="shared" ref="N341:N370" ca="1" si="90">H341/M341*365</f>
        <v>0.80759945482866025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977</v>
      </c>
      <c r="K342" s="34">
        <f t="shared" si="87"/>
        <v>43980</v>
      </c>
      <c r="L342" s="34" t="str">
        <f t="shared" ca="1" si="88"/>
        <v>2020-09-11</v>
      </c>
      <c r="M342" s="18">
        <f t="shared" ca="1" si="89"/>
        <v>25440</v>
      </c>
      <c r="N342" s="19">
        <f t="shared" ca="1" si="90"/>
        <v>0.80223327044025139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1030</v>
      </c>
      <c r="J343" s="155" t="s">
        <v>1527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1027</v>
      </c>
    </row>
    <row r="344" spans="1:30">
      <c r="A344" s="31" t="s">
        <v>994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39" t="s">
        <v>1030</v>
      </c>
      <c r="J344" s="33" t="s">
        <v>986</v>
      </c>
      <c r="K344" s="34">
        <f t="shared" si="87"/>
        <v>43984</v>
      </c>
      <c r="L344" s="34" t="str">
        <f t="shared" ca="1" si="88"/>
        <v>2020-09-11</v>
      </c>
      <c r="M344" s="18">
        <f t="shared" ca="1" si="89"/>
        <v>13770</v>
      </c>
      <c r="N344" s="19">
        <f t="shared" ca="1" si="90"/>
        <v>0.70907969498910706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995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39" t="s">
        <v>1030</v>
      </c>
      <c r="J345" s="33" t="s">
        <v>988</v>
      </c>
      <c r="K345" s="34">
        <f t="shared" si="87"/>
        <v>43985</v>
      </c>
      <c r="L345" s="34" t="str">
        <f t="shared" ca="1" si="88"/>
        <v>2020-09-11</v>
      </c>
      <c r="M345" s="18">
        <f t="shared" ca="1" si="89"/>
        <v>13635</v>
      </c>
      <c r="N345" s="19">
        <f t="shared" ca="1" si="90"/>
        <v>0.71520297763109586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996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39" t="s">
        <v>1030</v>
      </c>
      <c r="J346" s="33" t="s">
        <v>990</v>
      </c>
      <c r="K346" s="34">
        <f t="shared" si="87"/>
        <v>43986</v>
      </c>
      <c r="L346" s="34" t="str">
        <f t="shared" ca="1" si="88"/>
        <v>2020-09-11</v>
      </c>
      <c r="M346" s="18">
        <f t="shared" ca="1" si="89"/>
        <v>13500</v>
      </c>
      <c r="N346" s="19">
        <f t="shared" ca="1" si="90"/>
        <v>0.72326128888888919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997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39" t="s">
        <v>1030</v>
      </c>
      <c r="J347" s="33" t="s">
        <v>992</v>
      </c>
      <c r="K347" s="34">
        <f t="shared" si="87"/>
        <v>43987</v>
      </c>
      <c r="L347" s="34" t="str">
        <f t="shared" ca="1" si="88"/>
        <v>2020-09-11</v>
      </c>
      <c r="M347" s="18">
        <f t="shared" ca="1" si="89"/>
        <v>13365</v>
      </c>
      <c r="N347" s="19">
        <f t="shared" ca="1" si="90"/>
        <v>0.71088508791619898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998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999</v>
      </c>
      <c r="K348" s="34">
        <f t="shared" si="87"/>
        <v>43990</v>
      </c>
      <c r="L348" s="34" t="str">
        <f t="shared" ca="1" si="88"/>
        <v>2020-09-11</v>
      </c>
      <c r="M348" s="18">
        <f t="shared" ca="1" si="89"/>
        <v>12960</v>
      </c>
      <c r="N348" s="19">
        <f t="shared" ca="1" si="90"/>
        <v>0.70902714506172759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1000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1001</v>
      </c>
      <c r="K349" s="34">
        <f t="shared" si="87"/>
        <v>43991</v>
      </c>
      <c r="L349" s="34" t="str">
        <f t="shared" ca="1" si="88"/>
        <v>2020-09-11</v>
      </c>
      <c r="M349" s="18">
        <f t="shared" ca="1" si="89"/>
        <v>12825</v>
      </c>
      <c r="N349" s="19">
        <f t="shared" ca="1" si="90"/>
        <v>0.6902561247563348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1002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1003</v>
      </c>
      <c r="K350" s="34">
        <f t="shared" si="87"/>
        <v>43992</v>
      </c>
      <c r="L350" s="34" t="str">
        <f t="shared" ca="1" si="88"/>
        <v>2020-09-11</v>
      </c>
      <c r="M350" s="18">
        <f t="shared" ca="1" si="89"/>
        <v>12690</v>
      </c>
      <c r="N350" s="19">
        <f t="shared" ca="1" si="90"/>
        <v>0.7019378565799842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1004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39" t="s">
        <v>1030</v>
      </c>
      <c r="J351" s="33" t="s">
        <v>1005</v>
      </c>
      <c r="K351" s="34">
        <f t="shared" si="87"/>
        <v>43993</v>
      </c>
      <c r="L351" s="34" t="str">
        <f t="shared" ca="1" si="88"/>
        <v>2020-09-11</v>
      </c>
      <c r="M351" s="18">
        <f t="shared" ca="1" si="89"/>
        <v>12555</v>
      </c>
      <c r="N351" s="19">
        <f t="shared" ca="1" si="90"/>
        <v>0.75382515332536826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1006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1007</v>
      </c>
      <c r="K352" s="34">
        <f t="shared" si="87"/>
        <v>43994</v>
      </c>
      <c r="L352" s="34" t="str">
        <f t="shared" ca="1" si="88"/>
        <v>2020-09-11</v>
      </c>
      <c r="M352" s="18">
        <f t="shared" ca="1" si="89"/>
        <v>12420</v>
      </c>
      <c r="N352" s="19">
        <f t="shared" ca="1" si="90"/>
        <v>0.75857109500805131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1013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1030</v>
      </c>
      <c r="J353" s="155" t="s">
        <v>1526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1027</v>
      </c>
    </row>
    <row r="354" spans="1:30">
      <c r="A354" s="31" t="s">
        <v>1014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1015</v>
      </c>
      <c r="K354" s="34">
        <f t="shared" si="87"/>
        <v>43998</v>
      </c>
      <c r="L354" s="34" t="str">
        <f t="shared" ca="1" si="88"/>
        <v>2020-09-11</v>
      </c>
      <c r="M354" s="18">
        <f t="shared" ca="1" si="89"/>
        <v>11880</v>
      </c>
      <c r="N354" s="19">
        <f t="shared" ca="1" si="90"/>
        <v>0.77760361952861989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1016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1017</v>
      </c>
      <c r="K355" s="34">
        <f t="shared" si="87"/>
        <v>43999</v>
      </c>
      <c r="L355" s="34" t="str">
        <f t="shared" ca="1" si="88"/>
        <v>2020-09-11</v>
      </c>
      <c r="M355" s="18">
        <f t="shared" ca="1" si="89"/>
        <v>11745</v>
      </c>
      <c r="N355" s="19">
        <f t="shared" ca="1" si="90"/>
        <v>0.78237478075776834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1018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1019</v>
      </c>
      <c r="K356" s="34">
        <f t="shared" si="87"/>
        <v>44000</v>
      </c>
      <c r="L356" s="34" t="str">
        <f t="shared" ca="1" si="88"/>
        <v>2020-09-11</v>
      </c>
      <c r="M356" s="18">
        <f t="shared" ca="1" si="89"/>
        <v>11610</v>
      </c>
      <c r="N356" s="19">
        <f t="shared" ca="1" si="90"/>
        <v>0.75775006029285075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1020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1021</v>
      </c>
      <c r="K357" s="34">
        <f t="shared" si="87"/>
        <v>44001</v>
      </c>
      <c r="L357" s="34" t="str">
        <f t="shared" ca="1" si="88"/>
        <v>2020-09-11</v>
      </c>
      <c r="M357" s="18">
        <f t="shared" ca="1" si="89"/>
        <v>11475</v>
      </c>
      <c r="N357" s="19">
        <f t="shared" ca="1" si="90"/>
        <v>0.7000264226579519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1044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1039</v>
      </c>
      <c r="K358" s="34">
        <f t="shared" si="87"/>
        <v>44004</v>
      </c>
      <c r="L358" s="34" t="str">
        <f t="shared" ca="1" si="88"/>
        <v>2020-09-11</v>
      </c>
      <c r="M358" s="18">
        <f t="shared" ca="1" si="89"/>
        <v>11070</v>
      </c>
      <c r="N358" s="19">
        <f t="shared" ca="1" si="90"/>
        <v>0.71955842818428173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1045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1041</v>
      </c>
      <c r="K359" s="34">
        <f t="shared" si="87"/>
        <v>44005</v>
      </c>
      <c r="L359" s="34" t="str">
        <f t="shared" ca="1" si="88"/>
        <v>2020-09-11</v>
      </c>
      <c r="M359" s="18">
        <f t="shared" ca="1" si="89"/>
        <v>10935</v>
      </c>
      <c r="N359" s="19">
        <f t="shared" ca="1" si="90"/>
        <v>0.70494567901234606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1046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1043</v>
      </c>
      <c r="K360" s="34">
        <f t="shared" si="87"/>
        <v>44006</v>
      </c>
      <c r="L360" s="34" t="str">
        <f t="shared" ca="1" si="88"/>
        <v>2020-09-11</v>
      </c>
      <c r="M360" s="18">
        <f t="shared" ca="1" si="89"/>
        <v>10800</v>
      </c>
      <c r="N360" s="19">
        <f t="shared" ca="1" si="90"/>
        <v>0.68486977777777724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1173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1166</v>
      </c>
      <c r="K361" s="34">
        <f t="shared" si="87"/>
        <v>44011</v>
      </c>
      <c r="L361" s="34" t="str">
        <f t="shared" ca="1" si="88"/>
        <v>2020-09-11</v>
      </c>
      <c r="M361" s="18">
        <f t="shared" ca="1" si="89"/>
        <v>10125</v>
      </c>
      <c r="N361" s="19">
        <f t="shared" ca="1" si="90"/>
        <v>0.76798739753086465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1174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1167</v>
      </c>
      <c r="K362" s="34">
        <f t="shared" si="87"/>
        <v>44012</v>
      </c>
      <c r="L362" s="34" t="str">
        <f t="shared" ca="1" si="88"/>
        <v>2020-09-11</v>
      </c>
      <c r="M362" s="18">
        <f t="shared" ca="1" si="89"/>
        <v>9990</v>
      </c>
      <c r="N362" s="19">
        <f t="shared" ca="1" si="90"/>
        <v>0.70365861861861856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1175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1168</v>
      </c>
      <c r="K363" s="34">
        <f t="shared" si="87"/>
        <v>44013</v>
      </c>
      <c r="L363" s="34" t="str">
        <f t="shared" ca="1" si="88"/>
        <v>2020-09-11</v>
      </c>
      <c r="M363" s="18">
        <f t="shared" ca="1" si="89"/>
        <v>9855</v>
      </c>
      <c r="N363" s="19">
        <f t="shared" ca="1" si="90"/>
        <v>0.60653037037037005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1176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1169</v>
      </c>
      <c r="K364" s="34">
        <f t="shared" si="87"/>
        <v>44014</v>
      </c>
      <c r="L364" s="34" t="str">
        <f t="shared" ca="1" si="88"/>
        <v>2020-09-11</v>
      </c>
      <c r="M364" s="18">
        <f t="shared" ca="1" si="89"/>
        <v>9720</v>
      </c>
      <c r="N364" s="19">
        <f t="shared" ca="1" si="90"/>
        <v>0.50292794238683181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1177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1171</v>
      </c>
      <c r="K365" s="34">
        <f t="shared" si="87"/>
        <v>44015</v>
      </c>
      <c r="L365" s="34" t="str">
        <f t="shared" ca="1" si="88"/>
        <v>2020-09-11</v>
      </c>
      <c r="M365" s="18">
        <f t="shared" ca="1" si="89"/>
        <v>9585</v>
      </c>
      <c r="N365" s="19">
        <f t="shared" ca="1" si="90"/>
        <v>0.40789521126760492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1509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1510</v>
      </c>
      <c r="K366" s="34">
        <f t="shared" si="87"/>
        <v>44018</v>
      </c>
      <c r="L366" s="34" t="str">
        <f t="shared" ca="1" si="88"/>
        <v>2020-09-11</v>
      </c>
      <c r="M366" s="18">
        <f t="shared" ca="1" si="89"/>
        <v>9180</v>
      </c>
      <c r="N366" s="19">
        <f t="shared" ca="1" si="90"/>
        <v>0.12868357298474947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1511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1512</v>
      </c>
      <c r="K367" s="34">
        <f t="shared" si="87"/>
        <v>44019</v>
      </c>
      <c r="L367" s="34" t="str">
        <f t="shared" ca="1" si="88"/>
        <v>2020-09-11</v>
      </c>
      <c r="M367" s="18">
        <f t="shared" ca="1" si="89"/>
        <v>8040</v>
      </c>
      <c r="N367" s="19">
        <f t="shared" ca="1" si="90"/>
        <v>9.8224950248756257E-2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1513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1514</v>
      </c>
      <c r="K368" s="34">
        <f t="shared" si="87"/>
        <v>44020</v>
      </c>
      <c r="L368" s="34" t="str">
        <f t="shared" ca="1" si="88"/>
        <v>2020-09-11</v>
      </c>
      <c r="M368" s="18">
        <f t="shared" ca="1" si="89"/>
        <v>7920</v>
      </c>
      <c r="N368" s="19">
        <f t="shared" ca="1" si="90"/>
        <v>1.4749318181818452E-2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1515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1516</v>
      </c>
      <c r="K369" s="34">
        <f t="shared" si="87"/>
        <v>44021</v>
      </c>
      <c r="L369" s="34" t="str">
        <f t="shared" ca="1" si="88"/>
        <v>2020-09-11</v>
      </c>
      <c r="M369" s="18">
        <f t="shared" ca="1" si="89"/>
        <v>7800</v>
      </c>
      <c r="N369" s="19">
        <f t="shared" ca="1" si="90"/>
        <v>-5.9530564102564083E-2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1517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1518</v>
      </c>
      <c r="K370" s="34">
        <f t="shared" si="87"/>
        <v>44022</v>
      </c>
      <c r="L370" s="34" t="str">
        <f t="shared" ca="1" si="88"/>
        <v>2020-09-11</v>
      </c>
      <c r="M370" s="18">
        <f t="shared" ca="1" si="89"/>
        <v>7680</v>
      </c>
      <c r="N370" s="19">
        <f t="shared" ca="1" si="90"/>
        <v>2.6361744791666888E-2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1576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1577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2020-09-11</v>
      </c>
      <c r="M371" s="18">
        <f t="shared" ref="M371:M375" ca="1" si="109">(L371-K371+1)*B371</f>
        <v>7320</v>
      </c>
      <c r="N371" s="19">
        <f t="shared" ref="N371:N375" ca="1" si="110">H371/M371*365</f>
        <v>-9.3519781420764767E-2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1578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1579</v>
      </c>
      <c r="K372" s="34">
        <f t="shared" si="107"/>
        <v>44026</v>
      </c>
      <c r="L372" s="34" t="str">
        <f t="shared" ca="1" si="108"/>
        <v>2020-09-11</v>
      </c>
      <c r="M372" s="18">
        <f t="shared" ca="1" si="109"/>
        <v>7200</v>
      </c>
      <c r="N372" s="19">
        <f t="shared" ca="1" si="110"/>
        <v>-4.2400833333333929E-2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1580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1581</v>
      </c>
      <c r="K373" s="34">
        <f t="shared" si="107"/>
        <v>44027</v>
      </c>
      <c r="L373" s="34" t="str">
        <f t="shared" ca="1" si="108"/>
        <v>2020-09-11</v>
      </c>
      <c r="M373" s="18">
        <f t="shared" ca="1" si="109"/>
        <v>7080</v>
      </c>
      <c r="N373" s="19">
        <f t="shared" ca="1" si="110"/>
        <v>1.6499237288135897E-2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1582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1583</v>
      </c>
      <c r="K374" s="34">
        <f t="shared" si="107"/>
        <v>44028</v>
      </c>
      <c r="L374" s="34" t="str">
        <f t="shared" ca="1" si="108"/>
        <v>2020-09-11</v>
      </c>
      <c r="M374" s="18">
        <f t="shared" ca="1" si="109"/>
        <v>6960</v>
      </c>
      <c r="N374" s="19">
        <f t="shared" ca="1" si="110"/>
        <v>0.31562221264367807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1584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1585</v>
      </c>
      <c r="K375" s="34">
        <f t="shared" si="107"/>
        <v>44029</v>
      </c>
      <c r="L375" s="34" t="str">
        <f t="shared" ca="1" si="108"/>
        <v>2020-09-11</v>
      </c>
      <c r="M375" s="18">
        <f t="shared" ca="1" si="109"/>
        <v>7695</v>
      </c>
      <c r="N375" s="19">
        <f t="shared" ca="1" si="110"/>
        <v>0.27594474333983116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1591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1592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2020-09-11</v>
      </c>
      <c r="M376" s="18">
        <f t="shared" ref="M376:M380" ca="1" si="129">(L376-K376+1)*B376</f>
        <v>6480</v>
      </c>
      <c r="N376" s="19">
        <f t="shared" ref="N376:N380" ca="1" si="130">H376/M376*365</f>
        <v>9.6382530864197985E-2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1593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1594</v>
      </c>
      <c r="K377" s="34">
        <f t="shared" si="127"/>
        <v>44033</v>
      </c>
      <c r="L377" s="34" t="str">
        <f t="shared" ca="1" si="128"/>
        <v>2020-09-11</v>
      </c>
      <c r="M377" s="18">
        <f t="shared" ca="1" si="129"/>
        <v>6360</v>
      </c>
      <c r="N377" s="19">
        <f t="shared" ca="1" si="130"/>
        <v>8.1849528301886465E-2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1595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1596</v>
      </c>
      <c r="K378" s="34">
        <f t="shared" si="127"/>
        <v>44034</v>
      </c>
      <c r="L378" s="34" t="str">
        <f t="shared" ca="1" si="128"/>
        <v>2020-09-11</v>
      </c>
      <c r="M378" s="18">
        <f t="shared" ca="1" si="129"/>
        <v>6240</v>
      </c>
      <c r="N378" s="19">
        <f t="shared" ca="1" si="130"/>
        <v>4.3229102564102728E-2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1597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1598</v>
      </c>
      <c r="K379" s="34">
        <f t="shared" si="127"/>
        <v>44035</v>
      </c>
      <c r="L379" s="34" t="str">
        <f t="shared" ca="1" si="128"/>
        <v>2020-09-11</v>
      </c>
      <c r="M379" s="18">
        <f t="shared" ca="1" si="129"/>
        <v>6120</v>
      </c>
      <c r="N379" s="19">
        <f t="shared" ca="1" si="130"/>
        <v>4.3077156862744971E-2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1599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1600</v>
      </c>
      <c r="K380" s="34">
        <f t="shared" si="127"/>
        <v>44036</v>
      </c>
      <c r="L380" s="34" t="str">
        <f t="shared" ca="1" si="128"/>
        <v>2020-09-11</v>
      </c>
      <c r="M380" s="18">
        <f t="shared" ca="1" si="129"/>
        <v>6000</v>
      </c>
      <c r="N380" s="19">
        <f t="shared" ca="1" si="130"/>
        <v>0.36204350000000041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  <row r="381" spans="1:30">
      <c r="A381" s="31" t="s">
        <v>1607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4.4706666666666742E-2</v>
      </c>
      <c r="H381" s="5">
        <f t="shared" ref="H381:H385" si="146">IF(G381="",$F$1*C381-B381,G381-B381)</f>
        <v>6.0354000000000099</v>
      </c>
      <c r="I381" s="2" t="s">
        <v>66</v>
      </c>
      <c r="J381" s="33" t="s">
        <v>1608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2020-09-11</v>
      </c>
      <c r="M381" s="18">
        <f t="shared" ref="M381:M385" ca="1" si="149">(L381-K381+1)*B381</f>
        <v>6345</v>
      </c>
      <c r="N381" s="19">
        <f t="shared" ref="N381:N385" ca="1" si="150">H381/M381*365</f>
        <v>0.34719007092198639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0.1752933333333333</v>
      </c>
    </row>
    <row r="382" spans="1:30">
      <c r="A382" s="31" t="s">
        <v>1609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3.6264592592592466E-2</v>
      </c>
      <c r="H382" s="5">
        <f t="shared" si="146"/>
        <v>4.895719999999983</v>
      </c>
      <c r="I382" s="2" t="s">
        <v>66</v>
      </c>
      <c r="J382" s="33" t="s">
        <v>1610</v>
      </c>
      <c r="K382" s="34">
        <f t="shared" si="147"/>
        <v>44040</v>
      </c>
      <c r="L382" s="34" t="str">
        <f t="shared" ca="1" si="148"/>
        <v>2020-09-11</v>
      </c>
      <c r="M382" s="18">
        <f t="shared" ca="1" si="149"/>
        <v>6210</v>
      </c>
      <c r="N382" s="19">
        <f t="shared" ca="1" si="150"/>
        <v>0.28775165861513591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0.18373540740740757</v>
      </c>
    </row>
    <row r="383" spans="1:30">
      <c r="A383" s="31" t="s">
        <v>1611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1.2723000000000085E-2</v>
      </c>
      <c r="H383" s="5">
        <f t="shared" si="146"/>
        <v>1.5267600000000101</v>
      </c>
      <c r="I383" s="2" t="s">
        <v>66</v>
      </c>
      <c r="J383" s="33" t="s">
        <v>1612</v>
      </c>
      <c r="K383" s="34">
        <f t="shared" si="147"/>
        <v>44041</v>
      </c>
      <c r="L383" s="34" t="str">
        <f t="shared" ca="1" si="148"/>
        <v>2020-09-11</v>
      </c>
      <c r="M383" s="18">
        <f t="shared" ca="1" si="149"/>
        <v>5400</v>
      </c>
      <c r="N383" s="19">
        <f t="shared" ca="1" si="150"/>
        <v>0.10319766666666734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0.19727699999999992</v>
      </c>
    </row>
    <row r="384" spans="1:30">
      <c r="A384" s="31" t="s">
        <v>1613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1.7471666666666507E-2</v>
      </c>
      <c r="H384" s="5">
        <f t="shared" si="146"/>
        <v>2.0965999999999809</v>
      </c>
      <c r="I384" s="2" t="s">
        <v>66</v>
      </c>
      <c r="J384" s="33" t="s">
        <v>1614</v>
      </c>
      <c r="K384" s="34">
        <f t="shared" si="147"/>
        <v>44042</v>
      </c>
      <c r="L384" s="34" t="str">
        <f t="shared" ca="1" si="148"/>
        <v>2020-09-11</v>
      </c>
      <c r="M384" s="18">
        <f t="shared" ca="1" si="149"/>
        <v>5280</v>
      </c>
      <c r="N384" s="19">
        <f t="shared" ca="1" si="150"/>
        <v>0.14493541666666535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0.19252833333333352</v>
      </c>
    </row>
    <row r="385" spans="1:30">
      <c r="A385" s="31" t="s">
        <v>1615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9.231333333333324E-3</v>
      </c>
      <c r="H385" s="5">
        <f t="shared" si="146"/>
        <v>1.107759999999999</v>
      </c>
      <c r="I385" s="2" t="s">
        <v>66</v>
      </c>
      <c r="J385" s="33" t="s">
        <v>1616</v>
      </c>
      <c r="K385" s="34">
        <f t="shared" si="147"/>
        <v>44043</v>
      </c>
      <c r="L385" s="34" t="str">
        <f t="shared" ca="1" si="148"/>
        <v>2020-09-11</v>
      </c>
      <c r="M385" s="18">
        <f t="shared" ca="1" si="149"/>
        <v>5160</v>
      </c>
      <c r="N385" s="19">
        <f t="shared" ca="1" si="150"/>
        <v>7.8358992248061948E-2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0.20076866666666671</v>
      </c>
    </row>
    <row r="386" spans="1:30">
      <c r="A386" s="31" t="s">
        <v>1625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-5.8526666666666692E-3</v>
      </c>
      <c r="H386" s="5">
        <f t="shared" ref="H386" si="166">IF(G386="",$F$1*C386-B386,G386-B386)</f>
        <v>-0.70232000000000028</v>
      </c>
      <c r="I386" s="2" t="s">
        <v>66</v>
      </c>
      <c r="J386" s="33" t="s">
        <v>1626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2020-09-11</v>
      </c>
      <c r="M386" s="18">
        <f t="shared" ref="M386" ca="1" si="169">(L386-K386+1)*B386</f>
        <v>4800</v>
      </c>
      <c r="N386" s="19">
        <f t="shared" ref="N386" ca="1" si="170">H386/M386*365</f>
        <v>-5.340558333333336E-2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0.21585266666666669</v>
      </c>
    </row>
    <row r="387" spans="1:30">
      <c r="A387" s="31" t="s">
        <v>1627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-6.8303333333333905E-3</v>
      </c>
      <c r="H387" s="5">
        <f t="shared" ref="H387:H390" si="186">IF(G387="",$F$1*C387-B387,G387-B387)</f>
        <v>-0.81964000000000681</v>
      </c>
      <c r="I387" s="2" t="s">
        <v>66</v>
      </c>
      <c r="J387" s="33" t="s">
        <v>1628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2020-09-11</v>
      </c>
      <c r="M387" s="18">
        <f t="shared" ref="M387:M390" ca="1" si="189">(L387-K387+1)*B387</f>
        <v>4680</v>
      </c>
      <c r="N387" s="19">
        <f t="shared" ref="N387:N390" ca="1" si="190">H387/M387*365</f>
        <v>-6.3924914529915056E-2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0.2168303333333334</v>
      </c>
    </row>
    <row r="388" spans="1:30">
      <c r="A388" s="31" t="s">
        <v>1629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-6.9700000000000985E-3</v>
      </c>
      <c r="H388" s="5">
        <f t="shared" si="186"/>
        <v>-0.8364000000000118</v>
      </c>
      <c r="I388" s="2" t="s">
        <v>66</v>
      </c>
      <c r="J388" s="33" t="s">
        <v>1630</v>
      </c>
      <c r="K388" s="34">
        <f t="shared" si="187"/>
        <v>44048</v>
      </c>
      <c r="L388" s="34" t="str">
        <f t="shared" ca="1" si="188"/>
        <v>2020-09-11</v>
      </c>
      <c r="M388" s="18">
        <f t="shared" ca="1" si="189"/>
        <v>4560</v>
      </c>
      <c r="N388" s="19">
        <f t="shared" ca="1" si="190"/>
        <v>-6.6948684210527257E-2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0.21697000000000011</v>
      </c>
    </row>
    <row r="389" spans="1:30">
      <c r="A389" s="31" t="s">
        <v>1631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-3.8973333333334635E-3</v>
      </c>
      <c r="H389" s="5">
        <f t="shared" si="186"/>
        <v>-0.46768000000001564</v>
      </c>
      <c r="I389" s="2" t="s">
        <v>66</v>
      </c>
      <c r="J389" s="33" t="s">
        <v>1632</v>
      </c>
      <c r="K389" s="34">
        <f t="shared" si="187"/>
        <v>44049</v>
      </c>
      <c r="L389" s="34" t="str">
        <f t="shared" ca="1" si="188"/>
        <v>2020-09-11</v>
      </c>
      <c r="M389" s="18">
        <f t="shared" ca="1" si="189"/>
        <v>4440</v>
      </c>
      <c r="N389" s="19">
        <f t="shared" ca="1" si="190"/>
        <v>-3.8446666666667954E-2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0.21389733333333349</v>
      </c>
    </row>
    <row r="390" spans="1:30">
      <c r="A390" s="31" t="s">
        <v>1633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6.7173333333332861E-3</v>
      </c>
      <c r="H390" s="5">
        <f t="shared" si="186"/>
        <v>0.80607999999999436</v>
      </c>
      <c r="I390" s="2" t="s">
        <v>66</v>
      </c>
      <c r="J390" s="33" t="s">
        <v>1634</v>
      </c>
      <c r="K390" s="34">
        <f t="shared" si="187"/>
        <v>44050</v>
      </c>
      <c r="L390" s="34" t="str">
        <f t="shared" ca="1" si="188"/>
        <v>2020-09-11</v>
      </c>
      <c r="M390" s="18">
        <f t="shared" ca="1" si="189"/>
        <v>4320</v>
      </c>
      <c r="N390" s="19">
        <f t="shared" ca="1" si="190"/>
        <v>6.8106296296295818E-2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0.20328266666666672</v>
      </c>
    </row>
    <row r="391" spans="1:30">
      <c r="A391" s="31" t="s">
        <v>1641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3.0859999999998185E-3</v>
      </c>
      <c r="H391" s="5">
        <f t="shared" ref="H391:H395" si="206">IF(G391="",$F$1*C391-B391,G391-B391)</f>
        <v>0.37031999999997822</v>
      </c>
      <c r="I391" s="2" t="s">
        <v>66</v>
      </c>
      <c r="J391" s="33" t="s">
        <v>1642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2020-09-11</v>
      </c>
      <c r="M391" s="18">
        <f t="shared" ref="M391:M395" ca="1" si="209">(L391-K391+1)*B391</f>
        <v>3960</v>
      </c>
      <c r="N391" s="19">
        <f t="shared" ref="N391:N395" ca="1" si="210">H391/M391*365</f>
        <v>3.4133030303028292E-2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0.20691400000000021</v>
      </c>
    </row>
    <row r="392" spans="1:30">
      <c r="A392" s="31" t="s">
        <v>1643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1.1745333333333245E-2</v>
      </c>
      <c r="H392" s="5">
        <f t="shared" si="206"/>
        <v>1.4094399999999894</v>
      </c>
      <c r="I392" s="2" t="s">
        <v>66</v>
      </c>
      <c r="J392" s="33" t="s">
        <v>1644</v>
      </c>
      <c r="K392" s="34">
        <f t="shared" si="207"/>
        <v>44054</v>
      </c>
      <c r="L392" s="34" t="str">
        <f t="shared" ca="1" si="208"/>
        <v>2020-09-11</v>
      </c>
      <c r="M392" s="18">
        <f t="shared" ca="1" si="209"/>
        <v>3840</v>
      </c>
      <c r="N392" s="19">
        <f t="shared" ca="1" si="210"/>
        <v>0.13397020833333231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0.19825466666666677</v>
      </c>
    </row>
    <row r="393" spans="1:30">
      <c r="A393" s="31" t="s">
        <v>1645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1.8728666666666647E-2</v>
      </c>
      <c r="H393" s="5">
        <f t="shared" si="206"/>
        <v>2.2474399999999974</v>
      </c>
      <c r="I393" s="2" t="s">
        <v>66</v>
      </c>
      <c r="J393" s="33" t="s">
        <v>1646</v>
      </c>
      <c r="K393" s="34">
        <f t="shared" si="207"/>
        <v>44055</v>
      </c>
      <c r="L393" s="34" t="str">
        <f t="shared" ca="1" si="208"/>
        <v>2020-09-11</v>
      </c>
      <c r="M393" s="18">
        <f t="shared" ca="1" si="209"/>
        <v>3720</v>
      </c>
      <c r="N393" s="19">
        <f t="shared" ca="1" si="210"/>
        <v>0.2205149462365589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0.19127133333333338</v>
      </c>
    </row>
    <row r="394" spans="1:30">
      <c r="A394" s="31" t="s">
        <v>1647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2.0544333333333144E-2</v>
      </c>
      <c r="H394" s="5">
        <f t="shared" si="206"/>
        <v>2.4653199999999771</v>
      </c>
      <c r="I394" s="2" t="s">
        <v>66</v>
      </c>
      <c r="J394" s="33" t="s">
        <v>1648</v>
      </c>
      <c r="K394" s="34">
        <f t="shared" si="207"/>
        <v>44056</v>
      </c>
      <c r="L394" s="34" t="str">
        <f t="shared" ca="1" si="208"/>
        <v>2020-09-11</v>
      </c>
      <c r="M394" s="18">
        <f t="shared" ca="1" si="209"/>
        <v>3600</v>
      </c>
      <c r="N394" s="19">
        <f t="shared" ca="1" si="210"/>
        <v>0.24995605555555322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0.18945566666666688</v>
      </c>
    </row>
    <row r="395" spans="1:30">
      <c r="A395" s="31" t="s">
        <v>1649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5.8793333333332738E-3</v>
      </c>
      <c r="H395" s="5">
        <f t="shared" si="206"/>
        <v>0.70551999999999282</v>
      </c>
      <c r="I395" s="2" t="s">
        <v>66</v>
      </c>
      <c r="J395" s="33" t="s">
        <v>1650</v>
      </c>
      <c r="K395" s="34">
        <f t="shared" si="207"/>
        <v>44057</v>
      </c>
      <c r="L395" s="34" t="str">
        <f t="shared" ca="1" si="208"/>
        <v>2020-09-11</v>
      </c>
      <c r="M395" s="18">
        <f t="shared" ca="1" si="209"/>
        <v>3480</v>
      </c>
      <c r="N395" s="19">
        <f t="shared" ca="1" si="210"/>
        <v>7.3998505747125687E-2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0.20412066666666676</v>
      </c>
    </row>
    <row r="396" spans="1:30">
      <c r="A396" s="31" t="s">
        <v>1663</v>
      </c>
      <c r="B396" s="2">
        <v>120</v>
      </c>
      <c r="C396" s="178">
        <v>70.44</v>
      </c>
      <c r="D396" s="179">
        <v>1.7015</v>
      </c>
      <c r="E396" s="32">
        <f t="shared" ref="E396:E405" si="224">10%*Q396+13%</f>
        <v>0.21000000000000002</v>
      </c>
      <c r="F396" s="13">
        <f t="shared" ref="F396:F405" si="225">IF(G396="",($F$1*C396-B396)/B396,H396/B396)</f>
        <v>-1.6188000000000122E-2</v>
      </c>
      <c r="H396" s="5">
        <f t="shared" ref="H396:H405" si="226">IF(G396="",$F$1*C396-B396,G396-B396)</f>
        <v>-1.9425600000000145</v>
      </c>
      <c r="I396" s="2" t="s">
        <v>66</v>
      </c>
      <c r="J396" s="33" t="s">
        <v>1664</v>
      </c>
      <c r="K396" s="34">
        <f t="shared" ref="K396:K405" si="227">DATE(MID(J396,1,4),MID(J396,5,2),MID(J396,7,2))</f>
        <v>44060</v>
      </c>
      <c r="L396" s="34" t="str">
        <f t="shared" ref="L396:L405" ca="1" si="228">IF(LEN(J396) &gt; 15,DATE(MID(J396,12,4),MID(J396,16,2),MID(J396,18,2)),TEXT(TODAY(),"yyyy-mm-dd"))</f>
        <v>2020-09-11</v>
      </c>
      <c r="M396" s="18">
        <f t="shared" ref="M396:M405" ca="1" si="229">(L396-K396+1)*B396</f>
        <v>3120</v>
      </c>
      <c r="N396" s="19">
        <f t="shared" ref="N396:N405" ca="1" si="230">H396/M396*365</f>
        <v>-0.22725461538461711</v>
      </c>
      <c r="O396" s="35">
        <f t="shared" ref="O396:O405" si="231">D396*C396</f>
        <v>119.85365999999999</v>
      </c>
      <c r="P396" s="35">
        <f t="shared" ref="P396:P405" si="232">B396-O396</f>
        <v>0.14634000000000924</v>
      </c>
      <c r="Q396" s="36">
        <f t="shared" ref="Q396:Q405" si="233">B396/150</f>
        <v>0.8</v>
      </c>
      <c r="R396" s="37">
        <f t="shared" ref="R396:R404" si="234">R395+C396-T396</f>
        <v>11344.420000000013</v>
      </c>
      <c r="S396" s="38">
        <f t="shared" ref="S396:S404" si="235">R396*D396</f>
        <v>19302.530630000023</v>
      </c>
      <c r="T396" s="38">
        <v>96.72</v>
      </c>
      <c r="U396" s="38">
        <v>163.75</v>
      </c>
      <c r="V396" s="39">
        <f t="shared" ref="V396:V404" si="236">V395+U396</f>
        <v>47016.049999999996</v>
      </c>
      <c r="W396" s="39">
        <f t="shared" ref="W396:W404" si="237">V396+S396</f>
        <v>66318.580630000011</v>
      </c>
      <c r="X396" s="1">
        <f t="shared" ref="X396:X404" si="238">X395+B396</f>
        <v>54705</v>
      </c>
      <c r="Y396" s="37">
        <f t="shared" ref="Y396:Y404" si="239">W396-X396</f>
        <v>11613.580630000011</v>
      </c>
      <c r="Z396" s="204">
        <f t="shared" ref="Z396:Z404" si="240">W396/X396-1</f>
        <v>0.21229468293574638</v>
      </c>
      <c r="AA396" s="204">
        <f t="shared" ref="AA396:AA404" si="241">S396/(X396-V396)-1</f>
        <v>1.5104247823174832</v>
      </c>
      <c r="AB396" s="204">
        <f>SUM($C$2:C396)*D396/SUM($B$2:B396)-1</f>
        <v>0.29823159217621797</v>
      </c>
      <c r="AC396" s="204">
        <f t="shared" ref="AC396:AC404" si="242">Z396-AB396</f>
        <v>-8.5936909240471593E-2</v>
      </c>
      <c r="AD396" s="40">
        <f t="shared" ref="AD396:AD404" si="243">IF(E396-F396&lt;0,"达成",E396-F396)</f>
        <v>0.22618800000000014</v>
      </c>
    </row>
    <row r="397" spans="1:30">
      <c r="A397" s="31" t="s">
        <v>1665</v>
      </c>
      <c r="B397" s="2">
        <v>120</v>
      </c>
      <c r="C397" s="178">
        <v>70.48</v>
      </c>
      <c r="D397" s="179">
        <v>1.7007000000000001</v>
      </c>
      <c r="E397" s="32">
        <f t="shared" si="224"/>
        <v>0.21000000000000002</v>
      </c>
      <c r="F397" s="13">
        <f t="shared" si="225"/>
        <v>-1.5629333333333287E-2</v>
      </c>
      <c r="H397" s="5">
        <f t="shared" si="226"/>
        <v>-1.8755199999999945</v>
      </c>
      <c r="I397" s="2" t="s">
        <v>66</v>
      </c>
      <c r="J397" s="33" t="s">
        <v>1666</v>
      </c>
      <c r="K397" s="34">
        <f t="shared" si="227"/>
        <v>44061</v>
      </c>
      <c r="L397" s="34" t="str">
        <f t="shared" ca="1" si="228"/>
        <v>2020-09-11</v>
      </c>
      <c r="M397" s="18">
        <f t="shared" ca="1" si="229"/>
        <v>3000</v>
      </c>
      <c r="N397" s="19">
        <f t="shared" ca="1" si="230"/>
        <v>-0.22818826666666603</v>
      </c>
      <c r="O397" s="35">
        <f t="shared" si="231"/>
        <v>119.86533600000001</v>
      </c>
      <c r="P397" s="35">
        <f t="shared" si="232"/>
        <v>0.13466399999998657</v>
      </c>
      <c r="Q397" s="36">
        <f t="shared" si="233"/>
        <v>0.8</v>
      </c>
      <c r="R397" s="37">
        <f t="shared" si="234"/>
        <v>11414.900000000012</v>
      </c>
      <c r="S397" s="38">
        <f t="shared" si="235"/>
        <v>19413.320430000022</v>
      </c>
      <c r="T397" s="38"/>
      <c r="U397" s="38"/>
      <c r="V397" s="39">
        <f t="shared" si="236"/>
        <v>47016.049999999996</v>
      </c>
      <c r="W397" s="39">
        <f t="shared" si="237"/>
        <v>66429.37043000001</v>
      </c>
      <c r="X397" s="1">
        <f t="shared" si="238"/>
        <v>54825</v>
      </c>
      <c r="Y397" s="37">
        <f t="shared" si="239"/>
        <v>11604.37043000001</v>
      </c>
      <c r="Z397" s="204">
        <f t="shared" si="240"/>
        <v>0.21166202334701345</v>
      </c>
      <c r="AA397" s="204">
        <f t="shared" si="241"/>
        <v>1.4860346691936828</v>
      </c>
      <c r="AB397" s="204">
        <f>SUM($C$2:C397)*D397/SUM($B$2:B397)-1</f>
        <v>0.29696731392612863</v>
      </c>
      <c r="AC397" s="204">
        <f t="shared" si="242"/>
        <v>-8.5305290579115178E-2</v>
      </c>
      <c r="AD397" s="40">
        <f t="shared" si="243"/>
        <v>0.22562933333333329</v>
      </c>
    </row>
    <row r="398" spans="1:30">
      <c r="A398" s="31" t="s">
        <v>1667</v>
      </c>
      <c r="B398" s="2">
        <v>120</v>
      </c>
      <c r="C398" s="178">
        <v>71.47</v>
      </c>
      <c r="D398" s="179">
        <v>1.6771</v>
      </c>
      <c r="E398" s="32">
        <f t="shared" si="224"/>
        <v>0.21000000000000002</v>
      </c>
      <c r="F398" s="13">
        <f t="shared" si="225"/>
        <v>-1.8023333333334315E-3</v>
      </c>
      <c r="H398" s="5">
        <f t="shared" si="226"/>
        <v>-0.2162800000000118</v>
      </c>
      <c r="I398" s="2" t="s">
        <v>66</v>
      </c>
      <c r="J398" s="33" t="s">
        <v>1668</v>
      </c>
      <c r="K398" s="34">
        <f t="shared" si="227"/>
        <v>44062</v>
      </c>
      <c r="L398" s="34" t="str">
        <f t="shared" ca="1" si="228"/>
        <v>2020-09-11</v>
      </c>
      <c r="M398" s="18">
        <f t="shared" ca="1" si="229"/>
        <v>2880</v>
      </c>
      <c r="N398" s="19">
        <f t="shared" ca="1" si="230"/>
        <v>-2.7410486111112603E-2</v>
      </c>
      <c r="O398" s="35">
        <f t="shared" si="231"/>
        <v>119.862337</v>
      </c>
      <c r="P398" s="35">
        <f t="shared" si="232"/>
        <v>0.13766300000000342</v>
      </c>
      <c r="Q398" s="36">
        <f t="shared" si="233"/>
        <v>0.8</v>
      </c>
      <c r="R398" s="37">
        <f t="shared" si="234"/>
        <v>11486.370000000012</v>
      </c>
      <c r="S398" s="38">
        <f t="shared" si="235"/>
        <v>19263.791127000019</v>
      </c>
      <c r="T398" s="38"/>
      <c r="U398" s="38"/>
      <c r="V398" s="39">
        <f t="shared" si="236"/>
        <v>47016.049999999996</v>
      </c>
      <c r="W398" s="39">
        <f t="shared" si="237"/>
        <v>66279.841127000022</v>
      </c>
      <c r="X398" s="1">
        <f t="shared" si="238"/>
        <v>54945</v>
      </c>
      <c r="Y398" s="37">
        <f t="shared" si="239"/>
        <v>11334.841127000022</v>
      </c>
      <c r="Z398" s="204">
        <f t="shared" si="240"/>
        <v>0.20629431480571525</v>
      </c>
      <c r="AA398" s="204">
        <f t="shared" si="241"/>
        <v>1.4295513437466512</v>
      </c>
      <c r="AB398" s="204">
        <f>SUM($C$2:C398)*D398/SUM($B$2:B398)-1</f>
        <v>0.27835799062699085</v>
      </c>
      <c r="AC398" s="204">
        <f t="shared" si="242"/>
        <v>-7.2063675821275597E-2</v>
      </c>
      <c r="AD398" s="40">
        <f t="shared" si="243"/>
        <v>0.21180233333333345</v>
      </c>
    </row>
    <row r="399" spans="1:30">
      <c r="A399" s="31" t="s">
        <v>1669</v>
      </c>
      <c r="B399" s="2">
        <v>120</v>
      </c>
      <c r="C399" s="178">
        <v>72.34</v>
      </c>
      <c r="D399" s="179">
        <v>1.6569</v>
      </c>
      <c r="E399" s="32">
        <f t="shared" si="224"/>
        <v>0.21000000000000002</v>
      </c>
      <c r="F399" s="13">
        <f t="shared" si="225"/>
        <v>1.0348666666666636E-2</v>
      </c>
      <c r="H399" s="5">
        <f t="shared" si="226"/>
        <v>1.2418399999999963</v>
      </c>
      <c r="I399" s="2" t="s">
        <v>66</v>
      </c>
      <c r="J399" s="33" t="s">
        <v>1670</v>
      </c>
      <c r="K399" s="34">
        <f t="shared" si="227"/>
        <v>44063</v>
      </c>
      <c r="L399" s="34" t="str">
        <f t="shared" ca="1" si="228"/>
        <v>2020-09-11</v>
      </c>
      <c r="M399" s="18">
        <f t="shared" ca="1" si="229"/>
        <v>2760</v>
      </c>
      <c r="N399" s="19">
        <f t="shared" ca="1" si="230"/>
        <v>0.16422884057970966</v>
      </c>
      <c r="O399" s="35">
        <f t="shared" si="231"/>
        <v>119.86014600000001</v>
      </c>
      <c r="P399" s="35">
        <f t="shared" si="232"/>
        <v>0.13985399999998549</v>
      </c>
      <c r="Q399" s="36">
        <f t="shared" si="233"/>
        <v>0.8</v>
      </c>
      <c r="R399" s="37">
        <f t="shared" si="234"/>
        <v>11558.710000000012</v>
      </c>
      <c r="S399" s="38">
        <f t="shared" si="235"/>
        <v>19151.626599000021</v>
      </c>
      <c r="T399" s="38"/>
      <c r="U399" s="38"/>
      <c r="V399" s="39">
        <f t="shared" si="236"/>
        <v>47016.049999999996</v>
      </c>
      <c r="W399" s="39">
        <f t="shared" si="237"/>
        <v>66167.676599000013</v>
      </c>
      <c r="X399" s="1">
        <f t="shared" si="238"/>
        <v>55065</v>
      </c>
      <c r="Y399" s="37">
        <f t="shared" si="239"/>
        <v>11102.676599000013</v>
      </c>
      <c r="Z399" s="204">
        <f t="shared" si="240"/>
        <v>0.2016285589575959</v>
      </c>
      <c r="AA399" s="204">
        <f t="shared" si="241"/>
        <v>1.379394405357222</v>
      </c>
      <c r="AB399" s="204">
        <f>SUM($C$2:C399)*D399/SUM($B$2:B399)-1</f>
        <v>0.26238508400980676</v>
      </c>
      <c r="AC399" s="204">
        <f t="shared" si="242"/>
        <v>-6.0756525052210852E-2</v>
      </c>
      <c r="AD399" s="40">
        <f t="shared" si="243"/>
        <v>0.19965133333333338</v>
      </c>
    </row>
    <row r="400" spans="1:30">
      <c r="A400" s="31" t="s">
        <v>1671</v>
      </c>
      <c r="B400" s="2">
        <v>120</v>
      </c>
      <c r="C400" s="178">
        <v>71.77</v>
      </c>
      <c r="D400" s="179">
        <v>1.6700999999999999</v>
      </c>
      <c r="E400" s="32">
        <f t="shared" si="224"/>
        <v>0.21000000000000002</v>
      </c>
      <c r="F400" s="13">
        <f t="shared" si="225"/>
        <v>2.3876666666665142E-3</v>
      </c>
      <c r="H400" s="5">
        <f t="shared" si="226"/>
        <v>0.28651999999998168</v>
      </c>
      <c r="I400" s="2" t="s">
        <v>66</v>
      </c>
      <c r="J400" s="33" t="s">
        <v>1672</v>
      </c>
      <c r="K400" s="34">
        <f t="shared" si="227"/>
        <v>44064</v>
      </c>
      <c r="L400" s="34" t="str">
        <f t="shared" ca="1" si="228"/>
        <v>2020-09-11</v>
      </c>
      <c r="M400" s="18">
        <f t="shared" ca="1" si="229"/>
        <v>2640</v>
      </c>
      <c r="N400" s="19">
        <f t="shared" ca="1" si="230"/>
        <v>3.9613560606058071E-2</v>
      </c>
      <c r="O400" s="35">
        <f t="shared" si="231"/>
        <v>119.86307699999999</v>
      </c>
      <c r="P400" s="35">
        <f t="shared" si="232"/>
        <v>0.13692300000001012</v>
      </c>
      <c r="Q400" s="36">
        <f t="shared" si="233"/>
        <v>0.8</v>
      </c>
      <c r="R400" s="37">
        <f t="shared" si="234"/>
        <v>11630.480000000012</v>
      </c>
      <c r="S400" s="38">
        <f t="shared" si="235"/>
        <v>19424.064648000018</v>
      </c>
      <c r="T400" s="38"/>
      <c r="U400" s="38"/>
      <c r="V400" s="39">
        <f t="shared" si="236"/>
        <v>47016.049999999996</v>
      </c>
      <c r="W400" s="39">
        <f t="shared" si="237"/>
        <v>66440.114648000017</v>
      </c>
      <c r="X400" s="1">
        <f t="shared" si="238"/>
        <v>55185</v>
      </c>
      <c r="Y400" s="37">
        <f t="shared" si="239"/>
        <v>11255.114648000017</v>
      </c>
      <c r="Z400" s="204">
        <f t="shared" si="240"/>
        <v>0.20395242634773969</v>
      </c>
      <c r="AA400" s="204">
        <f t="shared" si="241"/>
        <v>1.3777920844172149</v>
      </c>
      <c r="AB400" s="204">
        <f>SUM($C$2:C400)*D400/SUM($B$2:B400)-1</f>
        <v>0.27184720043490063</v>
      </c>
      <c r="AC400" s="204">
        <f t="shared" si="242"/>
        <v>-6.7894774087160936E-2</v>
      </c>
      <c r="AD400" s="40">
        <f t="shared" si="243"/>
        <v>0.20761233333333351</v>
      </c>
    </row>
    <row r="401" spans="1:30">
      <c r="A401" s="31" t="s">
        <v>1673</v>
      </c>
      <c r="B401" s="2">
        <v>120</v>
      </c>
      <c r="C401" s="178">
        <v>71.16</v>
      </c>
      <c r="D401" s="179">
        <v>1.6843999999999999</v>
      </c>
      <c r="E401" s="32">
        <f t="shared" si="224"/>
        <v>0.21000000000000002</v>
      </c>
      <c r="F401" s="13">
        <f t="shared" si="225"/>
        <v>-6.1320000000000853E-3</v>
      </c>
      <c r="H401" s="5">
        <f t="shared" si="226"/>
        <v>-0.73584000000001026</v>
      </c>
      <c r="I401" s="2" t="s">
        <v>66</v>
      </c>
      <c r="J401" s="33" t="s">
        <v>1674</v>
      </c>
      <c r="K401" s="34">
        <f t="shared" si="227"/>
        <v>44067</v>
      </c>
      <c r="L401" s="34" t="str">
        <f t="shared" ca="1" si="228"/>
        <v>2020-09-11</v>
      </c>
      <c r="M401" s="18">
        <f t="shared" ca="1" si="229"/>
        <v>2280</v>
      </c>
      <c r="N401" s="19">
        <f t="shared" ca="1" si="230"/>
        <v>-0.11779894736842268</v>
      </c>
      <c r="O401" s="35">
        <f t="shared" si="231"/>
        <v>119.86190399999998</v>
      </c>
      <c r="P401" s="35">
        <f t="shared" si="232"/>
        <v>0.13809600000001865</v>
      </c>
      <c r="Q401" s="36">
        <f t="shared" si="233"/>
        <v>0.8</v>
      </c>
      <c r="R401" s="37">
        <f t="shared" si="234"/>
        <v>11701.640000000012</v>
      </c>
      <c r="S401" s="38">
        <f t="shared" si="235"/>
        <v>19710.242416000019</v>
      </c>
      <c r="T401" s="38"/>
      <c r="U401" s="38"/>
      <c r="V401" s="39">
        <f t="shared" si="236"/>
        <v>47016.049999999996</v>
      </c>
      <c r="W401" s="39">
        <f t="shared" si="237"/>
        <v>66726.292416000011</v>
      </c>
      <c r="X401" s="1">
        <f t="shared" si="238"/>
        <v>55305</v>
      </c>
      <c r="Y401" s="37">
        <f t="shared" si="239"/>
        <v>11421.292416000011</v>
      </c>
      <c r="Z401" s="204">
        <f t="shared" si="240"/>
        <v>0.20651464453485247</v>
      </c>
      <c r="AA401" s="204">
        <f t="shared" si="241"/>
        <v>1.3778937520433843</v>
      </c>
      <c r="AB401" s="204">
        <f>SUM($C$2:C401)*D401/SUM($B$2:B401)-1</f>
        <v>0.28212123981556814</v>
      </c>
      <c r="AC401" s="204">
        <f t="shared" si="242"/>
        <v>-7.5606595280715672E-2</v>
      </c>
      <c r="AD401" s="40">
        <f t="shared" si="243"/>
        <v>0.2161320000000001</v>
      </c>
    </row>
    <row r="402" spans="1:30">
      <c r="A402" s="31" t="s">
        <v>1675</v>
      </c>
      <c r="B402" s="2">
        <v>120</v>
      </c>
      <c r="C402" s="178">
        <v>71.069999999999993</v>
      </c>
      <c r="D402" s="179">
        <v>1.6866000000000001</v>
      </c>
      <c r="E402" s="32">
        <f t="shared" si="224"/>
        <v>0.21000000000000002</v>
      </c>
      <c r="F402" s="13">
        <f t="shared" si="225"/>
        <v>-7.3890000000001047E-3</v>
      </c>
      <c r="H402" s="5">
        <f t="shared" si="226"/>
        <v>-0.88668000000001257</v>
      </c>
      <c r="I402" s="2" t="s">
        <v>66</v>
      </c>
      <c r="J402" s="33" t="s">
        <v>1676</v>
      </c>
      <c r="K402" s="34">
        <f t="shared" si="227"/>
        <v>44068</v>
      </c>
      <c r="L402" s="34" t="str">
        <f t="shared" ca="1" si="228"/>
        <v>2020-09-11</v>
      </c>
      <c r="M402" s="18">
        <f t="shared" ca="1" si="229"/>
        <v>2160</v>
      </c>
      <c r="N402" s="19">
        <f t="shared" ca="1" si="230"/>
        <v>-0.14983250000000212</v>
      </c>
      <c r="O402" s="35">
        <f t="shared" si="231"/>
        <v>119.86666199999999</v>
      </c>
      <c r="P402" s="35">
        <f t="shared" si="232"/>
        <v>0.13333800000000906</v>
      </c>
      <c r="Q402" s="36">
        <f t="shared" si="233"/>
        <v>0.8</v>
      </c>
      <c r="R402" s="37">
        <f t="shared" si="234"/>
        <v>11772.710000000012</v>
      </c>
      <c r="S402" s="38">
        <f t="shared" si="235"/>
        <v>19855.85268600002</v>
      </c>
      <c r="T402" s="38"/>
      <c r="U402" s="38"/>
      <c r="V402" s="39">
        <f t="shared" si="236"/>
        <v>47016.049999999996</v>
      </c>
      <c r="W402" s="39">
        <f t="shared" si="237"/>
        <v>66871.902686000016</v>
      </c>
      <c r="X402" s="1">
        <f t="shared" si="238"/>
        <v>55425</v>
      </c>
      <c r="Y402" s="37">
        <f t="shared" si="239"/>
        <v>11446.902686000016</v>
      </c>
      <c r="Z402" s="204">
        <f t="shared" si="240"/>
        <v>0.20652959289129491</v>
      </c>
      <c r="AA402" s="204">
        <f t="shared" si="241"/>
        <v>1.3612761029617264</v>
      </c>
      <c r="AB402" s="204">
        <f>SUM($C$2:C402)*D402/SUM($B$2:B402)-1</f>
        <v>0.28317897364005429</v>
      </c>
      <c r="AC402" s="204">
        <f t="shared" si="242"/>
        <v>-7.6649380748759377E-2</v>
      </c>
      <c r="AD402" s="40">
        <f t="shared" si="243"/>
        <v>0.21738900000000014</v>
      </c>
    </row>
    <row r="403" spans="1:30">
      <c r="A403" s="31" t="s">
        <v>1677</v>
      </c>
      <c r="B403" s="2">
        <v>120</v>
      </c>
      <c r="C403" s="178">
        <v>71.86</v>
      </c>
      <c r="D403" s="179">
        <v>1.6679999999999999</v>
      </c>
      <c r="E403" s="32">
        <f t="shared" si="224"/>
        <v>0.21000000000000002</v>
      </c>
      <c r="F403" s="13">
        <f t="shared" si="225"/>
        <v>3.6446666666666515E-3</v>
      </c>
      <c r="H403" s="5">
        <f t="shared" si="226"/>
        <v>0.43735999999999819</v>
      </c>
      <c r="I403" s="2" t="s">
        <v>66</v>
      </c>
      <c r="J403" s="33" t="s">
        <v>1678</v>
      </c>
      <c r="K403" s="34">
        <f t="shared" si="227"/>
        <v>44069</v>
      </c>
      <c r="L403" s="34" t="str">
        <f t="shared" ca="1" si="228"/>
        <v>2020-09-11</v>
      </c>
      <c r="M403" s="18">
        <f t="shared" ca="1" si="229"/>
        <v>2040</v>
      </c>
      <c r="N403" s="19">
        <f t="shared" ca="1" si="230"/>
        <v>7.8253137254901642E-2</v>
      </c>
      <c r="O403" s="35">
        <f t="shared" si="231"/>
        <v>119.86247999999999</v>
      </c>
      <c r="P403" s="35">
        <f t="shared" si="232"/>
        <v>0.13752000000000919</v>
      </c>
      <c r="Q403" s="36">
        <f t="shared" si="233"/>
        <v>0.8</v>
      </c>
      <c r="R403" s="37">
        <f t="shared" si="234"/>
        <v>11844.570000000012</v>
      </c>
      <c r="S403" s="38">
        <f t="shared" si="235"/>
        <v>19756.742760000019</v>
      </c>
      <c r="T403" s="38"/>
      <c r="U403" s="38"/>
      <c r="V403" s="39">
        <f t="shared" si="236"/>
        <v>47016.049999999996</v>
      </c>
      <c r="W403" s="39">
        <f t="shared" si="237"/>
        <v>66772.792760000011</v>
      </c>
      <c r="X403" s="1">
        <f t="shared" si="238"/>
        <v>55545</v>
      </c>
      <c r="Y403" s="37">
        <f t="shared" si="239"/>
        <v>11227.792760000011</v>
      </c>
      <c r="Z403" s="204">
        <f t="shared" si="240"/>
        <v>0.2021386760284456</v>
      </c>
      <c r="AA403" s="204">
        <f t="shared" si="241"/>
        <v>1.316433178761748</v>
      </c>
      <c r="AB403" s="204">
        <f>SUM($C$2:C403)*D403/SUM($B$2:B403)-1</f>
        <v>0.26844425600864152</v>
      </c>
      <c r="AC403" s="204">
        <f t="shared" si="242"/>
        <v>-6.6305579980195928E-2</v>
      </c>
      <c r="AD403" s="40">
        <f t="shared" si="243"/>
        <v>0.20635533333333336</v>
      </c>
    </row>
    <row r="404" spans="1:30">
      <c r="A404" s="31" t="s">
        <v>1679</v>
      </c>
      <c r="B404" s="2">
        <v>120</v>
      </c>
      <c r="C404" s="178">
        <v>71.5</v>
      </c>
      <c r="D404" s="179">
        <v>1.6762999999999999</v>
      </c>
      <c r="E404" s="32">
        <f t="shared" si="224"/>
        <v>0.21000000000000002</v>
      </c>
      <c r="F404" s="13">
        <f t="shared" si="225"/>
        <v>-1.3833333333334251E-3</v>
      </c>
      <c r="H404" s="5">
        <f t="shared" si="226"/>
        <v>-0.16600000000001103</v>
      </c>
      <c r="I404" s="2" t="s">
        <v>66</v>
      </c>
      <c r="J404" s="33" t="s">
        <v>1680</v>
      </c>
      <c r="K404" s="34">
        <f t="shared" si="227"/>
        <v>44070</v>
      </c>
      <c r="L404" s="34" t="str">
        <f t="shared" ca="1" si="228"/>
        <v>2020-09-11</v>
      </c>
      <c r="M404" s="18">
        <f t="shared" ca="1" si="229"/>
        <v>1920</v>
      </c>
      <c r="N404" s="19">
        <f t="shared" ca="1" si="230"/>
        <v>-3.1557291666668763E-2</v>
      </c>
      <c r="O404" s="35">
        <f t="shared" si="231"/>
        <v>119.85544999999999</v>
      </c>
      <c r="P404" s="35">
        <f t="shared" si="232"/>
        <v>0.1445500000000095</v>
      </c>
      <c r="Q404" s="36">
        <f t="shared" si="233"/>
        <v>0.8</v>
      </c>
      <c r="R404" s="37">
        <f t="shared" si="234"/>
        <v>11916.070000000012</v>
      </c>
      <c r="S404" s="38">
        <f t="shared" si="235"/>
        <v>19974.908141000018</v>
      </c>
      <c r="T404" s="38"/>
      <c r="U404" s="38"/>
      <c r="V404" s="39">
        <f t="shared" si="236"/>
        <v>47016.049999999996</v>
      </c>
      <c r="W404" s="39">
        <f t="shared" si="237"/>
        <v>66990.95814100001</v>
      </c>
      <c r="X404" s="1">
        <f t="shared" si="238"/>
        <v>55665</v>
      </c>
      <c r="Y404" s="37">
        <f t="shared" si="239"/>
        <v>11325.95814100001</v>
      </c>
      <c r="Z404" s="204">
        <f t="shared" si="240"/>
        <v>0.20346641769514084</v>
      </c>
      <c r="AA404" s="204">
        <f t="shared" si="241"/>
        <v>1.309518281525504</v>
      </c>
      <c r="AB404" s="204">
        <f>SUM($C$2:C404)*D404/SUM($B$2:B404)-1</f>
        <v>0.27416115593281254</v>
      </c>
      <c r="AC404" s="204">
        <f t="shared" si="242"/>
        <v>-7.0694738237671695E-2</v>
      </c>
      <c r="AD404" s="40">
        <f t="shared" si="243"/>
        <v>0.21138333333333345</v>
      </c>
    </row>
    <row r="405" spans="1:30">
      <c r="A405" s="31" t="s">
        <v>1681</v>
      </c>
      <c r="B405" s="2">
        <v>120</v>
      </c>
      <c r="C405" s="178">
        <v>69.91</v>
      </c>
      <c r="D405" s="179">
        <v>1.7144999999999999</v>
      </c>
      <c r="E405" s="32">
        <f t="shared" si="224"/>
        <v>0.21000000000000002</v>
      </c>
      <c r="F405" s="13">
        <f t="shared" si="225"/>
        <v>-2.3590333333333411E-2</v>
      </c>
      <c r="H405" s="5">
        <f t="shared" si="226"/>
        <v>-2.8308400000000091</v>
      </c>
      <c r="I405" s="2" t="s">
        <v>66</v>
      </c>
      <c r="J405" s="33" t="s">
        <v>1682</v>
      </c>
      <c r="K405" s="34">
        <f t="shared" si="227"/>
        <v>44071</v>
      </c>
      <c r="L405" s="34" t="str">
        <f t="shared" ca="1" si="228"/>
        <v>2020-09-11</v>
      </c>
      <c r="M405" s="18">
        <f t="shared" ca="1" si="229"/>
        <v>1800</v>
      </c>
      <c r="N405" s="19">
        <f t="shared" ca="1" si="230"/>
        <v>-0.57403144444444631</v>
      </c>
      <c r="O405" s="35">
        <f t="shared" si="231"/>
        <v>119.86069499999999</v>
      </c>
      <c r="P405" s="35">
        <f t="shared" si="232"/>
        <v>0.13930500000000734</v>
      </c>
      <c r="Q405" s="36">
        <f t="shared" si="233"/>
        <v>0.8</v>
      </c>
      <c r="R405" s="37">
        <f t="shared" ref="R405" si="244">R404+C405-T405</f>
        <v>10286.770000000011</v>
      </c>
      <c r="S405" s="38">
        <f t="shared" ref="S405" si="245">R405*D405</f>
        <v>17636.667165000017</v>
      </c>
      <c r="T405" s="38">
        <v>1699.21</v>
      </c>
      <c r="U405" s="38">
        <v>2898.73</v>
      </c>
      <c r="V405" s="39">
        <f t="shared" ref="V405" si="246">V404+U405</f>
        <v>49914.78</v>
      </c>
      <c r="W405" s="39">
        <f t="shared" ref="W405" si="247">V405+S405</f>
        <v>67551.44716500002</v>
      </c>
      <c r="X405" s="1">
        <f t="shared" ref="X405" si="248">X404+B405</f>
        <v>55785</v>
      </c>
      <c r="Y405" s="37">
        <f t="shared" ref="Y405" si="249">W405-X405</f>
        <v>11766.44716500002</v>
      </c>
      <c r="Z405" s="204">
        <f t="shared" ref="Z405" si="250">W405/X405-1</f>
        <v>0.21092492901317583</v>
      </c>
      <c r="AA405" s="204">
        <f t="shared" ref="AA405" si="251">S405/(X405-V405)-1</f>
        <v>2.0044303561024992</v>
      </c>
      <c r="AB405" s="204">
        <f>SUM($C$2:C405)*D405/SUM($B$2:B405)-1</f>
        <v>0.30254239257865012</v>
      </c>
      <c r="AC405" s="204">
        <f t="shared" ref="AC405" si="252">Z405-AB405</f>
        <v>-9.1617463565474289E-2</v>
      </c>
      <c r="AD405" s="40">
        <f t="shared" ref="AD405" si="253">IF(E405-F405&lt;0,"达成",E405-F405)</f>
        <v>0.23359033333333343</v>
      </c>
    </row>
    <row r="406" spans="1:30">
      <c r="A406" s="31" t="s">
        <v>1683</v>
      </c>
      <c r="B406" s="2">
        <v>120</v>
      </c>
      <c r="C406" s="178">
        <v>70.290000000000006</v>
      </c>
      <c r="D406" s="179">
        <v>1.7053</v>
      </c>
      <c r="E406" s="32">
        <f t="shared" ref="E406" si="254">10%*Q406+13%</f>
        <v>0.21000000000000002</v>
      </c>
      <c r="F406" s="13">
        <f t="shared" ref="F406" si="255">IF(G406="",($F$1*C406-B406)/B406,H406/B406)</f>
        <v>-1.8282999999999917E-2</v>
      </c>
      <c r="H406" s="5">
        <f t="shared" ref="H406" si="256">IF(G406="",$F$1*C406-B406,G406-B406)</f>
        <v>-2.1939599999999899</v>
      </c>
      <c r="I406" s="2" t="s">
        <v>66</v>
      </c>
      <c r="J406" s="33" t="s">
        <v>1684</v>
      </c>
      <c r="K406" s="34">
        <f t="shared" ref="K406" si="257">DATE(MID(J406,1,4),MID(J406,5,2),MID(J406,7,2))</f>
        <v>44074</v>
      </c>
      <c r="L406" s="34" t="str">
        <f t="shared" ref="L406" ca="1" si="258">IF(LEN(J406) &gt; 15,DATE(MID(J406,12,4),MID(J406,16,2),MID(J406,18,2)),TEXT(TODAY(),"yyyy-mm-dd"))</f>
        <v>2020-09-11</v>
      </c>
      <c r="M406" s="18">
        <f t="shared" ref="M406" ca="1" si="259">(L406-K406+1)*B406</f>
        <v>1440</v>
      </c>
      <c r="N406" s="19">
        <f t="shared" ref="N406" ca="1" si="260">H406/M406*365</f>
        <v>-0.55610791666666404</v>
      </c>
      <c r="O406" s="35">
        <f t="shared" ref="O406" si="261">D406*C406</f>
        <v>119.86553700000002</v>
      </c>
      <c r="P406" s="35">
        <f t="shared" ref="P406" si="262">B406-O406</f>
        <v>0.13446299999998246</v>
      </c>
      <c r="Q406" s="36">
        <f t="shared" ref="Q406" si="263">B406/150</f>
        <v>0.8</v>
      </c>
      <c r="R406" s="37">
        <f t="shared" ref="R406" si="264">R405+C406-T406</f>
        <v>10357.060000000012</v>
      </c>
      <c r="S406" s="38">
        <f t="shared" ref="S406" si="265">R406*D406</f>
        <v>17661.894418000022</v>
      </c>
      <c r="T406" s="38"/>
      <c r="U406" s="38"/>
      <c r="V406" s="39">
        <f t="shared" ref="V406" si="266">V405+U406</f>
        <v>49914.78</v>
      </c>
      <c r="W406" s="39">
        <f t="shared" ref="W406" si="267">V406+S406</f>
        <v>67576.674418000024</v>
      </c>
      <c r="X406" s="1">
        <f t="shared" ref="X406" si="268">X405+B406</f>
        <v>55905</v>
      </c>
      <c r="Y406" s="37">
        <f t="shared" ref="Y406" si="269">W406-X406</f>
        <v>11671.674418000024</v>
      </c>
      <c r="Z406" s="204">
        <f t="shared" ref="Z406" si="270">W406/X406-1</f>
        <v>0.20877693261783437</v>
      </c>
      <c r="AA406" s="204">
        <f t="shared" ref="AA406" si="271">S406/(X406-V406)-1</f>
        <v>1.9484550514004524</v>
      </c>
      <c r="AB406" s="204">
        <f>SUM($C$2:C406)*D406/SUM($B$2:B406)-1</f>
        <v>0.29491614623021212</v>
      </c>
      <c r="AC406" s="204">
        <f t="shared" ref="AC406" si="272">Z406-AB406</f>
        <v>-8.6139213612377752E-2</v>
      </c>
      <c r="AD406" s="40">
        <f t="shared" ref="AD406" si="273">IF(E406-F406&lt;0,"达成",E406-F406)</f>
        <v>0.22828299999999993</v>
      </c>
    </row>
  </sheetData>
  <autoFilter ref="A1:AD39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406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06">
    <cfRule type="dataBar" priority="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406">
    <cfRule type="dataBar" priority="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Z2:Z406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06"/>
  <sheetViews>
    <sheetView zoomScale="80" zoomScaleNormal="80" workbookViewId="0">
      <pane xSplit="1" ySplit="1" topLeftCell="B379" activePane="bottomRight" state="frozen"/>
      <selection pane="topRight" activeCell="B1" sqref="B1"/>
      <selection pane="bottomLeft" activeCell="A2" sqref="A2"/>
      <selection pane="bottomRight" activeCell="P409" sqref="P409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356</v>
      </c>
      <c r="H1" s="138" t="str">
        <f>ROUND(SUM(H2:H19877),2)&amp;"盈利"</f>
        <v>13006.97盈利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TEXT(ROUND(SUM(H2:H19874)/SUM(M2:M19874)*365,4),"0.00%" &amp;  " 
年化")</f>
        <v>38.24% 
年化</v>
      </c>
      <c r="O1" s="135" t="s">
        <v>11</v>
      </c>
      <c r="P1" s="135" t="s">
        <v>12</v>
      </c>
      <c r="Q1" s="129" t="s">
        <v>357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358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359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360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361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362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363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364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365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366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367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368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369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370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371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372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373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374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375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376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377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378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379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380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381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382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383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384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385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386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387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388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389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390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391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392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393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394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395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396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397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398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399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400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401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402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403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404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405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406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407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408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409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410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411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412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413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414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415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416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417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418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419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420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421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422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782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423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424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425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426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427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428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429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430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431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1030</v>
      </c>
      <c r="J40" s="155" t="s">
        <v>1201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432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1030</v>
      </c>
      <c r="J41" s="155" t="s">
        <v>1286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433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1030</v>
      </c>
      <c r="J42" s="155" t="s">
        <v>1287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434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1030</v>
      </c>
      <c r="J43" s="155" t="s">
        <v>1467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435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1030</v>
      </c>
      <c r="J44" s="155" t="s">
        <v>1288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436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1030</v>
      </c>
      <c r="J45" s="155" t="s">
        <v>1468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437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1030</v>
      </c>
      <c r="J46" s="155" t="s">
        <v>1469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438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1030</v>
      </c>
      <c r="J47" s="155" t="s">
        <v>1470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439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1030</v>
      </c>
      <c r="J48" s="155" t="s">
        <v>1289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440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1030</v>
      </c>
      <c r="J49" s="155" t="s">
        <v>1290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441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1471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442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1030</v>
      </c>
      <c r="J51" s="155" t="s">
        <v>1472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443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1030</v>
      </c>
      <c r="J52" s="155" t="s">
        <v>1473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444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1030</v>
      </c>
      <c r="J53" s="155" t="s">
        <v>1474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445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1030</v>
      </c>
      <c r="J54" s="155" t="s">
        <v>1475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446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1030</v>
      </c>
      <c r="J55" s="155" t="s">
        <v>1476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447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1030</v>
      </c>
      <c r="J56" s="155" t="s">
        <v>1291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448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1477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449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1030</v>
      </c>
      <c r="J58" s="155" t="s">
        <v>1292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450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1030</v>
      </c>
      <c r="J59" s="155" t="s">
        <v>1478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451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1030</v>
      </c>
      <c r="J60" s="155" t="s">
        <v>1546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452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1030</v>
      </c>
      <c r="J61" s="155" t="s">
        <v>1547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453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1030</v>
      </c>
      <c r="J62" s="155" t="s">
        <v>1548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454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1030</v>
      </c>
      <c r="J63" s="155" t="s">
        <v>1549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455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1030</v>
      </c>
      <c r="J64" s="155" t="s">
        <v>1550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456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1030</v>
      </c>
      <c r="J65" s="155" t="s">
        <v>1551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457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1030</v>
      </c>
      <c r="J66" s="155" t="s">
        <v>1552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458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1030</v>
      </c>
      <c r="J67" s="155" t="s">
        <v>1479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459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1030</v>
      </c>
      <c r="J68" s="155" t="s">
        <v>1480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460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1030</v>
      </c>
      <c r="J69" s="155" t="s">
        <v>1481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461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1030</v>
      </c>
      <c r="J70" s="155" t="s">
        <v>1553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462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1507</v>
      </c>
      <c r="J71" s="155" t="s">
        <v>1519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463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1030</v>
      </c>
      <c r="J72" s="155" t="s">
        <v>1482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464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1030</v>
      </c>
      <c r="J73" s="155" t="s">
        <v>1554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465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1030</v>
      </c>
      <c r="J74" s="155" t="s">
        <v>1483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466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1030</v>
      </c>
      <c r="J75" s="155" t="s">
        <v>1484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467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1030</v>
      </c>
      <c r="J76" s="155" t="s">
        <v>1485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468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1486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1027</v>
      </c>
      <c r="AE77" s="40"/>
    </row>
    <row r="78" spans="1:31" hidden="1">
      <c r="A78" s="147" t="s">
        <v>469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1030</v>
      </c>
      <c r="J78" s="155" t="s">
        <v>1226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1027</v>
      </c>
      <c r="AE78" s="40"/>
    </row>
    <row r="79" spans="1:31" hidden="1">
      <c r="A79" s="147" t="s">
        <v>470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1030</v>
      </c>
      <c r="J79" s="155" t="s">
        <v>1227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1027</v>
      </c>
      <c r="AE79" s="40"/>
    </row>
    <row r="80" spans="1:31" hidden="1">
      <c r="A80" s="147" t="s">
        <v>471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1030</v>
      </c>
      <c r="J80" s="155" t="s">
        <v>1228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1027</v>
      </c>
      <c r="AE80" s="40"/>
    </row>
    <row r="81" spans="1:31" hidden="1">
      <c r="A81" s="147" t="s">
        <v>472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822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1027</v>
      </c>
      <c r="AE81" s="40"/>
    </row>
    <row r="82" spans="1:31" hidden="1">
      <c r="A82" s="147" t="s">
        <v>473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823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1027</v>
      </c>
      <c r="AE82" s="40"/>
    </row>
    <row r="83" spans="1:31" hidden="1">
      <c r="A83" s="147" t="s">
        <v>474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824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1027</v>
      </c>
      <c r="AE83" s="40"/>
    </row>
    <row r="84" spans="1:31" hidden="1">
      <c r="A84" s="147" t="s">
        <v>475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825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1027</v>
      </c>
      <c r="AE84" s="40"/>
    </row>
    <row r="85" spans="1:31" hidden="1">
      <c r="A85" s="147" t="s">
        <v>476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1074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1027</v>
      </c>
      <c r="AE85" s="40"/>
    </row>
    <row r="86" spans="1:31" hidden="1">
      <c r="A86" s="147" t="s">
        <v>477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1030</v>
      </c>
      <c r="J86" s="155" t="s">
        <v>1075</v>
      </c>
      <c r="K86" s="156">
        <v>43598</v>
      </c>
      <c r="L86" s="157" t="s">
        <v>1047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1027</v>
      </c>
      <c r="AE86" s="40"/>
    </row>
    <row r="87" spans="1:31" hidden="1">
      <c r="A87" s="147" t="s">
        <v>478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1030</v>
      </c>
      <c r="J87" s="155" t="s">
        <v>1106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1027</v>
      </c>
      <c r="AE87" s="40"/>
    </row>
    <row r="88" spans="1:31" hidden="1">
      <c r="A88" s="147" t="s">
        <v>479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1030</v>
      </c>
      <c r="J88" s="155" t="s">
        <v>1119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1027</v>
      </c>
      <c r="AE88" s="40"/>
    </row>
    <row r="89" spans="1:31" hidden="1">
      <c r="A89" s="147" t="s">
        <v>480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1030</v>
      </c>
      <c r="J89" s="155" t="s">
        <v>1120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1027</v>
      </c>
      <c r="AE89" s="40"/>
    </row>
    <row r="90" spans="1:31" hidden="1">
      <c r="A90" s="147" t="s">
        <v>481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826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1027</v>
      </c>
      <c r="AE90" s="40"/>
    </row>
    <row r="91" spans="1:31" hidden="1">
      <c r="A91" s="147" t="s">
        <v>482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1030</v>
      </c>
      <c r="J91" s="155" t="s">
        <v>1293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1027</v>
      </c>
      <c r="AE91" s="40"/>
    </row>
    <row r="92" spans="1:31" hidden="1">
      <c r="A92" s="147" t="s">
        <v>483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1030</v>
      </c>
      <c r="J92" s="155" t="s">
        <v>1294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1027</v>
      </c>
      <c r="AE92" s="40"/>
    </row>
    <row r="93" spans="1:31" hidden="1">
      <c r="A93" s="147" t="s">
        <v>484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1076</v>
      </c>
      <c r="K93" s="156">
        <v>43607</v>
      </c>
      <c r="L93" s="157" t="s">
        <v>1047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1027</v>
      </c>
      <c r="AE93" s="40"/>
    </row>
    <row r="94" spans="1:31" hidden="1">
      <c r="A94" s="10" t="s">
        <v>485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486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487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1030</v>
      </c>
      <c r="J95" s="155" t="s">
        <v>1185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488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489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490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1030</v>
      </c>
      <c r="J97" s="155" t="s">
        <v>1028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491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1030</v>
      </c>
      <c r="J98" s="155" t="s">
        <v>1029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492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827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493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494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495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496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497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1030</v>
      </c>
      <c r="J102" s="155" t="s">
        <v>1126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498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1030</v>
      </c>
      <c r="J103" s="155" t="s">
        <v>1127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499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1077</v>
      </c>
      <c r="K104" s="156">
        <v>43622</v>
      </c>
      <c r="L104" s="157" t="s">
        <v>1047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500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1030</v>
      </c>
      <c r="J105" s="155" t="s">
        <v>1073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501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828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502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1128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503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1095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504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1030</v>
      </c>
      <c r="J109" s="155" t="s">
        <v>1129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505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1030</v>
      </c>
      <c r="J110" s="155" t="s">
        <v>1130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506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1030</v>
      </c>
      <c r="J111" s="155" t="s">
        <v>1124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507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1030</v>
      </c>
      <c r="J112" s="155" t="s">
        <v>1186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508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1030</v>
      </c>
      <c r="J113" s="155" t="s">
        <v>1031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1027</v>
      </c>
      <c r="AE113" s="40"/>
    </row>
    <row r="114" spans="1:31" hidden="1">
      <c r="A114" s="147" t="s">
        <v>509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1030</v>
      </c>
      <c r="J114" s="155" t="s">
        <v>1096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1027</v>
      </c>
      <c r="AE114" s="40"/>
    </row>
    <row r="115" spans="1:31" hidden="1">
      <c r="A115" s="147" t="s">
        <v>510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1030</v>
      </c>
      <c r="J115" s="155" t="s">
        <v>1097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1027</v>
      </c>
      <c r="AE115" s="40"/>
    </row>
    <row r="116" spans="1:31" hidden="1">
      <c r="A116" s="147" t="s">
        <v>511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1078</v>
      </c>
      <c r="K116" s="156">
        <v>43641</v>
      </c>
      <c r="L116" s="157" t="s">
        <v>1047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1027</v>
      </c>
      <c r="AE116" s="40"/>
    </row>
    <row r="117" spans="1:31" hidden="1">
      <c r="A117" s="147" t="s">
        <v>512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1079</v>
      </c>
      <c r="K117" s="156">
        <v>43642</v>
      </c>
      <c r="L117" s="157" t="s">
        <v>1047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1027</v>
      </c>
      <c r="AE117" s="40"/>
    </row>
    <row r="118" spans="1:31" hidden="1">
      <c r="A118" s="147" t="s">
        <v>513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1080</v>
      </c>
      <c r="K118" s="156">
        <v>43643</v>
      </c>
      <c r="L118" s="157" t="s">
        <v>1047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1027</v>
      </c>
      <c r="AE118" s="40"/>
    </row>
    <row r="119" spans="1:31" hidden="1">
      <c r="A119" s="147" t="s">
        <v>514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1030</v>
      </c>
      <c r="J119" s="155" t="s">
        <v>1032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1027</v>
      </c>
      <c r="AE119" s="40"/>
    </row>
    <row r="120" spans="1:31" hidden="1">
      <c r="A120" s="147" t="s">
        <v>515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1030</v>
      </c>
      <c r="J120" s="155" t="s">
        <v>1131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1027</v>
      </c>
      <c r="AE120" s="40"/>
    </row>
    <row r="121" spans="1:31" hidden="1">
      <c r="A121" s="147" t="s">
        <v>516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1030</v>
      </c>
      <c r="J121" s="155" t="s">
        <v>1132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1027</v>
      </c>
      <c r="AE121" s="40"/>
    </row>
    <row r="122" spans="1:31" hidden="1">
      <c r="A122" s="147" t="s">
        <v>517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1030</v>
      </c>
      <c r="J122" s="155" t="s">
        <v>1133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1027</v>
      </c>
      <c r="AE122" s="40"/>
    </row>
    <row r="123" spans="1:31" hidden="1">
      <c r="A123" s="147" t="s">
        <v>518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1030</v>
      </c>
      <c r="J123" s="155" t="s">
        <v>1134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1027</v>
      </c>
      <c r="AE123" s="40"/>
    </row>
    <row r="124" spans="1:31" hidden="1">
      <c r="A124" s="147" t="s">
        <v>519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1030</v>
      </c>
      <c r="J124" s="155" t="s">
        <v>1135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1027</v>
      </c>
      <c r="AE124" s="40"/>
    </row>
    <row r="125" spans="1:31" hidden="1">
      <c r="A125" s="10" t="s">
        <v>520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829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521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830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522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831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523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832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524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833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525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834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526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835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527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836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528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837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529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838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530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1030</v>
      </c>
      <c r="J135" s="155" t="s">
        <v>1295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531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1030</v>
      </c>
      <c r="J136" s="155" t="s">
        <v>1296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532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1030</v>
      </c>
      <c r="J137" s="155" t="s">
        <v>1253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533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1030</v>
      </c>
      <c r="J138" s="155" t="s">
        <v>1033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534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1030</v>
      </c>
      <c r="J139" s="155" t="s">
        <v>1034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535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1030</v>
      </c>
      <c r="J140" s="155" t="s">
        <v>1035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536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1081</v>
      </c>
      <c r="K141" s="156">
        <v>43676</v>
      </c>
      <c r="L141" s="157" t="s">
        <v>1047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537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1082</v>
      </c>
      <c r="K142" s="156">
        <v>43677</v>
      </c>
      <c r="L142" s="157" t="s">
        <v>1047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538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839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539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1030</v>
      </c>
      <c r="J144" s="155" t="s">
        <v>1297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540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1030</v>
      </c>
      <c r="J145" s="155" t="s">
        <v>1136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541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1083</v>
      </c>
      <c r="K146" s="156">
        <v>43683</v>
      </c>
      <c r="L146" s="157" t="s">
        <v>1047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542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1084</v>
      </c>
      <c r="K147" s="156">
        <v>43684</v>
      </c>
      <c r="L147" s="157" t="s">
        <v>1047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543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1085</v>
      </c>
      <c r="K148" s="156">
        <v>43685</v>
      </c>
      <c r="L148" s="157" t="s">
        <v>1047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544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840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545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1030</v>
      </c>
      <c r="J150" s="155" t="s">
        <v>1137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546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1086</v>
      </c>
      <c r="K151" s="156">
        <v>43690</v>
      </c>
      <c r="L151" s="157" t="s">
        <v>1047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547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1575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548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1048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549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1049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550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1087</v>
      </c>
      <c r="K155" s="156">
        <v>43696</v>
      </c>
      <c r="L155" s="157" t="s">
        <v>1047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551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841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552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1030</v>
      </c>
      <c r="J157" s="155" t="s">
        <v>1036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553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1030</v>
      </c>
      <c r="J158" s="155" t="s">
        <v>1037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554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1088</v>
      </c>
      <c r="K159" s="156">
        <v>43700</v>
      </c>
      <c r="L159" s="157" t="s">
        <v>1047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555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842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556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1030</v>
      </c>
      <c r="J161" s="155" t="s">
        <v>1098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1027</v>
      </c>
      <c r="AE161" s="40"/>
    </row>
    <row r="162" spans="1:31" hidden="1">
      <c r="A162" s="147" t="s">
        <v>557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1089</v>
      </c>
      <c r="K162" s="156">
        <v>43705</v>
      </c>
      <c r="L162" s="157" t="s">
        <v>1047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1027</v>
      </c>
      <c r="AE162" s="40"/>
    </row>
    <row r="163" spans="1:31" hidden="1">
      <c r="A163" s="147" t="s">
        <v>558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1030</v>
      </c>
      <c r="J163" s="155" t="s">
        <v>1099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1027</v>
      </c>
      <c r="AE163" s="40"/>
    </row>
    <row r="164" spans="1:31" hidden="1">
      <c r="A164" s="147" t="s">
        <v>559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1090</v>
      </c>
      <c r="K164" s="156">
        <v>43707</v>
      </c>
      <c r="L164" s="157" t="s">
        <v>1047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1027</v>
      </c>
      <c r="AE164" s="40"/>
    </row>
    <row r="165" spans="1:31" hidden="1">
      <c r="A165" s="147" t="s">
        <v>560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1030</v>
      </c>
      <c r="J165" s="155" t="s">
        <v>1138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1027</v>
      </c>
      <c r="AE165" s="40"/>
    </row>
    <row r="166" spans="1:31" hidden="1">
      <c r="A166" s="147" t="s">
        <v>561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1030</v>
      </c>
      <c r="J166" s="155" t="s">
        <v>1298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1027</v>
      </c>
      <c r="AE166" s="40"/>
    </row>
    <row r="167" spans="1:31" hidden="1">
      <c r="A167" s="147" t="s">
        <v>562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1030</v>
      </c>
      <c r="J167" s="155" t="s">
        <v>1299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1027</v>
      </c>
      <c r="AE167" s="40"/>
    </row>
    <row r="168" spans="1:31" hidden="1">
      <c r="A168" s="147" t="s">
        <v>563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1030</v>
      </c>
      <c r="J168" s="155" t="s">
        <v>1300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1027</v>
      </c>
      <c r="AE168" s="40"/>
    </row>
    <row r="169" spans="1:31" hidden="1">
      <c r="A169" s="147" t="s">
        <v>564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1030</v>
      </c>
      <c r="J169" s="155" t="s">
        <v>1301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1027</v>
      </c>
      <c r="AE169" s="40"/>
    </row>
    <row r="170" spans="1:31" hidden="1">
      <c r="A170" s="147" t="s">
        <v>565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1030</v>
      </c>
      <c r="J170" s="155" t="s">
        <v>1302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1027</v>
      </c>
      <c r="AE170" s="40"/>
    </row>
    <row r="171" spans="1:31" hidden="1">
      <c r="A171" s="147" t="s">
        <v>566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1030</v>
      </c>
      <c r="J171" s="155" t="s">
        <v>1303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1027</v>
      </c>
      <c r="AE171" s="40"/>
    </row>
    <row r="172" spans="1:31" hidden="1">
      <c r="A172" s="147" t="s">
        <v>567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1030</v>
      </c>
      <c r="J172" s="155" t="s">
        <v>1304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1027</v>
      </c>
      <c r="AE172" s="40"/>
    </row>
    <row r="173" spans="1:31" hidden="1">
      <c r="A173" s="147" t="s">
        <v>568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1030</v>
      </c>
      <c r="J173" s="155" t="s">
        <v>1305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1027</v>
      </c>
      <c r="AE173" s="40"/>
    </row>
    <row r="174" spans="1:31" hidden="1">
      <c r="A174" s="147" t="s">
        <v>569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1030</v>
      </c>
      <c r="J174" s="155" t="s">
        <v>1306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1027</v>
      </c>
      <c r="AE174" s="40"/>
    </row>
    <row r="175" spans="1:31" hidden="1">
      <c r="A175" s="147" t="s">
        <v>570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1030</v>
      </c>
      <c r="J175" s="155" t="s">
        <v>1307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1027</v>
      </c>
      <c r="AE175" s="40"/>
    </row>
    <row r="176" spans="1:31" hidden="1">
      <c r="A176" s="147" t="s">
        <v>571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1030</v>
      </c>
      <c r="J176" s="155" t="s">
        <v>1308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1027</v>
      </c>
      <c r="AE176" s="40"/>
    </row>
    <row r="177" spans="1:31" hidden="1">
      <c r="A177" s="147" t="s">
        <v>572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1030</v>
      </c>
      <c r="J177" s="155" t="s">
        <v>1309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1027</v>
      </c>
      <c r="AE177" s="40"/>
    </row>
    <row r="178" spans="1:31" hidden="1">
      <c r="A178" s="147" t="s">
        <v>573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1030</v>
      </c>
      <c r="J178" s="155" t="s">
        <v>1310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1027</v>
      </c>
      <c r="AE178" s="40"/>
    </row>
    <row r="179" spans="1:31" hidden="1">
      <c r="A179" s="147" t="s">
        <v>574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1030</v>
      </c>
      <c r="J179" s="155" t="s">
        <v>1311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1027</v>
      </c>
      <c r="AE179" s="40"/>
    </row>
    <row r="180" spans="1:31" hidden="1">
      <c r="A180" s="147" t="s">
        <v>575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1030</v>
      </c>
      <c r="J180" s="155" t="s">
        <v>1312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1027</v>
      </c>
      <c r="AE180" s="40"/>
    </row>
    <row r="181" spans="1:31" hidden="1">
      <c r="A181" s="147" t="s">
        <v>576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1030</v>
      </c>
      <c r="J181" s="155" t="s">
        <v>1313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1027</v>
      </c>
      <c r="AE181" s="40"/>
    </row>
    <row r="182" spans="1:31" hidden="1">
      <c r="A182" s="147" t="s">
        <v>577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1030</v>
      </c>
      <c r="J182" s="155" t="s">
        <v>1139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1027</v>
      </c>
      <c r="AE182" s="40"/>
    </row>
    <row r="183" spans="1:31" hidden="1">
      <c r="A183" s="147" t="s">
        <v>578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1030</v>
      </c>
      <c r="J183" s="155" t="s">
        <v>1140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1027</v>
      </c>
      <c r="AE183" s="40"/>
    </row>
    <row r="184" spans="1:31" hidden="1">
      <c r="A184" s="147" t="s">
        <v>579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1030</v>
      </c>
      <c r="J184" s="155" t="s">
        <v>1141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1027</v>
      </c>
      <c r="AE184" s="40"/>
    </row>
    <row r="185" spans="1:31" hidden="1">
      <c r="A185" s="147" t="s">
        <v>580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1030</v>
      </c>
      <c r="J185" s="155" t="s">
        <v>1142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1027</v>
      </c>
      <c r="AE185" s="40"/>
    </row>
    <row r="186" spans="1:31" hidden="1">
      <c r="A186" s="147" t="s">
        <v>581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1030</v>
      </c>
      <c r="J186" s="155" t="s">
        <v>1143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1027</v>
      </c>
      <c r="AE186" s="40"/>
    </row>
    <row r="187" spans="1:31" hidden="1">
      <c r="A187" s="147" t="s">
        <v>582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1030</v>
      </c>
      <c r="J187" s="155" t="s">
        <v>1314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1027</v>
      </c>
      <c r="AE187" s="40"/>
    </row>
    <row r="188" spans="1:31" hidden="1">
      <c r="A188" s="147" t="s">
        <v>583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1030</v>
      </c>
      <c r="J188" s="155" t="s">
        <v>1315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1027</v>
      </c>
      <c r="AE188" s="40"/>
    </row>
    <row r="189" spans="1:31" hidden="1">
      <c r="A189" s="147" t="s">
        <v>584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1030</v>
      </c>
      <c r="J189" s="155" t="s">
        <v>1316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1027</v>
      </c>
      <c r="AE189" s="40"/>
    </row>
    <row r="190" spans="1:31" hidden="1">
      <c r="A190" s="147" t="s">
        <v>585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1030</v>
      </c>
      <c r="J190" s="155" t="s">
        <v>1317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1027</v>
      </c>
      <c r="AE190" s="40"/>
    </row>
    <row r="191" spans="1:31" hidden="1">
      <c r="A191" s="147" t="s">
        <v>586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1030</v>
      </c>
      <c r="J191" s="155" t="s">
        <v>1318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1027</v>
      </c>
      <c r="AE191" s="40"/>
    </row>
    <row r="192" spans="1:31" hidden="1">
      <c r="A192" s="147" t="s">
        <v>587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1030</v>
      </c>
      <c r="J192" s="155" t="s">
        <v>1319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1027</v>
      </c>
      <c r="AE192" s="40"/>
    </row>
    <row r="193" spans="1:31" hidden="1">
      <c r="A193" s="147" t="s">
        <v>588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1030</v>
      </c>
      <c r="J193" s="155" t="s">
        <v>1144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1027</v>
      </c>
      <c r="AE193" s="40"/>
    </row>
    <row r="194" spans="1:31" hidden="1">
      <c r="A194" s="147" t="s">
        <v>589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1030</v>
      </c>
      <c r="J194" s="155" t="s">
        <v>1145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1027</v>
      </c>
      <c r="AE194" s="40"/>
    </row>
    <row r="195" spans="1:31" hidden="1">
      <c r="A195" s="147" t="s">
        <v>590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1030</v>
      </c>
      <c r="J195" s="155" t="s">
        <v>1320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1027</v>
      </c>
      <c r="AE195" s="40"/>
    </row>
    <row r="196" spans="1:31" hidden="1">
      <c r="A196" s="147" t="s">
        <v>591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1030</v>
      </c>
      <c r="J196" s="155" t="s">
        <v>1146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1027</v>
      </c>
      <c r="AE196" s="40"/>
    </row>
    <row r="197" spans="1:31" hidden="1">
      <c r="A197" s="147" t="s">
        <v>592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1030</v>
      </c>
      <c r="J197" s="155" t="s">
        <v>1147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1027</v>
      </c>
      <c r="AE197" s="40"/>
    </row>
    <row r="198" spans="1:31" hidden="1">
      <c r="A198" s="147" t="s">
        <v>593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1030</v>
      </c>
      <c r="J198" s="155" t="s">
        <v>1148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1027</v>
      </c>
      <c r="AE198" s="40"/>
    </row>
    <row r="199" spans="1:31" hidden="1">
      <c r="A199" s="147" t="s">
        <v>594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1030</v>
      </c>
      <c r="J199" s="155" t="s">
        <v>1321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1027</v>
      </c>
      <c r="AE199" s="40"/>
    </row>
    <row r="200" spans="1:31" hidden="1">
      <c r="A200" s="147" t="s">
        <v>595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1030</v>
      </c>
      <c r="J200" s="155" t="s">
        <v>1322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1027</v>
      </c>
      <c r="AE200" s="40"/>
    </row>
    <row r="201" spans="1:31" hidden="1">
      <c r="A201" s="147" t="s">
        <v>596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1030</v>
      </c>
      <c r="J201" s="155" t="s">
        <v>1149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1027</v>
      </c>
      <c r="AE201" s="40"/>
    </row>
    <row r="202" spans="1:31" hidden="1">
      <c r="A202" s="147" t="s">
        <v>597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1030</v>
      </c>
      <c r="J202" s="155" t="s">
        <v>1100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1027</v>
      </c>
      <c r="AE202" s="40"/>
    </row>
    <row r="203" spans="1:31" hidden="1">
      <c r="A203" s="147" t="s">
        <v>598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1030</v>
      </c>
      <c r="J203" s="155" t="s">
        <v>1150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1027</v>
      </c>
      <c r="AE203" s="40"/>
    </row>
    <row r="204" spans="1:31" hidden="1">
      <c r="A204" s="147" t="s">
        <v>599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1030</v>
      </c>
      <c r="J204" s="155" t="s">
        <v>1151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1027</v>
      </c>
      <c r="AE204" s="40"/>
    </row>
    <row r="205" spans="1:31" hidden="1">
      <c r="A205" s="147" t="s">
        <v>600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1030</v>
      </c>
      <c r="J205" s="155" t="s">
        <v>1323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1027</v>
      </c>
      <c r="AE205" s="40"/>
    </row>
    <row r="206" spans="1:31" hidden="1">
      <c r="A206" s="147" t="s">
        <v>601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1030</v>
      </c>
      <c r="J206" s="155" t="s">
        <v>1152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1027</v>
      </c>
      <c r="AE206" s="40"/>
    </row>
    <row r="207" spans="1:31" hidden="1">
      <c r="A207" s="147" t="s">
        <v>602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1030</v>
      </c>
      <c r="J207" s="155" t="s">
        <v>1324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1027</v>
      </c>
      <c r="AE207" s="40"/>
    </row>
    <row r="208" spans="1:31" hidden="1">
      <c r="A208" s="147" t="s">
        <v>603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1030</v>
      </c>
      <c r="J208" s="155" t="s">
        <v>1153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1027</v>
      </c>
      <c r="AE208" s="40"/>
    </row>
    <row r="209" spans="1:31" hidden="1">
      <c r="A209" s="147" t="s">
        <v>604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1091</v>
      </c>
      <c r="K209" s="156">
        <v>43780</v>
      </c>
      <c r="L209" s="157" t="s">
        <v>1047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1027</v>
      </c>
      <c r="AE209" s="40"/>
    </row>
    <row r="210" spans="1:31" hidden="1">
      <c r="A210" s="147" t="s">
        <v>605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1030</v>
      </c>
      <c r="J210" s="155" t="s">
        <v>1325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1027</v>
      </c>
      <c r="AE210" s="40"/>
    </row>
    <row r="211" spans="1:31" hidden="1">
      <c r="A211" s="147" t="s">
        <v>606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1030</v>
      </c>
      <c r="J211" s="155" t="s">
        <v>1326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1027</v>
      </c>
      <c r="AE211" s="40"/>
    </row>
    <row r="212" spans="1:31" hidden="1">
      <c r="A212" s="147" t="s">
        <v>607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1030</v>
      </c>
      <c r="J212" s="155" t="s">
        <v>1327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1027</v>
      </c>
      <c r="AE212" s="40"/>
    </row>
    <row r="213" spans="1:31" hidden="1">
      <c r="A213" s="147" t="s">
        <v>608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1092</v>
      </c>
      <c r="K213" s="156">
        <v>43784</v>
      </c>
      <c r="L213" s="157" t="s">
        <v>1047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1027</v>
      </c>
      <c r="AE213" s="40"/>
    </row>
    <row r="214" spans="1:31" hidden="1">
      <c r="A214" s="147" t="s">
        <v>609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1030</v>
      </c>
      <c r="J214" s="155" t="s">
        <v>1328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1027</v>
      </c>
      <c r="AE214" s="40"/>
    </row>
    <row r="215" spans="1:31" hidden="1">
      <c r="A215" s="147" t="s">
        <v>610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1030</v>
      </c>
      <c r="J215" s="155" t="s">
        <v>1154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1027</v>
      </c>
      <c r="AE215" s="40"/>
    </row>
    <row r="216" spans="1:31" hidden="1">
      <c r="A216" s="147" t="s">
        <v>611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1030</v>
      </c>
      <c r="J216" s="155" t="s">
        <v>1155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1027</v>
      </c>
      <c r="AE216" s="40"/>
    </row>
    <row r="217" spans="1:31" hidden="1">
      <c r="A217" s="147" t="s">
        <v>612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1030</v>
      </c>
      <c r="J217" s="155" t="s">
        <v>1156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1027</v>
      </c>
      <c r="AE217" s="40"/>
    </row>
    <row r="218" spans="1:31" hidden="1">
      <c r="A218" s="147" t="s">
        <v>613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1030</v>
      </c>
      <c r="J218" s="155" t="s">
        <v>1101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1027</v>
      </c>
      <c r="AE218" s="40"/>
    </row>
    <row r="219" spans="1:31" hidden="1">
      <c r="A219" s="147" t="s">
        <v>614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1030</v>
      </c>
      <c r="J219" s="155" t="s">
        <v>1102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1027</v>
      </c>
      <c r="AE219" s="40"/>
    </row>
    <row r="220" spans="1:31" hidden="1">
      <c r="A220" s="147" t="s">
        <v>615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1093</v>
      </c>
      <c r="K220" s="156">
        <v>43795</v>
      </c>
      <c r="L220" s="157" t="s">
        <v>1047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1027</v>
      </c>
      <c r="AE220" s="40"/>
    </row>
    <row r="221" spans="1:31" hidden="1">
      <c r="A221" s="147" t="s">
        <v>616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1030</v>
      </c>
      <c r="J221" s="155" t="s">
        <v>1329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1027</v>
      </c>
      <c r="AE221" s="40"/>
    </row>
    <row r="222" spans="1:31" hidden="1">
      <c r="A222" s="147" t="s">
        <v>617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1094</v>
      </c>
      <c r="K222" s="156">
        <v>43797</v>
      </c>
      <c r="L222" s="157" t="s">
        <v>1047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1027</v>
      </c>
      <c r="AE222" s="40"/>
    </row>
    <row r="223" spans="1:31" hidden="1">
      <c r="A223" s="147" t="s">
        <v>618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1030</v>
      </c>
      <c r="J223" s="155" t="s">
        <v>1281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1027</v>
      </c>
      <c r="AE223" s="40"/>
    </row>
    <row r="224" spans="1:31" hidden="1">
      <c r="A224" s="147" t="s">
        <v>619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1030</v>
      </c>
      <c r="J224" s="155" t="s">
        <v>1282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1027</v>
      </c>
      <c r="AE224" s="40"/>
    </row>
    <row r="225" spans="1:31" hidden="1">
      <c r="A225" s="147" t="s">
        <v>620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1030</v>
      </c>
      <c r="J225" s="155" t="s">
        <v>1330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1027</v>
      </c>
      <c r="AE225" s="40"/>
    </row>
    <row r="226" spans="1:31" hidden="1">
      <c r="A226" s="147" t="s">
        <v>621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1030</v>
      </c>
      <c r="J226" s="155" t="s">
        <v>1157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1027</v>
      </c>
      <c r="AE226" s="40"/>
    </row>
    <row r="227" spans="1:31" hidden="1">
      <c r="A227" s="147" t="s">
        <v>622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1030</v>
      </c>
      <c r="J227" s="155" t="s">
        <v>1158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1027</v>
      </c>
      <c r="AE227" s="40"/>
    </row>
    <row r="228" spans="1:31" hidden="1">
      <c r="A228" s="147" t="s">
        <v>623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1030</v>
      </c>
      <c r="J228" s="155" t="s">
        <v>1331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1027</v>
      </c>
      <c r="AE228" s="40"/>
    </row>
    <row r="229" spans="1:31" hidden="1">
      <c r="A229" s="147" t="s">
        <v>624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1030</v>
      </c>
      <c r="J229" s="155" t="s">
        <v>1332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1027</v>
      </c>
      <c r="AE229" s="40"/>
    </row>
    <row r="230" spans="1:31" hidden="1">
      <c r="A230" s="147" t="s">
        <v>625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1030</v>
      </c>
      <c r="J230" s="155" t="s">
        <v>1333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1027</v>
      </c>
      <c r="AE230" s="40"/>
    </row>
    <row r="231" spans="1:31" hidden="1">
      <c r="A231" s="147" t="s">
        <v>626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1030</v>
      </c>
      <c r="J231" s="155" t="s">
        <v>1334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1027</v>
      </c>
      <c r="AE231" s="40"/>
    </row>
    <row r="232" spans="1:31" hidden="1">
      <c r="A232" s="147" t="s">
        <v>627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1030</v>
      </c>
      <c r="J232" s="155" t="s">
        <v>1335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1027</v>
      </c>
      <c r="AE232" s="40"/>
    </row>
    <row r="233" spans="1:31" hidden="1">
      <c r="A233" s="147" t="s">
        <v>628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1030</v>
      </c>
      <c r="J233" s="155" t="s">
        <v>1336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1027</v>
      </c>
      <c r="AE233" s="40"/>
    </row>
    <row r="234" spans="1:31" hidden="1">
      <c r="A234" s="147" t="s">
        <v>629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1030</v>
      </c>
      <c r="J234" s="155" t="s">
        <v>1337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1027</v>
      </c>
      <c r="AE234" s="40"/>
    </row>
    <row r="235" spans="1:31" hidden="1">
      <c r="A235" s="147" t="s">
        <v>630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1030</v>
      </c>
      <c r="J235" s="155" t="s">
        <v>1338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1027</v>
      </c>
      <c r="AE235" s="40"/>
    </row>
    <row r="236" spans="1:31" hidden="1">
      <c r="A236" s="147" t="s">
        <v>631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1030</v>
      </c>
      <c r="J236" s="155" t="s">
        <v>1339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1027</v>
      </c>
      <c r="AE236" s="40"/>
    </row>
    <row r="237" spans="1:31" hidden="1">
      <c r="A237" s="147" t="s">
        <v>632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1030</v>
      </c>
      <c r="J237" s="155" t="s">
        <v>1340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1027</v>
      </c>
      <c r="AE237" s="40"/>
    </row>
    <row r="238" spans="1:31" hidden="1">
      <c r="A238" s="147" t="s">
        <v>633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1030</v>
      </c>
      <c r="J238" s="155" t="s">
        <v>1341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1027</v>
      </c>
      <c r="AE238" s="40"/>
    </row>
    <row r="239" spans="1:31" hidden="1">
      <c r="A239" s="147" t="s">
        <v>634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1030</v>
      </c>
      <c r="J239" s="155" t="s">
        <v>1342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1027</v>
      </c>
      <c r="AE239" s="40"/>
    </row>
    <row r="240" spans="1:31" hidden="1">
      <c r="A240" s="147" t="s">
        <v>635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1030</v>
      </c>
      <c r="J240" s="155" t="s">
        <v>1343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1027</v>
      </c>
      <c r="AE240" s="40"/>
    </row>
    <row r="241" spans="1:31" hidden="1">
      <c r="A241" s="147" t="s">
        <v>636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1030</v>
      </c>
      <c r="J241" s="155" t="s">
        <v>1344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1027</v>
      </c>
      <c r="AE241" s="40"/>
    </row>
    <row r="242" spans="1:31" hidden="1">
      <c r="A242" s="147" t="s">
        <v>637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1030</v>
      </c>
      <c r="J242" s="155" t="s">
        <v>1345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1027</v>
      </c>
      <c r="AE242" s="40"/>
    </row>
    <row r="243" spans="1:31" hidden="1">
      <c r="A243" s="147" t="s">
        <v>638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1030</v>
      </c>
      <c r="J243" s="155" t="s">
        <v>1346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1027</v>
      </c>
      <c r="AE243" s="40"/>
    </row>
    <row r="244" spans="1:31" hidden="1">
      <c r="A244" s="147" t="s">
        <v>639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1030</v>
      </c>
      <c r="J244" s="155" t="s">
        <v>1347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1027</v>
      </c>
      <c r="AE244" s="40"/>
    </row>
    <row r="245" spans="1:31" hidden="1">
      <c r="A245" s="147" t="s">
        <v>640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1487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1027</v>
      </c>
      <c r="AE245" s="40"/>
    </row>
    <row r="246" spans="1:31" hidden="1">
      <c r="A246" s="147" t="s">
        <v>641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1030</v>
      </c>
      <c r="J246" s="155" t="s">
        <v>1488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1027</v>
      </c>
      <c r="AE246" s="40"/>
    </row>
    <row r="247" spans="1:31" hidden="1">
      <c r="A247" s="147" t="s">
        <v>642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1030</v>
      </c>
      <c r="J247" s="155" t="s">
        <v>1489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1027</v>
      </c>
      <c r="AE247" s="40"/>
    </row>
    <row r="248" spans="1:31" hidden="1">
      <c r="A248" s="147" t="s">
        <v>643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1030</v>
      </c>
      <c r="J248" s="155" t="s">
        <v>1490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1027</v>
      </c>
      <c r="AE248" s="40"/>
    </row>
    <row r="249" spans="1:31" hidden="1">
      <c r="A249" s="147" t="s">
        <v>644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1030</v>
      </c>
      <c r="J249" s="155" t="s">
        <v>1491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1027</v>
      </c>
      <c r="AE249" s="40"/>
    </row>
    <row r="250" spans="1:31" hidden="1">
      <c r="A250" s="147" t="s">
        <v>645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1030</v>
      </c>
      <c r="J250" s="155" t="s">
        <v>1492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1027</v>
      </c>
      <c r="AE250" s="40"/>
    </row>
    <row r="251" spans="1:31" hidden="1">
      <c r="A251" s="147" t="s">
        <v>646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1030</v>
      </c>
      <c r="J251" s="155" t="s">
        <v>1493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1027</v>
      </c>
      <c r="AE251" s="40"/>
    </row>
    <row r="252" spans="1:31" hidden="1">
      <c r="A252" s="147" t="s">
        <v>647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1030</v>
      </c>
      <c r="J252" s="155" t="s">
        <v>1494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1027</v>
      </c>
      <c r="AE252" s="40"/>
    </row>
    <row r="253" spans="1:31" hidden="1">
      <c r="A253" s="147" t="s">
        <v>648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1030</v>
      </c>
      <c r="J253" s="155" t="s">
        <v>1495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1027</v>
      </c>
      <c r="AE253" s="40"/>
    </row>
    <row r="254" spans="1:31" hidden="1">
      <c r="A254" s="147" t="s">
        <v>649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1030</v>
      </c>
      <c r="J254" s="155" t="s">
        <v>1496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1027</v>
      </c>
      <c r="AE254" s="40"/>
    </row>
    <row r="255" spans="1:31" hidden="1">
      <c r="A255" s="147" t="s">
        <v>650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1030</v>
      </c>
      <c r="J255" s="155" t="s">
        <v>1497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1027</v>
      </c>
      <c r="AE255" s="40"/>
    </row>
    <row r="256" spans="1:31" hidden="1">
      <c r="A256" s="147" t="s">
        <v>651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1030</v>
      </c>
      <c r="J256" s="155" t="s">
        <v>1498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1027</v>
      </c>
      <c r="AE256" s="40"/>
    </row>
    <row r="257" spans="1:31" hidden="1">
      <c r="A257" s="147" t="s">
        <v>652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1030</v>
      </c>
      <c r="J257" s="155" t="s">
        <v>1499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1027</v>
      </c>
      <c r="AE257" s="40"/>
    </row>
    <row r="258" spans="1:31" hidden="1">
      <c r="A258" s="147" t="s">
        <v>653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1030</v>
      </c>
      <c r="J258" s="155" t="s">
        <v>1555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1027</v>
      </c>
    </row>
    <row r="259" spans="1:31" hidden="1">
      <c r="A259" s="147" t="s">
        <v>654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1030</v>
      </c>
      <c r="J259" s="155" t="s">
        <v>1506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1027</v>
      </c>
    </row>
    <row r="260" spans="1:31" hidden="1">
      <c r="A260" s="147" t="s">
        <v>655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1030</v>
      </c>
      <c r="J260" s="155" t="s">
        <v>1556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1027</v>
      </c>
    </row>
    <row r="261" spans="1:31" hidden="1">
      <c r="A261" s="147" t="s">
        <v>656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1030</v>
      </c>
      <c r="J261" s="155" t="s">
        <v>1500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1027</v>
      </c>
    </row>
    <row r="262" spans="1:31" hidden="1">
      <c r="A262" s="147" t="s">
        <v>657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1030</v>
      </c>
      <c r="J262" s="155" t="s">
        <v>1159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1027</v>
      </c>
    </row>
    <row r="263" spans="1:31" hidden="1">
      <c r="A263" s="147" t="s">
        <v>658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1030</v>
      </c>
      <c r="J263" s="155" t="s">
        <v>1103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1027</v>
      </c>
    </row>
    <row r="264" spans="1:31" hidden="1">
      <c r="A264" s="147" t="s">
        <v>659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1030</v>
      </c>
      <c r="J264" s="155" t="s">
        <v>1348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1027</v>
      </c>
    </row>
    <row r="265" spans="1:31" hidden="1">
      <c r="A265" s="147" t="s">
        <v>660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1501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1027</v>
      </c>
    </row>
    <row r="266" spans="1:31" hidden="1">
      <c r="A266" s="147" t="s">
        <v>661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1030</v>
      </c>
      <c r="J266" s="155" t="s">
        <v>1462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1027</v>
      </c>
    </row>
    <row r="267" spans="1:31" hidden="1">
      <c r="A267" s="147" t="s">
        <v>662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1030</v>
      </c>
      <c r="J267" s="155" t="s">
        <v>1463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1027</v>
      </c>
    </row>
    <row r="268" spans="1:31" hidden="1">
      <c r="A268" s="147" t="s">
        <v>663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1030</v>
      </c>
      <c r="J268" s="155" t="s">
        <v>1502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1027</v>
      </c>
    </row>
    <row r="269" spans="1:31" hidden="1">
      <c r="A269" s="147" t="s">
        <v>664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1030</v>
      </c>
      <c r="J269" s="155" t="s">
        <v>1503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1027</v>
      </c>
    </row>
    <row r="270" spans="1:31" hidden="1">
      <c r="A270" s="147" t="s">
        <v>665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1030</v>
      </c>
      <c r="J270" s="155" t="s">
        <v>1504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1027</v>
      </c>
    </row>
    <row r="271" spans="1:31" hidden="1">
      <c r="A271" s="147" t="s">
        <v>666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1030</v>
      </c>
      <c r="J271" s="155" t="s">
        <v>1505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1027</v>
      </c>
    </row>
    <row r="272" spans="1:31" hidden="1">
      <c r="A272" s="147" t="s">
        <v>667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1030</v>
      </c>
      <c r="J272" s="155" t="s">
        <v>1557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1027</v>
      </c>
    </row>
    <row r="273" spans="1:30" hidden="1">
      <c r="A273" s="147" t="s">
        <v>668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1030</v>
      </c>
      <c r="J273" s="155" t="s">
        <v>1558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1027</v>
      </c>
    </row>
    <row r="274" spans="1:30">
      <c r="A274" s="147" t="s">
        <v>669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1030</v>
      </c>
      <c r="J274" s="155" t="s">
        <v>1559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1027</v>
      </c>
    </row>
    <row r="275" spans="1:30">
      <c r="A275" s="147" t="s">
        <v>670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1030</v>
      </c>
      <c r="J275" s="155" t="s">
        <v>1560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1027</v>
      </c>
    </row>
    <row r="276" spans="1:30">
      <c r="A276" s="63" t="s">
        <v>671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336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2020/9/11</v>
      </c>
      <c r="M276" s="44">
        <f t="shared" ref="M276:M280" ca="1" si="6">(L276-K276+1)*B276</f>
        <v>27540</v>
      </c>
      <c r="N276" s="61">
        <f t="shared" ref="N276:N280" ca="1" si="7">H276/M276*365</f>
        <v>0.31497525236020352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672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338</v>
      </c>
      <c r="K277" s="59">
        <f t="shared" si="4"/>
        <v>43885</v>
      </c>
      <c r="L277" s="60" t="str">
        <f t="shared" ca="1" si="5"/>
        <v>2020/9/11</v>
      </c>
      <c r="M277" s="44">
        <f t="shared" ca="1" si="6"/>
        <v>27135</v>
      </c>
      <c r="N277" s="61">
        <f t="shared" ca="1" si="7"/>
        <v>0.29264120821816819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673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340</v>
      </c>
      <c r="K278" s="59">
        <f t="shared" si="4"/>
        <v>43886</v>
      </c>
      <c r="L278" s="60" t="str">
        <f t="shared" ca="1" si="5"/>
        <v>2020/9/11</v>
      </c>
      <c r="M278" s="44">
        <f t="shared" ca="1" si="6"/>
        <v>27000</v>
      </c>
      <c r="N278" s="61">
        <f t="shared" ca="1" si="7"/>
        <v>0.28371039037037032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674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342</v>
      </c>
      <c r="K279" s="59">
        <f t="shared" si="4"/>
        <v>43887</v>
      </c>
      <c r="L279" s="60" t="str">
        <f t="shared" ca="1" si="5"/>
        <v>2020/9/11</v>
      </c>
      <c r="M279" s="44">
        <f t="shared" ca="1" si="6"/>
        <v>26865</v>
      </c>
      <c r="N279" s="61">
        <f t="shared" ca="1" si="7"/>
        <v>0.33608447310627215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675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344</v>
      </c>
      <c r="K280" s="59">
        <f t="shared" si="4"/>
        <v>43888</v>
      </c>
      <c r="L280" s="60" t="str">
        <f t="shared" ca="1" si="5"/>
        <v>2020/9/11</v>
      </c>
      <c r="M280" s="44">
        <f t="shared" ca="1" si="6"/>
        <v>26730</v>
      </c>
      <c r="N280" s="61">
        <f t="shared" ca="1" si="7"/>
        <v>0.33022994706322506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676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1030</v>
      </c>
      <c r="J281" s="155" t="s">
        <v>1466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1508</v>
      </c>
    </row>
    <row r="282" spans="1:30">
      <c r="A282" s="147" t="s">
        <v>677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1030</v>
      </c>
      <c r="J282" s="155" t="s">
        <v>1561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1027</v>
      </c>
    </row>
    <row r="283" spans="1:30">
      <c r="A283" s="147" t="s">
        <v>678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1030</v>
      </c>
      <c r="J283" s="155" t="s">
        <v>1562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1027</v>
      </c>
    </row>
    <row r="284" spans="1:30">
      <c r="A284" s="63" t="s">
        <v>679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351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2020/9/11</v>
      </c>
      <c r="M284" s="44">
        <f ca="1">(L284-K284+1)*B284</f>
        <v>25920</v>
      </c>
      <c r="N284" s="61">
        <f ca="1">H284/M284*365</f>
        <v>0.35783501620370384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680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353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2020/9/11</v>
      </c>
      <c r="M285" s="44">
        <f ca="1">(L285-K285+1)*B285</f>
        <v>25785</v>
      </c>
      <c r="N285" s="61">
        <f ca="1">H285/M285*365</f>
        <v>0.32743900155128969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1563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1564</v>
      </c>
      <c r="K286" s="192">
        <v>43896</v>
      </c>
      <c r="L286" s="193" t="str">
        <f ca="1">IF(LEN(J286) &gt; 15,DATE(MID(J286,12,4),MID(J286,16,2),MID(J286,18,2)),TEXT(TODAY(),"yyyy/m/d"))</f>
        <v>2020/9/11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852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1030</v>
      </c>
      <c r="J287" s="155" t="s">
        <v>1520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1027</v>
      </c>
    </row>
    <row r="288" spans="1:30">
      <c r="A288" s="147" t="s">
        <v>853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1030</v>
      </c>
      <c r="J288" s="155" t="s">
        <v>1534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1027</v>
      </c>
    </row>
    <row r="289" spans="1:30">
      <c r="A289" s="147" t="s">
        <v>854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1030</v>
      </c>
      <c r="J289" s="155" t="s">
        <v>1535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1027</v>
      </c>
    </row>
    <row r="290" spans="1:30">
      <c r="A290" s="147" t="s">
        <v>855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1030</v>
      </c>
      <c r="J290" s="155" t="s">
        <v>1386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1027</v>
      </c>
    </row>
    <row r="291" spans="1:30" ht="18" customHeight="1">
      <c r="A291" s="147" t="s">
        <v>856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1030</v>
      </c>
      <c r="J291" s="155" t="s">
        <v>1387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1027</v>
      </c>
    </row>
    <row r="292" spans="1:30">
      <c r="A292" s="147" t="s">
        <v>864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1359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1027</v>
      </c>
    </row>
    <row r="293" spans="1:30">
      <c r="A293" s="147" t="s">
        <v>865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1360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1027</v>
      </c>
    </row>
    <row r="294" spans="1:30">
      <c r="A294" s="147" t="s">
        <v>866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1030</v>
      </c>
      <c r="J294" s="155" t="s">
        <v>1193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1027</v>
      </c>
    </row>
    <row r="295" spans="1:30">
      <c r="A295" s="147" t="s">
        <v>867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1030</v>
      </c>
      <c r="J295" s="155" t="s">
        <v>1194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1027</v>
      </c>
    </row>
    <row r="296" spans="1:30">
      <c r="A296" s="147" t="s">
        <v>868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1030</v>
      </c>
      <c r="J296" s="155" t="s">
        <v>1195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1027</v>
      </c>
    </row>
    <row r="297" spans="1:30">
      <c r="A297" s="147" t="s">
        <v>875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1030</v>
      </c>
      <c r="J297" s="155" t="s">
        <v>1196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1027</v>
      </c>
    </row>
    <row r="298" spans="1:30">
      <c r="A298" s="147" t="s">
        <v>876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1030</v>
      </c>
      <c r="J298" s="155" t="s">
        <v>1160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1027</v>
      </c>
    </row>
    <row r="299" spans="1:30">
      <c r="A299" s="147" t="s">
        <v>877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1030</v>
      </c>
      <c r="J299" s="155" t="s">
        <v>1188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1027</v>
      </c>
    </row>
    <row r="300" spans="1:30">
      <c r="A300" s="147" t="s">
        <v>878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1030</v>
      </c>
      <c r="J300" s="155" t="s">
        <v>1197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1027</v>
      </c>
    </row>
    <row r="301" spans="1:30">
      <c r="A301" s="147" t="s">
        <v>879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1030</v>
      </c>
      <c r="J301" s="155" t="s">
        <v>1198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1027</v>
      </c>
    </row>
    <row r="302" spans="1:30">
      <c r="A302" s="147" t="s">
        <v>887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1030</v>
      </c>
      <c r="J302" s="155" t="s">
        <v>1371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1027</v>
      </c>
    </row>
    <row r="303" spans="1:30">
      <c r="A303" s="147" t="s">
        <v>888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1030</v>
      </c>
      <c r="J303" s="155" t="s">
        <v>1372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1027</v>
      </c>
    </row>
    <row r="304" spans="1:30">
      <c r="A304" s="147" t="s">
        <v>889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1030</v>
      </c>
      <c r="J304" s="155" t="s">
        <v>1374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1027</v>
      </c>
    </row>
    <row r="305" spans="1:30">
      <c r="A305" s="147" t="s">
        <v>890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1030</v>
      </c>
      <c r="J305" s="155" t="s">
        <v>1388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1027</v>
      </c>
    </row>
    <row r="306" spans="1:30">
      <c r="A306" s="147" t="s">
        <v>891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1030</v>
      </c>
      <c r="J306" s="155" t="s">
        <v>1199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1027</v>
      </c>
    </row>
    <row r="307" spans="1:30">
      <c r="A307" s="147" t="s">
        <v>899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1358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1027</v>
      </c>
    </row>
    <row r="308" spans="1:30">
      <c r="A308" s="147" t="s">
        <v>900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1357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1027</v>
      </c>
    </row>
    <row r="309" spans="1:30">
      <c r="A309" s="147" t="s">
        <v>901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1030</v>
      </c>
      <c r="J309" s="155" t="s">
        <v>1373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1027</v>
      </c>
    </row>
    <row r="310" spans="1:30">
      <c r="A310" s="147" t="s">
        <v>902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1356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1027</v>
      </c>
    </row>
    <row r="311" spans="1:30">
      <c r="A311" s="147" t="s">
        <v>912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1030</v>
      </c>
      <c r="J311" s="155" t="s">
        <v>1200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1027</v>
      </c>
    </row>
    <row r="312" spans="1:30">
      <c r="A312" s="147" t="s">
        <v>913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1030</v>
      </c>
      <c r="J312" s="155" t="s">
        <v>1375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1027</v>
      </c>
    </row>
    <row r="313" spans="1:30">
      <c r="A313" s="147" t="s">
        <v>914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1355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1027</v>
      </c>
    </row>
    <row r="314" spans="1:30">
      <c r="A314" s="147" t="s">
        <v>915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1030</v>
      </c>
      <c r="J314" s="155" t="s">
        <v>1376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1027</v>
      </c>
    </row>
    <row r="315" spans="1:30">
      <c r="A315" s="147" t="s">
        <v>916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1030</v>
      </c>
      <c r="J315" s="155" t="s">
        <v>1377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1027</v>
      </c>
    </row>
    <row r="316" spans="1:30">
      <c r="A316" s="147" t="s">
        <v>927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1030</v>
      </c>
      <c r="J316" s="155" t="s">
        <v>1378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1027</v>
      </c>
    </row>
    <row r="317" spans="1:30">
      <c r="A317" s="147" t="s">
        <v>928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1030</v>
      </c>
      <c r="J317" s="155" t="s">
        <v>1379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1027</v>
      </c>
    </row>
    <row r="318" spans="1:30">
      <c r="A318" s="147" t="s">
        <v>929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1030</v>
      </c>
      <c r="J318" s="155" t="s">
        <v>1380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1027</v>
      </c>
    </row>
    <row r="319" spans="1:30">
      <c r="A319" s="147" t="s">
        <v>930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1030</v>
      </c>
      <c r="J319" s="155" t="s">
        <v>1381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1027</v>
      </c>
    </row>
    <row r="320" spans="1:30">
      <c r="A320" s="147" t="s">
        <v>931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1354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1027</v>
      </c>
    </row>
    <row r="321" spans="1:30">
      <c r="A321" s="147" t="s">
        <v>939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1353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1027</v>
      </c>
    </row>
    <row r="322" spans="1:30">
      <c r="A322" s="147" t="s">
        <v>940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1352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1027</v>
      </c>
    </row>
    <row r="323" spans="1:30">
      <c r="A323" s="147" t="s">
        <v>941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1351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1027</v>
      </c>
    </row>
    <row r="324" spans="1:30">
      <c r="A324" s="147" t="s">
        <v>942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1030</v>
      </c>
      <c r="J324" s="155" t="s">
        <v>1383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1027</v>
      </c>
    </row>
    <row r="325" spans="1:30">
      <c r="A325" s="147" t="s">
        <v>943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1030</v>
      </c>
      <c r="J325" s="155" t="s">
        <v>1389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1027</v>
      </c>
    </row>
    <row r="326" spans="1:30">
      <c r="A326" s="147" t="s">
        <v>944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1030</v>
      </c>
      <c r="J326" s="155" t="s">
        <v>1390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1027</v>
      </c>
    </row>
    <row r="327" spans="1:30">
      <c r="A327" s="147" t="s">
        <v>945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1030</v>
      </c>
      <c r="J327" s="155" t="s">
        <v>1531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1027</v>
      </c>
    </row>
    <row r="328" spans="1:30">
      <c r="A328" s="147" t="s">
        <v>949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1030</v>
      </c>
      <c r="J328" s="155" t="s">
        <v>1391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1027</v>
      </c>
    </row>
    <row r="329" spans="1:30">
      <c r="A329" s="147" t="s">
        <v>950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1030</v>
      </c>
      <c r="J329" s="155" t="s">
        <v>1532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1027</v>
      </c>
    </row>
    <row r="330" spans="1:30">
      <c r="A330" s="147" t="s">
        <v>951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1030</v>
      </c>
      <c r="J330" s="155" t="s">
        <v>1528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1027</v>
      </c>
    </row>
    <row r="331" spans="1:30">
      <c r="A331" s="147" t="s">
        <v>952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1030</v>
      </c>
      <c r="J331" s="155" t="s">
        <v>1392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1027</v>
      </c>
    </row>
    <row r="332" spans="1:30">
      <c r="A332" s="147" t="s">
        <v>953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1030</v>
      </c>
      <c r="J332" s="155" t="s">
        <v>1536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1027</v>
      </c>
    </row>
    <row r="333" spans="1:30">
      <c r="A333" s="147" t="s">
        <v>964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1030</v>
      </c>
      <c r="J333" s="155" t="s">
        <v>1395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1027</v>
      </c>
    </row>
    <row r="334" spans="1:30">
      <c r="A334" s="147" t="s">
        <v>965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1030</v>
      </c>
      <c r="J334" s="155" t="s">
        <v>1533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1027</v>
      </c>
    </row>
    <row r="335" spans="1:30">
      <c r="A335" s="147" t="s">
        <v>966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1030</v>
      </c>
      <c r="J335" s="155" t="s">
        <v>1393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1027</v>
      </c>
    </row>
    <row r="336" spans="1:30">
      <c r="A336" s="147" t="s">
        <v>967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1030</v>
      </c>
      <c r="J336" s="155" t="s">
        <v>1394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1027</v>
      </c>
    </row>
    <row r="337" spans="1:30">
      <c r="A337" s="147" t="s">
        <v>968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1030</v>
      </c>
      <c r="J337" s="155" t="s">
        <v>1382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1027</v>
      </c>
    </row>
    <row r="338" spans="1:30">
      <c r="A338" s="147" t="s">
        <v>969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1030</v>
      </c>
      <c r="J338" s="155" t="s">
        <v>1384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1027</v>
      </c>
    </row>
    <row r="339" spans="1:30">
      <c r="A339" s="147" t="s">
        <v>971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1030</v>
      </c>
      <c r="J339" s="155" t="s">
        <v>1396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1027</v>
      </c>
    </row>
    <row r="340" spans="1:30">
      <c r="A340" s="147" t="s">
        <v>973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1030</v>
      </c>
      <c r="J340" s="155" t="s">
        <v>1397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1027</v>
      </c>
    </row>
    <row r="341" spans="1:30">
      <c r="A341" s="147" t="s">
        <v>974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1030</v>
      </c>
      <c r="J341" s="155" t="s">
        <v>1385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1027</v>
      </c>
    </row>
    <row r="342" spans="1:30">
      <c r="A342" s="147" t="s">
        <v>976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1030</v>
      </c>
      <c r="J342" s="155" t="s">
        <v>1398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1027</v>
      </c>
    </row>
    <row r="343" spans="1:30">
      <c r="A343" s="147" t="s">
        <v>984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1030</v>
      </c>
      <c r="J343" s="155" t="s">
        <v>1527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1027</v>
      </c>
    </row>
    <row r="344" spans="1:30">
      <c r="A344" s="147" t="s">
        <v>985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1030</v>
      </c>
      <c r="J344" s="155" t="s">
        <v>1537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1027</v>
      </c>
    </row>
    <row r="345" spans="1:30">
      <c r="A345" s="147" t="s">
        <v>987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1030</v>
      </c>
      <c r="J345" s="155" t="s">
        <v>1539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1027</v>
      </c>
    </row>
    <row r="346" spans="1:30">
      <c r="A346" s="147" t="s">
        <v>989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1030</v>
      </c>
      <c r="J346" s="155" t="s">
        <v>1538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1027</v>
      </c>
    </row>
    <row r="347" spans="1:30">
      <c r="A347" s="147" t="s">
        <v>991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1030</v>
      </c>
      <c r="J347" s="155" t="s">
        <v>1540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1027</v>
      </c>
    </row>
    <row r="348" spans="1:30">
      <c r="A348" s="147" t="s">
        <v>1008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1030</v>
      </c>
      <c r="J348" s="155" t="s">
        <v>1541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1027</v>
      </c>
    </row>
    <row r="349" spans="1:30">
      <c r="A349" s="147" t="s">
        <v>1009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1030</v>
      </c>
      <c r="J349" s="155" t="s">
        <v>1543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1027</v>
      </c>
    </row>
    <row r="350" spans="1:30">
      <c r="A350" s="147" t="s">
        <v>1010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1030</v>
      </c>
      <c r="J350" s="155" t="s">
        <v>1545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1027</v>
      </c>
    </row>
    <row r="351" spans="1:30">
      <c r="A351" s="147" t="s">
        <v>1011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1030</v>
      </c>
      <c r="J351" s="155" t="s">
        <v>1542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1027</v>
      </c>
    </row>
    <row r="352" spans="1:30">
      <c r="A352" s="147" t="s">
        <v>1012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1030</v>
      </c>
      <c r="J352" s="155" t="s">
        <v>1544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1027</v>
      </c>
    </row>
    <row r="353" spans="1:30">
      <c r="A353" s="147" t="s">
        <v>1022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1030</v>
      </c>
      <c r="J353" s="155" t="s">
        <v>1526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1027</v>
      </c>
    </row>
    <row r="354" spans="1:30">
      <c r="A354" s="63" t="s">
        <v>1023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1015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2020/9/11</v>
      </c>
      <c r="M354" s="44">
        <f t="shared" ref="M354:M370" ca="1" si="26">(L354-K354+1)*B354</f>
        <v>11880</v>
      </c>
      <c r="N354" s="61">
        <f t="shared" ref="N354:N370" ca="1" si="27">H354/M354*365</f>
        <v>0.73721529419191922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1024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1017</v>
      </c>
      <c r="K355" s="59">
        <f t="shared" si="24"/>
        <v>43999</v>
      </c>
      <c r="L355" s="60" t="str">
        <f t="shared" ca="1" si="25"/>
        <v>2020/9/11</v>
      </c>
      <c r="M355" s="44">
        <f t="shared" ca="1" si="26"/>
        <v>11745</v>
      </c>
      <c r="N355" s="61">
        <f t="shared" ca="1" si="27"/>
        <v>0.71508755129842461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1025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1019</v>
      </c>
      <c r="K356" s="59">
        <f t="shared" si="24"/>
        <v>44000</v>
      </c>
      <c r="L356" s="60" t="str">
        <f t="shared" ca="1" si="25"/>
        <v>2020/9/11</v>
      </c>
      <c r="M356" s="44">
        <f t="shared" ca="1" si="26"/>
        <v>11610</v>
      </c>
      <c r="N356" s="61">
        <f t="shared" ca="1" si="27"/>
        <v>0.72128215891472858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1026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1021</v>
      </c>
      <c r="K357" s="59">
        <f t="shared" si="24"/>
        <v>44001</v>
      </c>
      <c r="L357" s="60" t="str">
        <f t="shared" ca="1" si="25"/>
        <v>2020/9/11</v>
      </c>
      <c r="M357" s="44">
        <f t="shared" ca="1" si="26"/>
        <v>11475</v>
      </c>
      <c r="N357" s="61">
        <f t="shared" ca="1" si="27"/>
        <v>0.67613509716775577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1038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1039</v>
      </c>
      <c r="K358" s="59">
        <f t="shared" si="24"/>
        <v>44004</v>
      </c>
      <c r="L358" s="60" t="str">
        <f t="shared" ca="1" si="25"/>
        <v>2020/9/11</v>
      </c>
      <c r="M358" s="44">
        <f t="shared" ca="1" si="26"/>
        <v>11070</v>
      </c>
      <c r="N358" s="61">
        <f t="shared" ca="1" si="27"/>
        <v>0.69553463595302611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1040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1041</v>
      </c>
      <c r="K359" s="59">
        <f t="shared" si="24"/>
        <v>44005</v>
      </c>
      <c r="L359" s="60" t="str">
        <f t="shared" ca="1" si="25"/>
        <v>2020/9/11</v>
      </c>
      <c r="M359" s="44">
        <f t="shared" ca="1" si="26"/>
        <v>10935</v>
      </c>
      <c r="N359" s="61">
        <f t="shared" ca="1" si="27"/>
        <v>0.68566122862368573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1042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1043</v>
      </c>
      <c r="K360" s="59">
        <f t="shared" si="24"/>
        <v>44006</v>
      </c>
      <c r="L360" s="60" t="str">
        <f t="shared" ca="1" si="25"/>
        <v>2020/9/11</v>
      </c>
      <c r="M360" s="44">
        <f t="shared" ca="1" si="26"/>
        <v>10800</v>
      </c>
      <c r="N360" s="61">
        <f t="shared" ca="1" si="27"/>
        <v>0.70380543703703702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1161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1166</v>
      </c>
      <c r="K361" s="59">
        <f t="shared" si="24"/>
        <v>44011</v>
      </c>
      <c r="L361" s="60" t="str">
        <f t="shared" ca="1" si="25"/>
        <v>2020/9/11</v>
      </c>
      <c r="M361" s="44">
        <f t="shared" ca="1" si="26"/>
        <v>10125</v>
      </c>
      <c r="N361" s="61">
        <f t="shared" ca="1" si="27"/>
        <v>0.77503930567901258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1162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1167</v>
      </c>
      <c r="K362" s="59">
        <f t="shared" si="24"/>
        <v>44012</v>
      </c>
      <c r="L362" s="60" t="str">
        <f t="shared" ca="1" si="25"/>
        <v>2020/9/11</v>
      </c>
      <c r="M362" s="44">
        <f t="shared" ca="1" si="26"/>
        <v>9990</v>
      </c>
      <c r="N362" s="61">
        <f t="shared" ca="1" si="27"/>
        <v>0.69039443093093145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1163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1168</v>
      </c>
      <c r="K363" s="59">
        <f t="shared" si="24"/>
        <v>44013</v>
      </c>
      <c r="L363" s="60" t="str">
        <f t="shared" ca="1" si="25"/>
        <v>2020/9/11</v>
      </c>
      <c r="M363" s="44">
        <f t="shared" ca="1" si="26"/>
        <v>9855</v>
      </c>
      <c r="N363" s="61">
        <f t="shared" ca="1" si="27"/>
        <v>0.6828657407407408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1164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1170</v>
      </c>
      <c r="K364" s="59">
        <f t="shared" si="24"/>
        <v>44014</v>
      </c>
      <c r="L364" s="60" t="str">
        <f t="shared" ca="1" si="25"/>
        <v>2020/9/11</v>
      </c>
      <c r="M364" s="44">
        <f t="shared" ca="1" si="26"/>
        <v>9720</v>
      </c>
      <c r="N364" s="61">
        <f t="shared" ca="1" si="27"/>
        <v>0.60269393312757225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1165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1172</v>
      </c>
      <c r="K365" s="59">
        <f t="shared" si="24"/>
        <v>44015</v>
      </c>
      <c r="L365" s="60" t="str">
        <f t="shared" ca="1" si="25"/>
        <v>2020/9/11</v>
      </c>
      <c r="M365" s="44">
        <f t="shared" ca="1" si="26"/>
        <v>9585</v>
      </c>
      <c r="N365" s="61">
        <f t="shared" ca="1" si="27"/>
        <v>0.54081038967136164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1521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1510</v>
      </c>
      <c r="K366" s="59">
        <f t="shared" si="24"/>
        <v>44018</v>
      </c>
      <c r="L366" s="60" t="str">
        <f t="shared" ca="1" si="25"/>
        <v>2020/9/11</v>
      </c>
      <c r="M366" s="44">
        <f t="shared" ca="1" si="26"/>
        <v>8160</v>
      </c>
      <c r="N366" s="61">
        <f t="shared" ca="1" si="27"/>
        <v>0.33659646936274534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1522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1512</v>
      </c>
      <c r="K367" s="59">
        <f t="shared" si="24"/>
        <v>44019</v>
      </c>
      <c r="L367" s="60" t="str">
        <f t="shared" ca="1" si="25"/>
        <v>2020/9/11</v>
      </c>
      <c r="M367" s="44">
        <f t="shared" ca="1" si="26"/>
        <v>8040</v>
      </c>
      <c r="N367" s="61">
        <f t="shared" ca="1" si="27"/>
        <v>0.26691069900497483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1523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1514</v>
      </c>
      <c r="K368" s="59">
        <f t="shared" si="24"/>
        <v>44020</v>
      </c>
      <c r="L368" s="60" t="str">
        <f t="shared" ca="1" si="25"/>
        <v>2020/9/11</v>
      </c>
      <c r="M368" s="44">
        <f t="shared" ca="1" si="26"/>
        <v>7920</v>
      </c>
      <c r="N368" s="61">
        <f t="shared" ca="1" si="27"/>
        <v>0.14289445833333367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1524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1516</v>
      </c>
      <c r="K369" s="59">
        <f t="shared" si="24"/>
        <v>44021</v>
      </c>
      <c r="L369" s="60" t="str">
        <f t="shared" ca="1" si="25"/>
        <v>2020/9/11</v>
      </c>
      <c r="M369" s="44">
        <f t="shared" ca="1" si="26"/>
        <v>7800</v>
      </c>
      <c r="N369" s="61">
        <f t="shared" ca="1" si="27"/>
        <v>1.4431117307692323E-2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1525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1518</v>
      </c>
      <c r="K370" s="59">
        <f t="shared" si="24"/>
        <v>44022</v>
      </c>
      <c r="L370" s="60" t="str">
        <f t="shared" ca="1" si="25"/>
        <v>2020/9/11</v>
      </c>
      <c r="M370" s="44">
        <f t="shared" ca="1" si="26"/>
        <v>7680</v>
      </c>
      <c r="N370" s="61">
        <f t="shared" ca="1" si="27"/>
        <v>2.2349548828124934E-2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1586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1577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2020/9/11</v>
      </c>
      <c r="M371" s="44">
        <f t="shared" ref="M371:M375" ca="1" si="46">(L371-K371+1)*B371</f>
        <v>7320</v>
      </c>
      <c r="N371" s="61">
        <f t="shared" ref="N371:N375" ca="1" si="47">H371/M371*365</f>
        <v>-0.15681003346994571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1587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1579</v>
      </c>
      <c r="K372" s="59">
        <f t="shared" si="44"/>
        <v>44026</v>
      </c>
      <c r="L372" s="60" t="str">
        <f t="shared" ca="1" si="45"/>
        <v>2020/9/11</v>
      </c>
      <c r="M372" s="44">
        <f t="shared" ca="1" si="46"/>
        <v>7200</v>
      </c>
      <c r="N372" s="61">
        <f t="shared" ca="1" si="47"/>
        <v>-8.4887441666666702E-2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1588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1581</v>
      </c>
      <c r="K373" s="59">
        <f t="shared" si="44"/>
        <v>44027</v>
      </c>
      <c r="L373" s="60" t="str">
        <f t="shared" ca="1" si="45"/>
        <v>2020/9/11</v>
      </c>
      <c r="M373" s="44">
        <f t="shared" ca="1" si="46"/>
        <v>7080</v>
      </c>
      <c r="N373" s="61">
        <f t="shared" ca="1" si="47"/>
        <v>3.3283875706214161E-2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1589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1583</v>
      </c>
      <c r="K374" s="59">
        <f t="shared" si="44"/>
        <v>44028</v>
      </c>
      <c r="L374" s="60" t="str">
        <f t="shared" ca="1" si="45"/>
        <v>2020/9/11</v>
      </c>
      <c r="M374" s="44">
        <f t="shared" ca="1" si="46"/>
        <v>6960</v>
      </c>
      <c r="N374" s="61">
        <f t="shared" ca="1" si="47"/>
        <v>0.33450157543103426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1590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1585</v>
      </c>
      <c r="K375" s="59">
        <f t="shared" si="44"/>
        <v>44029</v>
      </c>
      <c r="L375" s="60" t="str">
        <f t="shared" ca="1" si="45"/>
        <v>2020/9/11</v>
      </c>
      <c r="M375" s="44">
        <f t="shared" ca="1" si="46"/>
        <v>6840</v>
      </c>
      <c r="N375" s="61">
        <f t="shared" ca="1" si="47"/>
        <v>0.31085790643274819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1601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1592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2020/9/11</v>
      </c>
      <c r="M376" s="44">
        <f t="shared" ref="M376:M380" ca="1" si="65">(L376-K376+1)*B376</f>
        <v>6480</v>
      </c>
      <c r="N376" s="61">
        <f t="shared" ref="N376:N380" ca="1" si="66">H376/M376*365</f>
        <v>0.13589913194444406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1602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1594</v>
      </c>
      <c r="K377" s="59">
        <f t="shared" si="63"/>
        <v>44033</v>
      </c>
      <c r="L377" s="60" t="str">
        <f t="shared" ca="1" si="64"/>
        <v>2020/9/11</v>
      </c>
      <c r="M377" s="44">
        <f t="shared" ca="1" si="65"/>
        <v>6360</v>
      </c>
      <c r="N377" s="61">
        <f t="shared" ca="1" si="66"/>
        <v>9.8208357704402532E-2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1603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1596</v>
      </c>
      <c r="K378" s="59">
        <f t="shared" si="63"/>
        <v>44034</v>
      </c>
      <c r="L378" s="60" t="str">
        <f t="shared" ca="1" si="64"/>
        <v>2020/9/11</v>
      </c>
      <c r="M378" s="44">
        <f t="shared" ca="1" si="65"/>
        <v>6240</v>
      </c>
      <c r="N378" s="61">
        <f t="shared" ca="1" si="66"/>
        <v>2.8296157051281551E-2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1604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1598</v>
      </c>
      <c r="K379" s="59">
        <f t="shared" si="63"/>
        <v>44035</v>
      </c>
      <c r="L379" s="60" t="str">
        <f t="shared" ca="1" si="64"/>
        <v>2020/9/11</v>
      </c>
      <c r="M379" s="44">
        <f t="shared" ca="1" si="65"/>
        <v>6120</v>
      </c>
      <c r="N379" s="61">
        <f t="shared" ca="1" si="66"/>
        <v>2.8046492647058743E-2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1605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1600</v>
      </c>
      <c r="K380" s="59">
        <f t="shared" si="63"/>
        <v>44036</v>
      </c>
      <c r="L380" s="60" t="str">
        <f t="shared" ca="1" si="64"/>
        <v>2020/9/11</v>
      </c>
      <c r="M380" s="44">
        <f t="shared" ca="1" si="65"/>
        <v>6000</v>
      </c>
      <c r="N380" s="61">
        <f t="shared" ca="1" si="66"/>
        <v>0.39704821666666668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  <row r="381" spans="1:30">
      <c r="A381" s="63" t="s">
        <v>1617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5.247922499999997E-2</v>
      </c>
      <c r="H381" s="58">
        <f t="shared" ref="H381:H385" si="81">IF(G381="",$F$1*C381-B381,G381-B381)</f>
        <v>6.297506999999996</v>
      </c>
      <c r="I381" s="2" t="s">
        <v>66</v>
      </c>
      <c r="J381" s="33" t="s">
        <v>1608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2020/9/11</v>
      </c>
      <c r="M381" s="44">
        <f t="shared" ref="M381:M385" ca="1" si="84">(L381-K381+1)*B381</f>
        <v>5640</v>
      </c>
      <c r="N381" s="61">
        <f t="shared" ref="N381:N385" ca="1" si="85">H381/M381*365</f>
        <v>0.40755142819148904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0.15752077500000006</v>
      </c>
    </row>
    <row r="382" spans="1:30">
      <c r="A382" s="63" t="s">
        <v>1618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4.3261741666666728E-2</v>
      </c>
      <c r="H382" s="58">
        <f t="shared" si="81"/>
        <v>5.1914090000000073</v>
      </c>
      <c r="I382" s="2" t="s">
        <v>66</v>
      </c>
      <c r="J382" s="33" t="s">
        <v>1610</v>
      </c>
      <c r="K382" s="59">
        <f t="shared" si="82"/>
        <v>44040</v>
      </c>
      <c r="L382" s="60" t="str">
        <f t="shared" ca="1" si="83"/>
        <v>2020/9/11</v>
      </c>
      <c r="M382" s="44">
        <f t="shared" ca="1" si="84"/>
        <v>5520</v>
      </c>
      <c r="N382" s="61">
        <f t="shared" ca="1" si="85"/>
        <v>0.34327251539855119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0.16673825833333328</v>
      </c>
    </row>
    <row r="383" spans="1:30">
      <c r="A383" s="63" t="s">
        <v>1619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1.5946516666666591E-2</v>
      </c>
      <c r="H383" s="58">
        <f t="shared" si="81"/>
        <v>1.913581999999991</v>
      </c>
      <c r="I383" s="2" t="s">
        <v>66</v>
      </c>
      <c r="J383" s="33" t="s">
        <v>1612</v>
      </c>
      <c r="K383" s="59">
        <f t="shared" si="82"/>
        <v>44041</v>
      </c>
      <c r="L383" s="60" t="str">
        <f t="shared" ca="1" si="83"/>
        <v>2020/9/11</v>
      </c>
      <c r="M383" s="44">
        <f t="shared" ca="1" si="84"/>
        <v>5400</v>
      </c>
      <c r="N383" s="61">
        <f t="shared" ca="1" si="85"/>
        <v>0.1293439685185179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0.19405348333333344</v>
      </c>
    </row>
    <row r="384" spans="1:30">
      <c r="A384" s="63" t="s">
        <v>1620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1.8644316666666681E-2</v>
      </c>
      <c r="H384" s="58">
        <f t="shared" si="81"/>
        <v>2.2373180000000019</v>
      </c>
      <c r="I384" s="2" t="s">
        <v>66</v>
      </c>
      <c r="J384" s="33" t="s">
        <v>1614</v>
      </c>
      <c r="K384" s="59">
        <f t="shared" si="82"/>
        <v>44042</v>
      </c>
      <c r="L384" s="60" t="str">
        <f t="shared" ca="1" si="83"/>
        <v>2020/9/11</v>
      </c>
      <c r="M384" s="44">
        <f t="shared" ca="1" si="84"/>
        <v>5280</v>
      </c>
      <c r="N384" s="61">
        <f t="shared" ca="1" si="85"/>
        <v>0.15466308143939408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0.19135568333333333</v>
      </c>
    </row>
    <row r="385" spans="1:30">
      <c r="A385" s="63" t="s">
        <v>1621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7.5158916666666188E-3</v>
      </c>
      <c r="H385" s="58">
        <f t="shared" si="81"/>
        <v>0.90190699999999424</v>
      </c>
      <c r="I385" s="2" t="s">
        <v>66</v>
      </c>
      <c r="J385" s="33" t="s">
        <v>1616</v>
      </c>
      <c r="K385" s="59">
        <f t="shared" si="82"/>
        <v>44043</v>
      </c>
      <c r="L385" s="60" t="str">
        <f t="shared" ca="1" si="83"/>
        <v>2020/9/11</v>
      </c>
      <c r="M385" s="44">
        <f t="shared" ca="1" si="84"/>
        <v>5160</v>
      </c>
      <c r="N385" s="61">
        <f t="shared" ca="1" si="85"/>
        <v>6.3797685077518984E-2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0.20248410833333341</v>
      </c>
    </row>
    <row r="386" spans="1:30">
      <c r="A386" s="63" t="s">
        <v>1635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-1.519059166666672E-2</v>
      </c>
      <c r="H386" s="58">
        <f t="shared" ref="H386" si="100">IF(G386="",$F$1*C386-B386,G386-B386)</f>
        <v>-1.8228710000000063</v>
      </c>
      <c r="I386" s="2" t="s">
        <v>66</v>
      </c>
      <c r="J386" s="33" t="s">
        <v>1626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2020/9/11</v>
      </c>
      <c r="M386" s="44">
        <f t="shared" ref="M386" ca="1" si="103">(L386-K386+1)*B386</f>
        <v>4800</v>
      </c>
      <c r="N386" s="61">
        <f t="shared" ref="N386" ca="1" si="104">H386/M386*365</f>
        <v>-0.13861414895833382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0.22519059166666675</v>
      </c>
    </row>
    <row r="387" spans="1:30">
      <c r="A387" s="63" t="s">
        <v>1636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-9.5701749999999915E-3</v>
      </c>
      <c r="H387" s="58">
        <f t="shared" ref="H387:H390" si="119">IF(G387="",$F$1*C387-B387,G387-B387)</f>
        <v>-1.148420999999999</v>
      </c>
      <c r="I387" s="2" t="s">
        <v>66</v>
      </c>
      <c r="J387" s="33" t="s">
        <v>1628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2020/9/11</v>
      </c>
      <c r="M387" s="44">
        <f t="shared" ref="M387:M390" ca="1" si="122">(L387-K387+1)*B387</f>
        <v>4680</v>
      </c>
      <c r="N387" s="61">
        <f t="shared" ref="N387:N390" ca="1" si="123">H387/M387*365</f>
        <v>-8.9567022435897356E-2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0.21957017500000001</v>
      </c>
    </row>
    <row r="388" spans="1:30">
      <c r="A388" s="63" t="s">
        <v>1637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-1.9574516666666732E-2</v>
      </c>
      <c r="H388" s="58">
        <f t="shared" si="119"/>
        <v>-2.3489420000000081</v>
      </c>
      <c r="I388" s="2" t="s">
        <v>66</v>
      </c>
      <c r="J388" s="33" t="s">
        <v>1630</v>
      </c>
      <c r="K388" s="59">
        <f t="shared" si="120"/>
        <v>44048</v>
      </c>
      <c r="L388" s="60" t="str">
        <f t="shared" ca="1" si="121"/>
        <v>2020/9/11</v>
      </c>
      <c r="M388" s="44">
        <f t="shared" ca="1" si="122"/>
        <v>4560</v>
      </c>
      <c r="N388" s="61">
        <f t="shared" ca="1" si="123"/>
        <v>-0.18801838377193048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0.22957451666666676</v>
      </c>
    </row>
    <row r="389" spans="1:30">
      <c r="A389" s="63" t="s">
        <v>1638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-1.9574516666666732E-2</v>
      </c>
      <c r="H389" s="58">
        <f t="shared" si="119"/>
        <v>-2.3489420000000081</v>
      </c>
      <c r="I389" s="2" t="s">
        <v>66</v>
      </c>
      <c r="J389" s="33" t="s">
        <v>1632</v>
      </c>
      <c r="K389" s="59">
        <f t="shared" si="120"/>
        <v>44049</v>
      </c>
      <c r="L389" s="60" t="str">
        <f t="shared" ca="1" si="121"/>
        <v>2020/9/11</v>
      </c>
      <c r="M389" s="44">
        <f t="shared" ca="1" si="122"/>
        <v>4440</v>
      </c>
      <c r="N389" s="61">
        <f t="shared" ca="1" si="123"/>
        <v>-0.19309996171171237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0.22957451666666676</v>
      </c>
    </row>
    <row r="390" spans="1:30">
      <c r="A390" s="63" t="s">
        <v>1639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-8.6709083333333346E-3</v>
      </c>
      <c r="H390" s="58">
        <f t="shared" si="119"/>
        <v>-1.0405090000000001</v>
      </c>
      <c r="I390" s="2" t="s">
        <v>66</v>
      </c>
      <c r="J390" s="33" t="s">
        <v>1634</v>
      </c>
      <c r="K390" s="59">
        <f t="shared" si="120"/>
        <v>44050</v>
      </c>
      <c r="L390" s="60" t="str">
        <f t="shared" ca="1" si="121"/>
        <v>2020/9/11</v>
      </c>
      <c r="M390" s="44">
        <f t="shared" ca="1" si="122"/>
        <v>4320</v>
      </c>
      <c r="N390" s="61">
        <f t="shared" ca="1" si="123"/>
        <v>-8.7913376157407422E-2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0.21867090833333336</v>
      </c>
    </row>
    <row r="391" spans="1:30">
      <c r="A391" s="63" t="s">
        <v>1651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-1.4628549999999999E-2</v>
      </c>
      <c r="H391" s="58">
        <f t="shared" ref="H391:H395" si="138">IF(G391="",$F$1*C391-B391,G391-B391)</f>
        <v>-1.7554259999999999</v>
      </c>
      <c r="I391" s="2" t="s">
        <v>66</v>
      </c>
      <c r="J391" s="33" t="s">
        <v>1642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2020/9/11</v>
      </c>
      <c r="M391" s="44">
        <f t="shared" ref="M391:M395" ca="1" si="141">(L391-K391+1)*B391</f>
        <v>3960</v>
      </c>
      <c r="N391" s="61">
        <f t="shared" ref="N391:N395" ca="1" si="142">H391/M391*365</f>
        <v>-0.16180062878787879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0.22462855000000001</v>
      </c>
    </row>
    <row r="392" spans="1:30">
      <c r="A392" s="63" t="s">
        <v>1652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2.6823333333333937E-3</v>
      </c>
      <c r="H392" s="58">
        <f t="shared" si="138"/>
        <v>0.32188000000000727</v>
      </c>
      <c r="I392" s="2" t="s">
        <v>66</v>
      </c>
      <c r="J392" s="33" t="s">
        <v>1644</v>
      </c>
      <c r="K392" s="59">
        <f t="shared" si="139"/>
        <v>44054</v>
      </c>
      <c r="L392" s="60" t="str">
        <f t="shared" ca="1" si="140"/>
        <v>2020/9/11</v>
      </c>
      <c r="M392" s="44">
        <f t="shared" ca="1" si="141"/>
        <v>3840</v>
      </c>
      <c r="N392" s="61">
        <f t="shared" ca="1" si="142"/>
        <v>3.0595364583334023E-2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0.20731766666666662</v>
      </c>
    </row>
    <row r="393" spans="1:30">
      <c r="A393" s="63" t="s">
        <v>1653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1.3585941666666676E-2</v>
      </c>
      <c r="H393" s="58">
        <f t="shared" si="138"/>
        <v>1.630313000000001</v>
      </c>
      <c r="I393" s="2" t="s">
        <v>66</v>
      </c>
      <c r="J393" s="33" t="s">
        <v>1646</v>
      </c>
      <c r="K393" s="59">
        <f t="shared" si="139"/>
        <v>44055</v>
      </c>
      <c r="L393" s="60" t="str">
        <f t="shared" ca="1" si="140"/>
        <v>2020/9/11</v>
      </c>
      <c r="M393" s="44">
        <f t="shared" ca="1" si="141"/>
        <v>3720</v>
      </c>
      <c r="N393" s="61">
        <f t="shared" ca="1" si="142"/>
        <v>0.15996350672043019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0.19641405833333334</v>
      </c>
    </row>
    <row r="394" spans="1:30">
      <c r="A394" s="63" t="s">
        <v>1654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9.6516499999998711E-3</v>
      </c>
      <c r="H394" s="58">
        <f t="shared" si="138"/>
        <v>1.1581979999999845</v>
      </c>
      <c r="I394" s="2" t="s">
        <v>66</v>
      </c>
      <c r="J394" s="33" t="s">
        <v>1648</v>
      </c>
      <c r="K394" s="59">
        <f t="shared" si="139"/>
        <v>44056</v>
      </c>
      <c r="L394" s="60" t="str">
        <f t="shared" ca="1" si="140"/>
        <v>2020/9/11</v>
      </c>
      <c r="M394" s="44">
        <f t="shared" ca="1" si="141"/>
        <v>3600</v>
      </c>
      <c r="N394" s="61">
        <f t="shared" ca="1" si="142"/>
        <v>0.11742840833333176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0.20034835000000015</v>
      </c>
    </row>
    <row r="395" spans="1:30">
      <c r="A395" s="63" t="s">
        <v>1655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-9.1473333333335445E-4</v>
      </c>
      <c r="H395" s="58">
        <f t="shared" si="138"/>
        <v>-0.10976800000000253</v>
      </c>
      <c r="I395" s="2" t="s">
        <v>66</v>
      </c>
      <c r="J395" s="33" t="s">
        <v>1650</v>
      </c>
      <c r="K395" s="59">
        <f t="shared" si="139"/>
        <v>44057</v>
      </c>
      <c r="L395" s="60" t="str">
        <f t="shared" ca="1" si="140"/>
        <v>2020/9/11</v>
      </c>
      <c r="M395" s="44">
        <f t="shared" ca="1" si="141"/>
        <v>3480</v>
      </c>
      <c r="N395" s="61">
        <f t="shared" ca="1" si="142"/>
        <v>-1.1513022988506013E-2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0.21091473333333338</v>
      </c>
    </row>
    <row r="396" spans="1:30">
      <c r="A396" s="63" t="s">
        <v>1685</v>
      </c>
      <c r="B396" s="2">
        <v>120</v>
      </c>
      <c r="C396" s="180">
        <v>87.35</v>
      </c>
      <c r="D396" s="181">
        <v>1.3731</v>
      </c>
      <c r="E396" s="32">
        <f t="shared" ref="E396:E406" si="155">10%*Q396+13%</f>
        <v>0.21000000000000002</v>
      </c>
      <c r="F396" s="26">
        <f t="shared" ref="F396:F406" si="156">IF(G396="",($F$1*C396-B396)/B396,H396/B396)</f>
        <v>-1.8113208333333356E-2</v>
      </c>
      <c r="H396" s="58">
        <f t="shared" ref="H396:H406" si="157">IF(G396="",$F$1*C396-B396,G396-B396)</f>
        <v>-2.1735850000000028</v>
      </c>
      <c r="I396" s="2" t="s">
        <v>66</v>
      </c>
      <c r="J396" s="33" t="s">
        <v>1664</v>
      </c>
      <c r="K396" s="59">
        <f t="shared" ref="K396:K406" si="158">DATE(MID(J396,1,4),MID(J396,5,2),MID(J396,7,2))</f>
        <v>44060</v>
      </c>
      <c r="L396" s="60" t="str">
        <f t="shared" ref="L396:L406" ca="1" si="159">IF(LEN(J396) &gt; 15,DATE(MID(J396,12,4),MID(J396,16,2),MID(J396,18,2)),TEXT(TODAY(),"yyyy/m/d"))</f>
        <v>2020/9/11</v>
      </c>
      <c r="M396" s="44">
        <f t="shared" ref="M396:M406" ca="1" si="160">(L396-K396+1)*B396</f>
        <v>3120</v>
      </c>
      <c r="N396" s="61">
        <f t="shared" ref="N396:N406" ca="1" si="161">H396/M396*365</f>
        <v>-0.25428157852564137</v>
      </c>
      <c r="O396" s="35">
        <f t="shared" ref="O396:O406" si="162">D396*C396</f>
        <v>119.94028499999999</v>
      </c>
      <c r="P396" s="35">
        <f t="shared" ref="P396:P406" si="163">O396-B396</f>
        <v>-5.9715000000011287E-2</v>
      </c>
      <c r="Q396" s="36">
        <f t="shared" ref="Q396:Q406" si="164">B396/150</f>
        <v>0.8</v>
      </c>
      <c r="R396" s="37">
        <f t="shared" ref="R396:R406" si="165">R395+C396-T396</f>
        <v>5111.3099999999549</v>
      </c>
      <c r="S396" s="38">
        <f t="shared" ref="S396:S406" si="166">R396*D396</f>
        <v>7018.3397609999383</v>
      </c>
      <c r="T396" s="38"/>
      <c r="U396" s="62"/>
      <c r="V396" s="39">
        <f t="shared" ref="V396:V406" si="167">U396+V395</f>
        <v>63905.729999999989</v>
      </c>
      <c r="W396" s="39">
        <f t="shared" ref="W396:W406" si="168">S396+V396</f>
        <v>70924.069760999933</v>
      </c>
      <c r="X396" s="1">
        <f t="shared" ref="X396:X406" si="169">X395+B396</f>
        <v>57770</v>
      </c>
      <c r="Y396" s="37">
        <f t="shared" ref="Y396:Y406" si="170">W396-X396</f>
        <v>13154.069760999933</v>
      </c>
      <c r="Z396" s="204">
        <f t="shared" ref="Z396:Z406" si="171">W396/X396-1</f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ref="AC396:AC406" si="172">Z396-AB396</f>
        <v>-0.14664326968368591</v>
      </c>
      <c r="AD396" s="40">
        <f t="shared" ref="AD396:AD406" si="173">IF(E396-F396&lt;0,"达成",E396-F396)</f>
        <v>0.22811320833333337</v>
      </c>
    </row>
    <row r="397" spans="1:30">
      <c r="A397" s="63" t="s">
        <v>1686</v>
      </c>
      <c r="B397" s="2">
        <v>120</v>
      </c>
      <c r="C397" s="180">
        <v>86.81</v>
      </c>
      <c r="D397" s="181">
        <v>1.3816999999999999</v>
      </c>
      <c r="E397" s="32">
        <f t="shared" si="155"/>
        <v>0.21000000000000002</v>
      </c>
      <c r="F397" s="26">
        <f t="shared" si="156"/>
        <v>-2.4183258333333294E-2</v>
      </c>
      <c r="H397" s="58">
        <f t="shared" si="157"/>
        <v>-2.9019909999999953</v>
      </c>
      <c r="I397" s="2" t="s">
        <v>66</v>
      </c>
      <c r="J397" s="33" t="s">
        <v>1666</v>
      </c>
      <c r="K397" s="59">
        <f t="shared" si="158"/>
        <v>44061</v>
      </c>
      <c r="L397" s="60" t="str">
        <f t="shared" ca="1" si="159"/>
        <v>2020/9/11</v>
      </c>
      <c r="M397" s="44">
        <f t="shared" ca="1" si="160"/>
        <v>3000</v>
      </c>
      <c r="N397" s="61">
        <f t="shared" ca="1" si="161"/>
        <v>-0.35307557166666614</v>
      </c>
      <c r="O397" s="35">
        <f t="shared" si="162"/>
        <v>119.94537699999999</v>
      </c>
      <c r="P397" s="35">
        <f t="shared" si="163"/>
        <v>-5.4623000000006527E-2</v>
      </c>
      <c r="Q397" s="36">
        <f t="shared" si="164"/>
        <v>0.8</v>
      </c>
      <c r="R397" s="37">
        <f t="shared" si="165"/>
        <v>5198.1199999999553</v>
      </c>
      <c r="S397" s="38">
        <f t="shared" si="166"/>
        <v>7182.2424039999378</v>
      </c>
      <c r="T397" s="38"/>
      <c r="U397" s="62"/>
      <c r="V397" s="39">
        <f t="shared" si="167"/>
        <v>63905.729999999989</v>
      </c>
      <c r="W397" s="39">
        <f t="shared" si="168"/>
        <v>71087.972403999927</v>
      </c>
      <c r="X397" s="1">
        <f t="shared" si="169"/>
        <v>57890</v>
      </c>
      <c r="Y397" s="37">
        <f t="shared" si="170"/>
        <v>13197.972403999927</v>
      </c>
      <c r="Z397" s="204">
        <f t="shared" si="171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172"/>
        <v>-0.15416297171191418</v>
      </c>
      <c r="AD397" s="40">
        <f t="shared" si="173"/>
        <v>0.23418325833333331</v>
      </c>
    </row>
    <row r="398" spans="1:30">
      <c r="A398" s="63" t="s">
        <v>1687</v>
      </c>
      <c r="B398" s="2">
        <v>120</v>
      </c>
      <c r="C398" s="180">
        <v>88.3</v>
      </c>
      <c r="D398" s="181">
        <v>1.3583000000000001</v>
      </c>
      <c r="E398" s="32">
        <f t="shared" si="155"/>
        <v>0.21000000000000002</v>
      </c>
      <c r="F398" s="26">
        <f t="shared" si="156"/>
        <v>-7.4344166666667393E-3</v>
      </c>
      <c r="H398" s="58">
        <f t="shared" si="157"/>
        <v>-0.89213000000000875</v>
      </c>
      <c r="I398" s="2" t="s">
        <v>66</v>
      </c>
      <c r="J398" s="33" t="s">
        <v>1668</v>
      </c>
      <c r="K398" s="59">
        <f t="shared" si="158"/>
        <v>44062</v>
      </c>
      <c r="L398" s="60" t="str">
        <f t="shared" ca="1" si="159"/>
        <v>2020/9/11</v>
      </c>
      <c r="M398" s="44">
        <f t="shared" ca="1" si="160"/>
        <v>2880</v>
      </c>
      <c r="N398" s="61">
        <f t="shared" ca="1" si="161"/>
        <v>-0.11306508680555667</v>
      </c>
      <c r="O398" s="35">
        <f t="shared" si="162"/>
        <v>119.93789</v>
      </c>
      <c r="P398" s="35">
        <f t="shared" si="163"/>
        <v>-6.2110000000004106E-2</v>
      </c>
      <c r="Q398" s="36">
        <f t="shared" si="164"/>
        <v>0.8</v>
      </c>
      <c r="R398" s="37">
        <f t="shared" si="165"/>
        <v>5286.4199999999555</v>
      </c>
      <c r="S398" s="38">
        <f t="shared" si="166"/>
        <v>7180.5442859999403</v>
      </c>
      <c r="T398" s="38"/>
      <c r="U398" s="62"/>
      <c r="V398" s="39">
        <f t="shared" si="167"/>
        <v>63905.729999999989</v>
      </c>
      <c r="W398" s="39">
        <f t="shared" si="168"/>
        <v>71086.274285999927</v>
      </c>
      <c r="X398" s="1">
        <f t="shared" si="169"/>
        <v>58010</v>
      </c>
      <c r="Y398" s="37">
        <f t="shared" si="170"/>
        <v>13076.274285999927</v>
      </c>
      <c r="Z398" s="204">
        <f t="shared" si="171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172"/>
        <v>-0.13257527628607324</v>
      </c>
      <c r="AD398" s="40">
        <f t="shared" si="173"/>
        <v>0.21743441666666677</v>
      </c>
    </row>
    <row r="399" spans="1:30">
      <c r="A399" s="63" t="s">
        <v>1688</v>
      </c>
      <c r="B399" s="2">
        <v>120</v>
      </c>
      <c r="C399" s="180">
        <v>89.17</v>
      </c>
      <c r="D399" s="181">
        <v>1.345</v>
      </c>
      <c r="E399" s="32">
        <f t="shared" si="155"/>
        <v>0.21000000000000002</v>
      </c>
      <c r="F399" s="26">
        <f t="shared" si="156"/>
        <v>2.3451083333333382E-3</v>
      </c>
      <c r="H399" s="58">
        <f t="shared" si="157"/>
        <v>0.28141300000000058</v>
      </c>
      <c r="I399" s="2" t="s">
        <v>66</v>
      </c>
      <c r="J399" s="33" t="s">
        <v>1670</v>
      </c>
      <c r="K399" s="59">
        <f t="shared" si="158"/>
        <v>44063</v>
      </c>
      <c r="L399" s="60" t="str">
        <f t="shared" ca="1" si="159"/>
        <v>2020/9/11</v>
      </c>
      <c r="M399" s="44">
        <f t="shared" ca="1" si="160"/>
        <v>2760</v>
      </c>
      <c r="N399" s="61">
        <f t="shared" ca="1" si="161"/>
        <v>3.7215849637681236E-2</v>
      </c>
      <c r="O399" s="35">
        <f t="shared" si="162"/>
        <v>119.93365</v>
      </c>
      <c r="P399" s="35">
        <f t="shared" si="163"/>
        <v>-6.6349999999999909E-2</v>
      </c>
      <c r="Q399" s="36">
        <f t="shared" si="164"/>
        <v>0.8</v>
      </c>
      <c r="R399" s="37">
        <f t="shared" si="165"/>
        <v>5375.5899999999556</v>
      </c>
      <c r="S399" s="38">
        <f t="shared" si="166"/>
        <v>7230.1685499999403</v>
      </c>
      <c r="T399" s="38"/>
      <c r="U399" s="62"/>
      <c r="V399" s="39">
        <f t="shared" si="167"/>
        <v>63905.729999999989</v>
      </c>
      <c r="W399" s="39">
        <f t="shared" si="168"/>
        <v>71135.898549999925</v>
      </c>
      <c r="X399" s="1">
        <f t="shared" si="169"/>
        <v>58130</v>
      </c>
      <c r="Y399" s="37">
        <f t="shared" si="170"/>
        <v>13005.898549999925</v>
      </c>
      <c r="Z399" s="204">
        <f t="shared" si="171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172"/>
        <v>-0.12023542294045053</v>
      </c>
      <c r="AD399" s="40">
        <f t="shared" si="173"/>
        <v>0.20765489166666667</v>
      </c>
    </row>
    <row r="400" spans="1:30">
      <c r="A400" s="63" t="s">
        <v>1689</v>
      </c>
      <c r="B400" s="2">
        <v>120</v>
      </c>
      <c r="C400" s="180">
        <v>88.58</v>
      </c>
      <c r="D400" s="181">
        <v>1.3540000000000001</v>
      </c>
      <c r="E400" s="32">
        <f t="shared" si="155"/>
        <v>0.21000000000000002</v>
      </c>
      <c r="F400" s="26">
        <f t="shared" si="156"/>
        <v>-4.2869833333333196E-3</v>
      </c>
      <c r="H400" s="58">
        <f t="shared" si="157"/>
        <v>-0.5144379999999984</v>
      </c>
      <c r="I400" s="2" t="s">
        <v>66</v>
      </c>
      <c r="J400" s="33" t="s">
        <v>1672</v>
      </c>
      <c r="K400" s="59">
        <f t="shared" si="158"/>
        <v>44064</v>
      </c>
      <c r="L400" s="60" t="str">
        <f t="shared" ca="1" si="159"/>
        <v>2020/9/11</v>
      </c>
      <c r="M400" s="44">
        <f t="shared" ca="1" si="160"/>
        <v>2640</v>
      </c>
      <c r="N400" s="61">
        <f t="shared" ca="1" si="161"/>
        <v>-7.1124950757575536E-2</v>
      </c>
      <c r="O400" s="35">
        <f t="shared" si="162"/>
        <v>119.93732</v>
      </c>
      <c r="P400" s="35">
        <f t="shared" si="163"/>
        <v>-6.2680000000000291E-2</v>
      </c>
      <c r="Q400" s="36">
        <f t="shared" si="164"/>
        <v>0.8</v>
      </c>
      <c r="R400" s="37">
        <f t="shared" si="165"/>
        <v>5464.1699999999555</v>
      </c>
      <c r="S400" s="38">
        <f t="shared" si="166"/>
        <v>7398.4861799999398</v>
      </c>
      <c r="T400" s="38"/>
      <c r="U400" s="62"/>
      <c r="V400" s="39">
        <f t="shared" si="167"/>
        <v>63905.729999999989</v>
      </c>
      <c r="W400" s="39">
        <f t="shared" si="168"/>
        <v>71304.21617999993</v>
      </c>
      <c r="X400" s="1">
        <f t="shared" si="169"/>
        <v>58250</v>
      </c>
      <c r="Y400" s="37">
        <f t="shared" si="170"/>
        <v>13054.21617999993</v>
      </c>
      <c r="Z400" s="204">
        <f t="shared" si="171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172"/>
        <v>-0.12812546455009999</v>
      </c>
      <c r="AD400" s="40">
        <f t="shared" si="173"/>
        <v>0.21428698333333335</v>
      </c>
    </row>
    <row r="401" spans="1:30">
      <c r="A401" s="63" t="s">
        <v>1690</v>
      </c>
      <c r="B401" s="2">
        <v>120</v>
      </c>
      <c r="C401" s="180">
        <v>87.71</v>
      </c>
      <c r="D401" s="181">
        <v>1.3673999999999999</v>
      </c>
      <c r="E401" s="32">
        <f t="shared" si="155"/>
        <v>0.21000000000000002</v>
      </c>
      <c r="F401" s="26">
        <f t="shared" si="156"/>
        <v>-1.4066508333333397E-2</v>
      </c>
      <c r="H401" s="58">
        <f t="shared" si="157"/>
        <v>-1.6879810000000077</v>
      </c>
      <c r="I401" s="2" t="s">
        <v>66</v>
      </c>
      <c r="J401" s="33" t="s">
        <v>1674</v>
      </c>
      <c r="K401" s="59">
        <f t="shared" si="158"/>
        <v>44067</v>
      </c>
      <c r="L401" s="60" t="str">
        <f t="shared" ca="1" si="159"/>
        <v>2020/9/11</v>
      </c>
      <c r="M401" s="44">
        <f t="shared" ca="1" si="160"/>
        <v>2280</v>
      </c>
      <c r="N401" s="61">
        <f t="shared" ca="1" si="161"/>
        <v>-0.27022502850877317</v>
      </c>
      <c r="O401" s="35">
        <f t="shared" si="162"/>
        <v>119.93465399999998</v>
      </c>
      <c r="P401" s="35">
        <f t="shared" si="163"/>
        <v>-6.5346000000019444E-2</v>
      </c>
      <c r="Q401" s="36">
        <f t="shared" si="164"/>
        <v>0.8</v>
      </c>
      <c r="R401" s="37">
        <f t="shared" si="165"/>
        <v>5551.8799999999555</v>
      </c>
      <c r="S401" s="38">
        <f t="shared" si="166"/>
        <v>7591.6407119999385</v>
      </c>
      <c r="T401" s="38"/>
      <c r="U401" s="62"/>
      <c r="V401" s="39">
        <f t="shared" si="167"/>
        <v>63905.729999999989</v>
      </c>
      <c r="W401" s="39">
        <f t="shared" si="168"/>
        <v>71497.370711999931</v>
      </c>
      <c r="X401" s="1">
        <f t="shared" si="169"/>
        <v>58370</v>
      </c>
      <c r="Y401" s="37">
        <f t="shared" si="170"/>
        <v>13127.370711999931</v>
      </c>
      <c r="Z401" s="204">
        <f t="shared" si="171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172"/>
        <v>-0.13995613650871186</v>
      </c>
      <c r="AD401" s="40">
        <f t="shared" si="173"/>
        <v>0.22406650833333341</v>
      </c>
    </row>
    <row r="402" spans="1:30">
      <c r="A402" s="63" t="s">
        <v>1691</v>
      </c>
      <c r="B402" s="2">
        <v>120</v>
      </c>
      <c r="C402" s="180">
        <v>88.14</v>
      </c>
      <c r="D402" s="181">
        <v>1.3608</v>
      </c>
      <c r="E402" s="32">
        <f t="shared" si="155"/>
        <v>0.21000000000000002</v>
      </c>
      <c r="F402" s="26">
        <f t="shared" si="156"/>
        <v>-9.232950000000054E-3</v>
      </c>
      <c r="H402" s="58">
        <f t="shared" si="157"/>
        <v>-1.1079540000000065</v>
      </c>
      <c r="I402" s="2" t="s">
        <v>66</v>
      </c>
      <c r="J402" s="33" t="s">
        <v>1676</v>
      </c>
      <c r="K402" s="59">
        <f t="shared" si="158"/>
        <v>44068</v>
      </c>
      <c r="L402" s="60" t="str">
        <f t="shared" ca="1" si="159"/>
        <v>2020/9/11</v>
      </c>
      <c r="M402" s="44">
        <f t="shared" ca="1" si="160"/>
        <v>2160</v>
      </c>
      <c r="N402" s="61">
        <f t="shared" ca="1" si="161"/>
        <v>-0.18722370833333446</v>
      </c>
      <c r="O402" s="35">
        <f t="shared" si="162"/>
        <v>119.940912</v>
      </c>
      <c r="P402" s="35">
        <f t="shared" si="163"/>
        <v>-5.9088000000002694E-2</v>
      </c>
      <c r="Q402" s="36">
        <f t="shared" si="164"/>
        <v>0.8</v>
      </c>
      <c r="R402" s="37">
        <f t="shared" si="165"/>
        <v>5640.0199999999559</v>
      </c>
      <c r="S402" s="38">
        <f t="shared" si="166"/>
        <v>7674.9392159999397</v>
      </c>
      <c r="T402" s="38"/>
      <c r="U402" s="62"/>
      <c r="V402" s="39">
        <f t="shared" si="167"/>
        <v>63905.729999999989</v>
      </c>
      <c r="W402" s="39">
        <f t="shared" si="168"/>
        <v>71580.669215999922</v>
      </c>
      <c r="X402" s="1">
        <f t="shared" si="169"/>
        <v>58490</v>
      </c>
      <c r="Y402" s="37">
        <f t="shared" si="170"/>
        <v>13090.669215999922</v>
      </c>
      <c r="Z402" s="204">
        <f t="shared" si="171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172"/>
        <v>-0.1337149221377425</v>
      </c>
      <c r="AD402" s="40">
        <f t="shared" si="173"/>
        <v>0.21923295000000007</v>
      </c>
    </row>
    <row r="403" spans="1:30">
      <c r="A403" s="63" t="s">
        <v>1692</v>
      </c>
      <c r="B403" s="2">
        <v>120</v>
      </c>
      <c r="C403" s="180">
        <v>89.07</v>
      </c>
      <c r="D403" s="181">
        <v>1.3466</v>
      </c>
      <c r="E403" s="32">
        <f t="shared" si="155"/>
        <v>0.21000000000000002</v>
      </c>
      <c r="F403" s="26">
        <f t="shared" si="156"/>
        <v>1.2210249999998978E-3</v>
      </c>
      <c r="H403" s="58">
        <f t="shared" si="157"/>
        <v>0.14652299999998775</v>
      </c>
      <c r="I403" s="2" t="s">
        <v>66</v>
      </c>
      <c r="J403" s="33" t="s">
        <v>1678</v>
      </c>
      <c r="K403" s="59">
        <f t="shared" si="158"/>
        <v>44069</v>
      </c>
      <c r="L403" s="60" t="str">
        <f t="shared" ca="1" si="159"/>
        <v>2020/9/11</v>
      </c>
      <c r="M403" s="44">
        <f t="shared" ca="1" si="160"/>
        <v>2040</v>
      </c>
      <c r="N403" s="61">
        <f t="shared" ca="1" si="161"/>
        <v>2.6216124999997807E-2</v>
      </c>
      <c r="O403" s="35">
        <f t="shared" si="162"/>
        <v>119.94166199999999</v>
      </c>
      <c r="P403" s="35">
        <f t="shared" si="163"/>
        <v>-5.8338000000006218E-2</v>
      </c>
      <c r="Q403" s="36">
        <f t="shared" si="164"/>
        <v>0.8</v>
      </c>
      <c r="R403" s="37">
        <f t="shared" si="165"/>
        <v>5729.0899999999556</v>
      </c>
      <c r="S403" s="38">
        <f t="shared" si="166"/>
        <v>7714.7925939999404</v>
      </c>
      <c r="T403" s="38"/>
      <c r="U403" s="62"/>
      <c r="V403" s="39">
        <f t="shared" si="167"/>
        <v>63905.729999999989</v>
      </c>
      <c r="W403" s="39">
        <f t="shared" si="168"/>
        <v>71620.522593999922</v>
      </c>
      <c r="X403" s="1">
        <f t="shared" si="169"/>
        <v>58610</v>
      </c>
      <c r="Y403" s="37">
        <f t="shared" si="170"/>
        <v>13010.522593999922</v>
      </c>
      <c r="Z403" s="204">
        <f t="shared" si="171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172"/>
        <v>-0.12066472865700728</v>
      </c>
      <c r="AD403" s="40">
        <f t="shared" si="173"/>
        <v>0.20877897500000012</v>
      </c>
    </row>
    <row r="404" spans="1:30">
      <c r="A404" s="63" t="s">
        <v>1693</v>
      </c>
      <c r="B404" s="2">
        <v>120</v>
      </c>
      <c r="C404" s="180">
        <v>89.71</v>
      </c>
      <c r="D404" s="181">
        <v>1.337</v>
      </c>
      <c r="E404" s="32">
        <f t="shared" si="155"/>
        <v>0.21000000000000002</v>
      </c>
      <c r="F404" s="26">
        <f t="shared" si="156"/>
        <v>8.4151583333332766E-3</v>
      </c>
      <c r="H404" s="58">
        <f t="shared" si="157"/>
        <v>1.0098189999999931</v>
      </c>
      <c r="I404" s="2" t="s">
        <v>66</v>
      </c>
      <c r="J404" s="33" t="s">
        <v>1680</v>
      </c>
      <c r="K404" s="59">
        <f t="shared" si="158"/>
        <v>44070</v>
      </c>
      <c r="L404" s="60" t="str">
        <f t="shared" ca="1" si="159"/>
        <v>2020/9/11</v>
      </c>
      <c r="M404" s="44">
        <f t="shared" ca="1" si="160"/>
        <v>1920</v>
      </c>
      <c r="N404" s="61">
        <f t="shared" ca="1" si="161"/>
        <v>0.19197079947916537</v>
      </c>
      <c r="O404" s="35">
        <f t="shared" si="162"/>
        <v>119.94226999999999</v>
      </c>
      <c r="P404" s="35">
        <f t="shared" si="163"/>
        <v>-5.7730000000006498E-2</v>
      </c>
      <c r="Q404" s="36">
        <f t="shared" si="164"/>
        <v>0.8</v>
      </c>
      <c r="R404" s="37">
        <f t="shared" si="165"/>
        <v>5818.7999999999556</v>
      </c>
      <c r="S404" s="38">
        <f t="shared" si="166"/>
        <v>7779.7355999999409</v>
      </c>
      <c r="T404" s="38"/>
      <c r="U404" s="62"/>
      <c r="V404" s="39">
        <f t="shared" si="167"/>
        <v>63905.729999999989</v>
      </c>
      <c r="W404" s="39">
        <f t="shared" si="168"/>
        <v>71685.465599999923</v>
      </c>
      <c r="X404" s="1">
        <f t="shared" si="169"/>
        <v>58730</v>
      </c>
      <c r="Y404" s="37">
        <f t="shared" si="170"/>
        <v>12955.465599999923</v>
      </c>
      <c r="Z404" s="204">
        <f t="shared" si="171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172"/>
        <v>-0.11179652652514238</v>
      </c>
      <c r="AD404" s="40">
        <f t="shared" si="173"/>
        <v>0.20158484166666674</v>
      </c>
    </row>
    <row r="405" spans="1:30">
      <c r="A405" s="63" t="s">
        <v>1694</v>
      </c>
      <c r="B405" s="2">
        <v>120</v>
      </c>
      <c r="C405" s="180">
        <v>87.55</v>
      </c>
      <c r="D405" s="181">
        <v>1.37</v>
      </c>
      <c r="E405" s="32">
        <f t="shared" si="155"/>
        <v>0.21000000000000002</v>
      </c>
      <c r="F405" s="26">
        <f t="shared" si="156"/>
        <v>-1.5865041666666711E-2</v>
      </c>
      <c r="H405" s="58">
        <f t="shared" si="157"/>
        <v>-1.9038050000000055</v>
      </c>
      <c r="I405" s="2" t="s">
        <v>66</v>
      </c>
      <c r="J405" s="33" t="s">
        <v>1682</v>
      </c>
      <c r="K405" s="59">
        <f t="shared" si="158"/>
        <v>44071</v>
      </c>
      <c r="L405" s="60" t="str">
        <f t="shared" ca="1" si="159"/>
        <v>2020/9/11</v>
      </c>
      <c r="M405" s="44">
        <f t="shared" ca="1" si="160"/>
        <v>1800</v>
      </c>
      <c r="N405" s="61">
        <f t="shared" ca="1" si="161"/>
        <v>-0.38604934722222328</v>
      </c>
      <c r="O405" s="35">
        <f t="shared" si="162"/>
        <v>119.9435</v>
      </c>
      <c r="P405" s="35">
        <f t="shared" si="163"/>
        <v>-5.6499999999999773E-2</v>
      </c>
      <c r="Q405" s="36">
        <f t="shared" si="164"/>
        <v>0.8</v>
      </c>
      <c r="R405" s="37">
        <f t="shared" si="165"/>
        <v>5906.3499999999558</v>
      </c>
      <c r="S405" s="38">
        <f t="shared" si="166"/>
        <v>8091.6994999999397</v>
      </c>
      <c r="T405" s="38"/>
      <c r="U405" s="62"/>
      <c r="V405" s="39">
        <f t="shared" si="167"/>
        <v>63905.729999999989</v>
      </c>
      <c r="W405" s="39">
        <f t="shared" si="168"/>
        <v>71997.429499999926</v>
      </c>
      <c r="X405" s="1">
        <f t="shared" si="169"/>
        <v>58850</v>
      </c>
      <c r="Y405" s="37">
        <f t="shared" si="170"/>
        <v>13147.429499999926</v>
      </c>
      <c r="Z405" s="204">
        <f t="shared" si="171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172"/>
        <v>-0.14111845731708716</v>
      </c>
      <c r="AD405" s="40">
        <f t="shared" si="173"/>
        <v>0.22586504166666674</v>
      </c>
    </row>
    <row r="406" spans="1:30">
      <c r="A406" s="63" t="s">
        <v>1695</v>
      </c>
      <c r="B406" s="2">
        <v>120</v>
      </c>
      <c r="C406" s="180">
        <v>87.82</v>
      </c>
      <c r="D406" s="181">
        <v>1.3657999999999999</v>
      </c>
      <c r="E406" s="32">
        <f t="shared" si="155"/>
        <v>0.21000000000000002</v>
      </c>
      <c r="F406" s="26">
        <f t="shared" si="156"/>
        <v>-1.2830016666666803E-2</v>
      </c>
      <c r="H406" s="58">
        <f t="shared" si="157"/>
        <v>-1.5396020000000163</v>
      </c>
      <c r="I406" s="2" t="s">
        <v>66</v>
      </c>
      <c r="J406" s="33" t="s">
        <v>1696</v>
      </c>
      <c r="K406" s="59">
        <f t="shared" si="158"/>
        <v>44074</v>
      </c>
      <c r="L406" s="60" t="str">
        <f t="shared" ca="1" si="159"/>
        <v>2020/9/11</v>
      </c>
      <c r="M406" s="44">
        <f t="shared" ca="1" si="160"/>
        <v>1440</v>
      </c>
      <c r="N406" s="61">
        <f t="shared" ca="1" si="161"/>
        <v>-0.39024634027778193</v>
      </c>
      <c r="O406" s="35">
        <f t="shared" si="162"/>
        <v>119.94455599999998</v>
      </c>
      <c r="P406" s="35">
        <f t="shared" si="163"/>
        <v>-5.5444000000022697E-2</v>
      </c>
      <c r="Q406" s="36">
        <f t="shared" si="164"/>
        <v>0.8</v>
      </c>
      <c r="R406" s="37">
        <f t="shared" si="165"/>
        <v>5994.1699999999555</v>
      </c>
      <c r="S406" s="38">
        <f t="shared" si="166"/>
        <v>8186.8373859999383</v>
      </c>
      <c r="T406" s="38"/>
      <c r="U406" s="62"/>
      <c r="V406" s="39">
        <f t="shared" si="167"/>
        <v>63905.729999999989</v>
      </c>
      <c r="W406" s="39">
        <f t="shared" si="168"/>
        <v>72092.567385999922</v>
      </c>
      <c r="X406" s="1">
        <f t="shared" si="169"/>
        <v>58970</v>
      </c>
      <c r="Y406" s="37">
        <f t="shared" si="170"/>
        <v>13122.567385999922</v>
      </c>
      <c r="Z406" s="204">
        <f t="shared" si="171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172"/>
        <v>-0.13707097772353416</v>
      </c>
      <c r="AD406" s="40">
        <f t="shared" si="173"/>
        <v>0.22283001666666682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06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406">
    <cfRule type="dataBar" priority="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406">
    <cfRule type="dataBar" priority="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Z2:Z406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AA2:AA406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681</v>
      </c>
      <c r="C2" s="2" t="s">
        <v>682</v>
      </c>
      <c r="D2" s="2" t="s">
        <v>683</v>
      </c>
      <c r="E2" s="2" t="s">
        <v>684</v>
      </c>
      <c r="F2" s="2" t="s">
        <v>685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0">
        <f>G1+K1+O1</f>
        <v>11706.48</v>
      </c>
      <c r="B1" s="240"/>
      <c r="C1" s="240"/>
      <c r="D1" s="240"/>
      <c r="E1" s="241"/>
      <c r="F1" s="67" t="s">
        <v>686</v>
      </c>
      <c r="G1" s="245">
        <f>SUM(I3:I10052)</f>
        <v>8264.7639999999992</v>
      </c>
      <c r="H1" s="245"/>
      <c r="I1" s="246"/>
      <c r="J1" s="67" t="s">
        <v>1622</v>
      </c>
      <c r="K1" s="245">
        <f>SUM(M3:M10052)</f>
        <v>1217.4760000000001</v>
      </c>
      <c r="L1" s="245"/>
      <c r="M1" s="246"/>
      <c r="N1" s="67" t="s">
        <v>1657</v>
      </c>
      <c r="O1" s="245">
        <f>SUM(Q3:Q10052)</f>
        <v>2224.2400000000002</v>
      </c>
      <c r="P1" s="245"/>
      <c r="Q1" s="246"/>
    </row>
    <row r="2" spans="1:17 1026:1027" s="69" customFormat="1">
      <c r="A2" s="69" t="s">
        <v>689</v>
      </c>
      <c r="B2" s="69" t="s">
        <v>690</v>
      </c>
      <c r="C2" s="69" t="s">
        <v>1658</v>
      </c>
      <c r="D2" s="69" t="s">
        <v>691</v>
      </c>
      <c r="E2" s="210" t="s">
        <v>693</v>
      </c>
      <c r="F2" s="70" t="s">
        <v>1659</v>
      </c>
      <c r="G2" s="211" t="s">
        <v>1624</v>
      </c>
      <c r="H2" s="211" t="s">
        <v>1656</v>
      </c>
      <c r="I2" s="212" t="s">
        <v>695</v>
      </c>
      <c r="J2" s="70" t="s">
        <v>1659</v>
      </c>
      <c r="K2" s="211" t="s">
        <v>1624</v>
      </c>
      <c r="L2" s="211" t="s">
        <v>1656</v>
      </c>
      <c r="M2" s="212" t="s">
        <v>695</v>
      </c>
      <c r="N2" s="70" t="s">
        <v>1659</v>
      </c>
      <c r="O2" s="211" t="s">
        <v>1624</v>
      </c>
      <c r="P2" s="211" t="s">
        <v>1656</v>
      </c>
      <c r="Q2" s="213" t="s">
        <v>695</v>
      </c>
    </row>
    <row r="3" spans="1:17 1026:1027" s="2" customFormat="1">
      <c r="A3" s="2">
        <v>688519</v>
      </c>
      <c r="B3" s="65" t="s">
        <v>1623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1662</v>
      </c>
      <c r="C4" s="126">
        <v>3.69</v>
      </c>
      <c r="D4" s="81">
        <v>44071</v>
      </c>
      <c r="E4" s="83">
        <v>44085</v>
      </c>
      <c r="F4" s="82">
        <v>706</v>
      </c>
      <c r="G4" s="247">
        <v>7.49</v>
      </c>
      <c r="H4" s="247">
        <f>12.69-2.41-1.32</f>
        <v>8.9599999999999991</v>
      </c>
      <c r="I4" s="216">
        <f>F4*(G4-C4)-H4</f>
        <v>2673.84</v>
      </c>
      <c r="J4" s="82">
        <v>104</v>
      </c>
      <c r="K4" s="247">
        <v>7.49</v>
      </c>
      <c r="L4" s="247">
        <v>1.32</v>
      </c>
      <c r="M4" s="216">
        <f>J4*(K4-C4)-L4</f>
        <v>393.88000000000005</v>
      </c>
      <c r="N4" s="82">
        <v>190</v>
      </c>
      <c r="O4" s="247">
        <v>7.49</v>
      </c>
      <c r="P4" s="247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G49" sqref="G49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2">
        <f>E1+K1</f>
        <v>8518.09</v>
      </c>
      <c r="B1" s="242"/>
      <c r="C1" s="244"/>
      <c r="D1" s="67" t="s">
        <v>686</v>
      </c>
      <c r="E1" s="242">
        <f>G3</f>
        <v>4080.7200000000003</v>
      </c>
      <c r="F1" s="242"/>
      <c r="G1" s="68" t="s">
        <v>687</v>
      </c>
      <c r="H1" s="243">
        <f>G3/I3*365</f>
        <v>2.4140401944894654</v>
      </c>
      <c r="I1" s="243"/>
      <c r="J1" s="67" t="s">
        <v>688</v>
      </c>
      <c r="K1" s="242">
        <f>M3</f>
        <v>4437.3700000000008</v>
      </c>
      <c r="L1" s="242"/>
      <c r="M1" s="68" t="s">
        <v>687</v>
      </c>
      <c r="N1" s="243">
        <f>M3/O3*365</f>
        <v>2.103428636363637</v>
      </c>
      <c r="O1" s="243"/>
    </row>
    <row r="2" spans="1:15" s="69" customFormat="1">
      <c r="A2" s="69" t="s">
        <v>689</v>
      </c>
      <c r="B2" s="69" t="s">
        <v>690</v>
      </c>
      <c r="C2" s="69" t="s">
        <v>691</v>
      </c>
      <c r="D2" s="70" t="s">
        <v>692</v>
      </c>
      <c r="E2" s="71" t="s">
        <v>693</v>
      </c>
      <c r="F2" s="72" t="s">
        <v>694</v>
      </c>
      <c r="G2" s="73" t="s">
        <v>695</v>
      </c>
      <c r="H2" s="74" t="s">
        <v>696</v>
      </c>
      <c r="I2" s="75" t="s">
        <v>697</v>
      </c>
      <c r="J2" s="70" t="s">
        <v>692</v>
      </c>
      <c r="K2" s="71" t="s">
        <v>693</v>
      </c>
      <c r="L2" s="72" t="s">
        <v>694</v>
      </c>
      <c r="M2" s="76" t="s">
        <v>695</v>
      </c>
      <c r="N2" s="74" t="s">
        <v>696</v>
      </c>
      <c r="O2" s="75" t="s">
        <v>697</v>
      </c>
    </row>
    <row r="3" spans="1:15" s="69" customFormat="1">
      <c r="A3" s="69" t="s">
        <v>698</v>
      </c>
      <c r="B3" s="112" t="s">
        <v>699</v>
      </c>
      <c r="C3" s="113" t="str">
        <f ca="1">TODAY()-C4&amp;" 天"</f>
        <v>451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37437.369999999995</v>
      </c>
      <c r="M3" s="79">
        <f>SUM(M4:M10094)</f>
        <v>4437.3700000000008</v>
      </c>
      <c r="N3" s="111" t="str">
        <f>"当前 "&amp;COUNTIF(K4:K10008,"----")&amp;" 支"</f>
        <v>当前 0 支</v>
      </c>
      <c r="O3" s="80">
        <f>SUM(O4:O3008)</f>
        <v>770000</v>
      </c>
    </row>
    <row r="4" spans="1:15">
      <c r="A4" s="2">
        <v>113027</v>
      </c>
      <c r="B4" s="65" t="s">
        <v>700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701</v>
      </c>
      <c r="K4" s="89" t="s">
        <v>701</v>
      </c>
      <c r="L4" s="90" t="s">
        <v>701</v>
      </c>
      <c r="M4" s="90" t="s">
        <v>701</v>
      </c>
      <c r="N4" s="89" t="s">
        <v>701</v>
      </c>
      <c r="O4" s="91" t="s">
        <v>701</v>
      </c>
    </row>
    <row r="5" spans="1:15">
      <c r="A5" s="2">
        <v>113028</v>
      </c>
      <c r="B5" s="65" t="s">
        <v>702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703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704</v>
      </c>
      <c r="C7" s="81">
        <v>43663</v>
      </c>
      <c r="D7" s="96" t="s">
        <v>701</v>
      </c>
      <c r="E7" s="97" t="s">
        <v>701</v>
      </c>
      <c r="F7" s="98" t="s">
        <v>701</v>
      </c>
      <c r="G7" s="98" t="s">
        <v>701</v>
      </c>
      <c r="H7" s="97" t="s">
        <v>701</v>
      </c>
      <c r="I7" s="97" t="s">
        <v>701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705</v>
      </c>
      <c r="C8" s="81">
        <v>43671</v>
      </c>
      <c r="D8" s="96" t="s">
        <v>701</v>
      </c>
      <c r="E8" s="97" t="s">
        <v>701</v>
      </c>
      <c r="F8" s="98" t="s">
        <v>701</v>
      </c>
      <c r="G8" s="98" t="s">
        <v>701</v>
      </c>
      <c r="H8" s="97" t="s">
        <v>701</v>
      </c>
      <c r="I8" s="97" t="s">
        <v>701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706</v>
      </c>
      <c r="C9" s="81">
        <v>43682</v>
      </c>
      <c r="D9" s="96" t="s">
        <v>701</v>
      </c>
      <c r="E9" s="97" t="s">
        <v>701</v>
      </c>
      <c r="F9" s="98" t="s">
        <v>701</v>
      </c>
      <c r="G9" s="98" t="s">
        <v>701</v>
      </c>
      <c r="H9" s="97" t="s">
        <v>701</v>
      </c>
      <c r="I9" s="97" t="s">
        <v>701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707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701</v>
      </c>
      <c r="K10" s="89" t="s">
        <v>701</v>
      </c>
      <c r="L10" s="90" t="s">
        <v>701</v>
      </c>
      <c r="M10" s="90" t="s">
        <v>701</v>
      </c>
      <c r="N10" s="89" t="s">
        <v>701</v>
      </c>
      <c r="O10" s="91" t="s">
        <v>701</v>
      </c>
    </row>
    <row r="11" spans="1:15">
      <c r="A11" s="2">
        <v>128073</v>
      </c>
      <c r="B11" s="65" t="s">
        <v>708</v>
      </c>
      <c r="C11" s="81">
        <v>43703</v>
      </c>
      <c r="D11" s="96" t="s">
        <v>701</v>
      </c>
      <c r="E11" s="97" t="s">
        <v>701</v>
      </c>
      <c r="F11" s="98" t="s">
        <v>701</v>
      </c>
      <c r="G11" s="98" t="s">
        <v>701</v>
      </c>
      <c r="H11" s="97" t="s">
        <v>701</v>
      </c>
      <c r="I11" s="97" t="s">
        <v>701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709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710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701</v>
      </c>
      <c r="K13" s="89" t="s">
        <v>701</v>
      </c>
      <c r="L13" s="90" t="s">
        <v>701</v>
      </c>
      <c r="M13" s="90" t="s">
        <v>701</v>
      </c>
      <c r="N13" s="89" t="s">
        <v>701</v>
      </c>
      <c r="O13" s="91" t="s">
        <v>701</v>
      </c>
    </row>
    <row r="14" spans="1:15">
      <c r="A14" s="2">
        <v>128079</v>
      </c>
      <c r="B14" s="65" t="s">
        <v>711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701</v>
      </c>
      <c r="K14" s="89" t="s">
        <v>701</v>
      </c>
      <c r="L14" s="90" t="s">
        <v>701</v>
      </c>
      <c r="M14" s="90" t="s">
        <v>701</v>
      </c>
      <c r="N14" s="89" t="s">
        <v>701</v>
      </c>
      <c r="O14" s="91" t="s">
        <v>701</v>
      </c>
    </row>
    <row r="15" spans="1:15">
      <c r="A15" s="2">
        <v>127014</v>
      </c>
      <c r="B15" s="65" t="s">
        <v>712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701</v>
      </c>
      <c r="K15" s="89" t="s">
        <v>701</v>
      </c>
      <c r="L15" s="90" t="s">
        <v>701</v>
      </c>
      <c r="M15" s="90" t="s">
        <v>701</v>
      </c>
      <c r="N15" s="89" t="s">
        <v>701</v>
      </c>
      <c r="O15" s="91" t="s">
        <v>701</v>
      </c>
    </row>
    <row r="16" spans="1:15">
      <c r="A16" s="2">
        <v>110059</v>
      </c>
      <c r="B16" s="65" t="s">
        <v>880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713</v>
      </c>
      <c r="C17" s="81">
        <v>43768</v>
      </c>
      <c r="D17" s="96" t="s">
        <v>701</v>
      </c>
      <c r="E17" s="97" t="s">
        <v>701</v>
      </c>
      <c r="F17" s="98" t="s">
        <v>701</v>
      </c>
      <c r="G17" s="98" t="s">
        <v>701</v>
      </c>
      <c r="H17" s="97" t="s">
        <v>701</v>
      </c>
      <c r="I17" s="104" t="s">
        <v>701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714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701</v>
      </c>
      <c r="K18" s="89" t="s">
        <v>701</v>
      </c>
      <c r="L18" s="90" t="s">
        <v>701</v>
      </c>
      <c r="M18" s="90" t="s">
        <v>701</v>
      </c>
      <c r="N18" s="89" t="s">
        <v>701</v>
      </c>
      <c r="O18" s="91" t="s">
        <v>701</v>
      </c>
    </row>
    <row r="19" spans="1:15">
      <c r="A19" s="2">
        <v>123035</v>
      </c>
      <c r="B19" s="65" t="s">
        <v>715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716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701</v>
      </c>
      <c r="K20" s="89" t="s">
        <v>701</v>
      </c>
      <c r="L20" s="90" t="s">
        <v>701</v>
      </c>
      <c r="M20" s="90" t="s">
        <v>701</v>
      </c>
      <c r="N20" s="89" t="s">
        <v>701</v>
      </c>
      <c r="O20" s="91" t="s">
        <v>701</v>
      </c>
    </row>
    <row r="21" spans="1:15">
      <c r="A21" s="2">
        <v>128081</v>
      </c>
      <c r="B21" s="65" t="s">
        <v>717</v>
      </c>
      <c r="C21" s="81">
        <v>43794</v>
      </c>
      <c r="D21" s="96" t="s">
        <v>701</v>
      </c>
      <c r="E21" s="97" t="s">
        <v>701</v>
      </c>
      <c r="F21" s="98" t="s">
        <v>701</v>
      </c>
      <c r="G21" s="98" t="s">
        <v>701</v>
      </c>
      <c r="H21" s="97" t="s">
        <v>701</v>
      </c>
      <c r="I21" s="104" t="s">
        <v>701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718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719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701</v>
      </c>
      <c r="K23" s="89" t="s">
        <v>701</v>
      </c>
      <c r="L23" s="90" t="s">
        <v>701</v>
      </c>
      <c r="M23" s="90" t="s">
        <v>701</v>
      </c>
      <c r="N23" s="89" t="s">
        <v>701</v>
      </c>
      <c r="O23" s="91" t="s">
        <v>701</v>
      </c>
    </row>
    <row r="24" spans="1:15">
      <c r="A24" s="2">
        <v>110063</v>
      </c>
      <c r="B24" s="105" t="s">
        <v>720</v>
      </c>
      <c r="C24" s="81">
        <v>43816</v>
      </c>
      <c r="D24" s="96" t="s">
        <v>701</v>
      </c>
      <c r="E24" s="97" t="s">
        <v>701</v>
      </c>
      <c r="F24" s="98" t="s">
        <v>701</v>
      </c>
      <c r="G24" s="98" t="s">
        <v>701</v>
      </c>
      <c r="H24" s="97" t="s">
        <v>701</v>
      </c>
      <c r="I24" s="104" t="s">
        <v>701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721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722</v>
      </c>
      <c r="C26" s="81">
        <v>43817</v>
      </c>
      <c r="D26" s="96" t="s">
        <v>701</v>
      </c>
      <c r="E26" s="97" t="s">
        <v>701</v>
      </c>
      <c r="F26" s="98" t="s">
        <v>701</v>
      </c>
      <c r="G26" s="98" t="s">
        <v>701</v>
      </c>
      <c r="H26" s="97" t="s">
        <v>701</v>
      </c>
      <c r="I26" s="104" t="s">
        <v>701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723</v>
      </c>
      <c r="C27" s="81">
        <v>43822</v>
      </c>
      <c r="D27" s="96" t="s">
        <v>701</v>
      </c>
      <c r="E27" s="97" t="s">
        <v>701</v>
      </c>
      <c r="F27" s="98" t="s">
        <v>701</v>
      </c>
      <c r="G27" s="98" t="s">
        <v>701</v>
      </c>
      <c r="H27" s="97" t="s">
        <v>701</v>
      </c>
      <c r="I27" s="104" t="s">
        <v>701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724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725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701</v>
      </c>
      <c r="K29" s="89" t="s">
        <v>701</v>
      </c>
      <c r="L29" s="90" t="s">
        <v>701</v>
      </c>
      <c r="M29" s="90" t="s">
        <v>701</v>
      </c>
      <c r="N29" s="89" t="s">
        <v>701</v>
      </c>
      <c r="O29" s="91" t="s">
        <v>701</v>
      </c>
    </row>
    <row r="30" spans="1:15">
      <c r="A30" s="2">
        <v>128088</v>
      </c>
      <c r="B30" s="65" t="s">
        <v>726</v>
      </c>
      <c r="C30" s="81">
        <v>43825</v>
      </c>
      <c r="D30" s="96" t="s">
        <v>701</v>
      </c>
      <c r="E30" s="97" t="s">
        <v>701</v>
      </c>
      <c r="F30" s="98" t="s">
        <v>701</v>
      </c>
      <c r="G30" s="98" t="s">
        <v>701</v>
      </c>
      <c r="H30" s="97" t="s">
        <v>701</v>
      </c>
      <c r="I30" s="104" t="s">
        <v>701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727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701</v>
      </c>
      <c r="K31" s="89" t="s">
        <v>701</v>
      </c>
      <c r="L31" s="90" t="s">
        <v>701</v>
      </c>
      <c r="M31" s="90" t="s">
        <v>701</v>
      </c>
      <c r="N31" s="89" t="s">
        <v>701</v>
      </c>
      <c r="O31" s="91" t="s">
        <v>701</v>
      </c>
    </row>
    <row r="32" spans="1:15">
      <c r="A32" s="2">
        <v>128090</v>
      </c>
      <c r="B32" s="105" t="s">
        <v>728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701</v>
      </c>
      <c r="K32" s="89" t="s">
        <v>701</v>
      </c>
      <c r="L32" s="90" t="s">
        <v>701</v>
      </c>
      <c r="M32" s="90" t="s">
        <v>701</v>
      </c>
      <c r="N32" s="89" t="s">
        <v>701</v>
      </c>
      <c r="O32" s="91" t="s">
        <v>701</v>
      </c>
    </row>
    <row r="33" spans="1:15">
      <c r="A33" s="2">
        <v>128092</v>
      </c>
      <c r="B33" s="65" t="s">
        <v>729</v>
      </c>
      <c r="C33" s="81">
        <v>43832</v>
      </c>
      <c r="D33" s="96" t="s">
        <v>701</v>
      </c>
      <c r="E33" s="97" t="s">
        <v>701</v>
      </c>
      <c r="F33" s="98" t="s">
        <v>701</v>
      </c>
      <c r="G33" s="98" t="s">
        <v>701</v>
      </c>
      <c r="H33" s="97" t="s">
        <v>701</v>
      </c>
      <c r="I33" s="104" t="s">
        <v>701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730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701</v>
      </c>
      <c r="K34" s="89" t="s">
        <v>701</v>
      </c>
      <c r="L34" s="90" t="s">
        <v>701</v>
      </c>
      <c r="M34" s="90" t="s">
        <v>701</v>
      </c>
      <c r="N34" s="89" t="s">
        <v>701</v>
      </c>
      <c r="O34" s="91" t="s">
        <v>701</v>
      </c>
    </row>
    <row r="35" spans="1:15">
      <c r="A35" s="2">
        <v>127015</v>
      </c>
      <c r="B35" s="65" t="s">
        <v>731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732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733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734</v>
      </c>
      <c r="C38" s="81">
        <v>43900</v>
      </c>
      <c r="D38" s="96" t="s">
        <v>701</v>
      </c>
      <c r="E38" s="97" t="s">
        <v>701</v>
      </c>
      <c r="F38" s="98" t="s">
        <v>701</v>
      </c>
      <c r="G38" s="98" t="s">
        <v>701</v>
      </c>
      <c r="H38" s="97" t="s">
        <v>701</v>
      </c>
      <c r="I38" s="104" t="s">
        <v>701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843</v>
      </c>
      <c r="C39" s="81">
        <v>43905</v>
      </c>
      <c r="D39" s="96" t="s">
        <v>701</v>
      </c>
      <c r="E39" s="97" t="s">
        <v>701</v>
      </c>
      <c r="F39" s="98" t="s">
        <v>701</v>
      </c>
      <c r="G39" s="98" t="s">
        <v>701</v>
      </c>
      <c r="H39" s="97" t="s">
        <v>701</v>
      </c>
      <c r="I39" s="104" t="s">
        <v>701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858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701</v>
      </c>
      <c r="K40" s="97" t="s">
        <v>701</v>
      </c>
      <c r="L40" s="98" t="s">
        <v>701</v>
      </c>
      <c r="M40" s="98" t="s">
        <v>701</v>
      </c>
      <c r="N40" s="97" t="s">
        <v>701</v>
      </c>
      <c r="O40" s="104" t="s">
        <v>701</v>
      </c>
    </row>
    <row r="41" spans="1:15">
      <c r="A41" s="2">
        <v>110068</v>
      </c>
      <c r="B41" s="65" t="s">
        <v>869</v>
      </c>
      <c r="C41" s="81">
        <v>43916</v>
      </c>
      <c r="D41" s="96" t="s">
        <v>701</v>
      </c>
      <c r="E41" s="97" t="s">
        <v>701</v>
      </c>
      <c r="F41" s="98" t="s">
        <v>701</v>
      </c>
      <c r="G41" s="98" t="s">
        <v>701</v>
      </c>
      <c r="H41" s="97" t="s">
        <v>701</v>
      </c>
      <c r="I41" s="104" t="s">
        <v>701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881</v>
      </c>
      <c r="C42" s="81">
        <v>43924</v>
      </c>
      <c r="D42" s="96" t="s">
        <v>701</v>
      </c>
      <c r="E42" s="97" t="s">
        <v>701</v>
      </c>
      <c r="F42" s="98" t="s">
        <v>701</v>
      </c>
      <c r="G42" s="98" t="s">
        <v>701</v>
      </c>
      <c r="H42" s="97" t="s">
        <v>701</v>
      </c>
      <c r="I42" s="104" t="s">
        <v>701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903</v>
      </c>
      <c r="C43" s="81">
        <v>43935</v>
      </c>
      <c r="D43" s="96" t="s">
        <v>701</v>
      </c>
      <c r="E43" s="97" t="s">
        <v>701</v>
      </c>
      <c r="F43" s="98" t="s">
        <v>701</v>
      </c>
      <c r="G43" s="98" t="s">
        <v>701</v>
      </c>
      <c r="H43" s="97" t="s">
        <v>701</v>
      </c>
      <c r="I43" s="104" t="s">
        <v>701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983</v>
      </c>
      <c r="C44" s="81">
        <v>43990</v>
      </c>
      <c r="D44" s="96" t="s">
        <v>701</v>
      </c>
      <c r="E44" s="97" t="s">
        <v>701</v>
      </c>
      <c r="F44" s="98" t="s">
        <v>701</v>
      </c>
      <c r="G44" s="98" t="s">
        <v>701</v>
      </c>
      <c r="H44" s="97" t="s">
        <v>701</v>
      </c>
      <c r="I44" s="104" t="s">
        <v>701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1606</v>
      </c>
      <c r="C45" s="81">
        <v>44040</v>
      </c>
      <c r="D45" s="96" t="s">
        <v>701</v>
      </c>
      <c r="E45" s="97" t="s">
        <v>701</v>
      </c>
      <c r="F45" s="98" t="s">
        <v>701</v>
      </c>
      <c r="G45" s="98" t="s">
        <v>701</v>
      </c>
      <c r="H45" s="97" t="s">
        <v>701</v>
      </c>
      <c r="I45" s="104" t="s">
        <v>701</v>
      </c>
      <c r="J45" s="77">
        <v>1000</v>
      </c>
      <c r="K45" s="146">
        <v>44063</v>
      </c>
      <c r="L45" s="126">
        <v>1149.77</v>
      </c>
      <c r="M45" s="101">
        <f>L45-J45</f>
        <v>149.76999999999998</v>
      </c>
      <c r="N45" s="94">
        <f t="shared" ref="N45" si="10">K45-C45</f>
        <v>23</v>
      </c>
      <c r="O45" s="103">
        <f t="shared" ref="O45" si="11">N45*J45</f>
        <v>23000</v>
      </c>
    </row>
    <row r="46" spans="1:15">
      <c r="A46" s="2">
        <v>110072</v>
      </c>
      <c r="B46" s="65" t="s">
        <v>1661</v>
      </c>
      <c r="C46" s="81">
        <v>44063</v>
      </c>
      <c r="D46" s="82"/>
      <c r="E46" s="107"/>
      <c r="F46" s="92"/>
      <c r="G46" s="92"/>
      <c r="H46" s="86"/>
      <c r="I46" s="87"/>
      <c r="J46" s="82">
        <v>1000</v>
      </c>
      <c r="K46" s="86"/>
      <c r="L46" s="92"/>
      <c r="M46" s="86"/>
      <c r="N46" s="86"/>
      <c r="O46" s="87"/>
    </row>
    <row r="47" spans="1:15">
      <c r="C47" s="81"/>
      <c r="D47" s="82"/>
      <c r="E47" s="107"/>
      <c r="F47" s="92"/>
      <c r="G47" s="92"/>
      <c r="H47" s="86"/>
      <c r="I47" s="87"/>
      <c r="J47" s="82"/>
      <c r="K47" s="86"/>
      <c r="L47" s="92"/>
      <c r="M47" s="86"/>
      <c r="N47" s="86"/>
      <c r="O47" s="87"/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735</v>
      </c>
      <c r="D2" s="2" t="s">
        <v>736</v>
      </c>
      <c r="F2" s="2" t="s">
        <v>737</v>
      </c>
      <c r="H2" s="2" t="s">
        <v>738</v>
      </c>
      <c r="J2" s="2" t="s">
        <v>739</v>
      </c>
      <c r="L2" s="2" t="s">
        <v>740</v>
      </c>
    </row>
    <row r="3" spans="2:14">
      <c r="B3" s="2" t="s">
        <v>741</v>
      </c>
      <c r="C3" s="2">
        <v>1.5</v>
      </c>
      <c r="D3" s="108" t="s">
        <v>742</v>
      </c>
      <c r="E3" s="9">
        <v>1.5</v>
      </c>
      <c r="F3" s="2" t="s">
        <v>743</v>
      </c>
      <c r="G3" s="2">
        <v>1.5</v>
      </c>
      <c r="H3" s="2" t="s">
        <v>744</v>
      </c>
      <c r="I3" s="2">
        <v>1.5</v>
      </c>
      <c r="J3" s="2" t="s">
        <v>745</v>
      </c>
      <c r="K3" s="2">
        <v>1.5</v>
      </c>
      <c r="L3" s="2" t="s">
        <v>746</v>
      </c>
      <c r="M3">
        <v>1.5</v>
      </c>
      <c r="N3"/>
    </row>
    <row r="4" spans="2:14">
      <c r="B4" s="2" t="s">
        <v>747</v>
      </c>
      <c r="C4" s="2">
        <v>1.3</v>
      </c>
      <c r="D4" s="2" t="s">
        <v>748</v>
      </c>
      <c r="E4" s="2">
        <v>1.2</v>
      </c>
      <c r="F4" s="2" t="s">
        <v>749</v>
      </c>
      <c r="G4" s="2">
        <v>1.2</v>
      </c>
      <c r="H4" s="2" t="s">
        <v>750</v>
      </c>
      <c r="I4" s="2">
        <v>1</v>
      </c>
      <c r="J4" s="2" t="s">
        <v>751</v>
      </c>
      <c r="K4" s="2">
        <v>1.3</v>
      </c>
      <c r="L4" s="2" t="s">
        <v>752</v>
      </c>
      <c r="M4">
        <v>1.2</v>
      </c>
      <c r="N4"/>
    </row>
    <row r="5" spans="2:14">
      <c r="B5" s="2" t="s">
        <v>753</v>
      </c>
      <c r="C5" s="2">
        <v>1.1000000000000001</v>
      </c>
      <c r="D5" s="2" t="s">
        <v>754</v>
      </c>
      <c r="E5" s="2">
        <v>1</v>
      </c>
      <c r="F5" s="2" t="s">
        <v>755</v>
      </c>
      <c r="G5" s="2">
        <v>1.1000000000000001</v>
      </c>
      <c r="H5" s="108" t="s">
        <v>756</v>
      </c>
      <c r="I5" s="2">
        <v>0</v>
      </c>
      <c r="J5" s="2" t="s">
        <v>757</v>
      </c>
      <c r="K5" s="2">
        <v>1.1000000000000001</v>
      </c>
      <c r="L5" s="2" t="s">
        <v>758</v>
      </c>
      <c r="M5">
        <v>1</v>
      </c>
      <c r="N5"/>
    </row>
    <row r="6" spans="2:14">
      <c r="B6" s="2" t="s">
        <v>759</v>
      </c>
      <c r="C6" s="2">
        <v>1</v>
      </c>
      <c r="D6" s="109" t="s">
        <v>760</v>
      </c>
      <c r="E6" s="2">
        <v>0.8</v>
      </c>
      <c r="F6" s="2" t="s">
        <v>761</v>
      </c>
      <c r="G6" s="2">
        <v>1</v>
      </c>
      <c r="J6" s="2" t="s">
        <v>762</v>
      </c>
      <c r="K6" s="2">
        <v>0.9</v>
      </c>
      <c r="M6"/>
      <c r="N6"/>
    </row>
    <row r="7" spans="2:14">
      <c r="B7" s="2" t="s">
        <v>763</v>
      </c>
      <c r="C7" s="2">
        <v>0.9</v>
      </c>
      <c r="D7" s="108" t="s">
        <v>764</v>
      </c>
      <c r="E7" s="2">
        <v>0.5</v>
      </c>
      <c r="F7" s="2" t="s">
        <v>765</v>
      </c>
      <c r="G7" s="2">
        <v>0.9</v>
      </c>
      <c r="J7" s="2" t="s">
        <v>766</v>
      </c>
      <c r="K7" s="2">
        <v>0.8</v>
      </c>
      <c r="M7"/>
      <c r="N7"/>
    </row>
    <row r="8" spans="2:14">
      <c r="B8" s="2" t="s">
        <v>767</v>
      </c>
      <c r="C8" s="2">
        <v>0.8</v>
      </c>
      <c r="F8" s="2" t="s">
        <v>768</v>
      </c>
      <c r="G8" s="2">
        <v>0.8</v>
      </c>
      <c r="J8" s="2" t="s">
        <v>769</v>
      </c>
      <c r="K8" s="2">
        <v>0.5</v>
      </c>
      <c r="M8"/>
      <c r="N8"/>
    </row>
    <row r="9" spans="2:14">
      <c r="B9" s="2" t="s">
        <v>770</v>
      </c>
      <c r="C9" s="2">
        <v>0.5</v>
      </c>
      <c r="F9" s="2" t="s">
        <v>771</v>
      </c>
      <c r="G9" s="2">
        <v>0.5</v>
      </c>
      <c r="M9"/>
      <c r="N9"/>
    </row>
    <row r="10" spans="2:14">
      <c r="B10" s="2" t="s">
        <v>772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773</v>
      </c>
      <c r="C2" s="117" t="s">
        <v>857</v>
      </c>
      <c r="D2" s="114" t="s">
        <v>774</v>
      </c>
      <c r="E2" s="114" t="s">
        <v>775</v>
      </c>
      <c r="F2" s="114" t="s">
        <v>776</v>
      </c>
      <c r="G2" s="114" t="s">
        <v>777</v>
      </c>
      <c r="H2" s="114" t="s">
        <v>778</v>
      </c>
      <c r="I2" s="114" t="s">
        <v>779</v>
      </c>
      <c r="J2" s="114" t="s">
        <v>780</v>
      </c>
      <c r="K2" s="114" t="s">
        <v>781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2020-09-11T03:48:30Z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