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77019533-5B4B-4669-9A96-6571A2B88D51}" xr6:coauthVersionLast="45" xr6:coauthVersionMax="45" xr10:uidLastSave="{00000000-0000-0000-0000-000000000000}"/>
  <bookViews>
    <workbookView xWindow="-120" yWindow="-120" windowWidth="21840" windowHeight="1314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'hs300'!$A$1:$AD$216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202" i="1" l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E203" i="1"/>
  <c r="F203" i="1"/>
  <c r="H203" i="1"/>
  <c r="K203" i="1"/>
  <c r="L203" i="1"/>
  <c r="M203" i="1" s="1"/>
  <c r="O203" i="1"/>
  <c r="P203" i="1"/>
  <c r="Q203" i="1"/>
  <c r="F204" i="1"/>
  <c r="AD204" i="1" s="1"/>
  <c r="H204" i="1"/>
  <c r="K204" i="1"/>
  <c r="L204" i="1"/>
  <c r="O204" i="1"/>
  <c r="P204" i="1" s="1"/>
  <c r="Q204" i="1"/>
  <c r="E204" i="1" s="1"/>
  <c r="F205" i="1"/>
  <c r="AD205" i="1" s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212" i="1"/>
  <c r="H212" i="1"/>
  <c r="K212" i="1"/>
  <c r="L212" i="1"/>
  <c r="O212" i="1"/>
  <c r="P212" i="1" s="1"/>
  <c r="Q212" i="1"/>
  <c r="E212" i="1" s="1"/>
  <c r="F213" i="1"/>
  <c r="H213" i="1"/>
  <c r="K213" i="1"/>
  <c r="L213" i="1"/>
  <c r="O213" i="1"/>
  <c r="P213" i="1" s="1"/>
  <c r="Q213" i="1"/>
  <c r="E213" i="1" s="1"/>
  <c r="F214" i="1"/>
  <c r="H214" i="1"/>
  <c r="K214" i="1"/>
  <c r="L214" i="1"/>
  <c r="O214" i="1"/>
  <c r="P214" i="1" s="1"/>
  <c r="Q214" i="1"/>
  <c r="E214" i="1" s="1"/>
  <c r="F215" i="1"/>
  <c r="H215" i="1"/>
  <c r="K215" i="1"/>
  <c r="L215" i="1"/>
  <c r="O215" i="1"/>
  <c r="P215" i="1" s="1"/>
  <c r="Q215" i="1"/>
  <c r="E215" i="1" s="1"/>
  <c r="F216" i="1"/>
  <c r="H216" i="1"/>
  <c r="K216" i="1"/>
  <c r="L216" i="1"/>
  <c r="O216" i="1"/>
  <c r="P216" i="1" s="1"/>
  <c r="Q216" i="1"/>
  <c r="E216" i="1" s="1"/>
  <c r="F202" i="1"/>
  <c r="H202" i="1"/>
  <c r="K202" i="1"/>
  <c r="L202" i="1"/>
  <c r="O202" i="1"/>
  <c r="P202" i="1" s="1"/>
  <c r="Q202" i="1"/>
  <c r="E202" i="1" s="1"/>
  <c r="R201" i="2"/>
  <c r="S201" i="2" s="1"/>
  <c r="W201" i="2" s="1"/>
  <c r="V201" i="2"/>
  <c r="X201" i="2"/>
  <c r="AB201" i="2"/>
  <c r="R202" i="2"/>
  <c r="S202" i="2" s="1"/>
  <c r="W202" i="2" s="1"/>
  <c r="V202" i="2"/>
  <c r="X202" i="2"/>
  <c r="AB202" i="2"/>
  <c r="V203" i="2"/>
  <c r="X203" i="2"/>
  <c r="AB203" i="2"/>
  <c r="V204" i="2"/>
  <c r="X204" i="2"/>
  <c r="AB204" i="2"/>
  <c r="V205" i="2"/>
  <c r="X205" i="2"/>
  <c r="AB205" i="2"/>
  <c r="AD205" i="2"/>
  <c r="V206" i="2"/>
  <c r="X206" i="2"/>
  <c r="AB206" i="2"/>
  <c r="V207" i="2"/>
  <c r="X207" i="2"/>
  <c r="AB207" i="2"/>
  <c r="V208" i="2"/>
  <c r="X208" i="2"/>
  <c r="AB208" i="2"/>
  <c r="V209" i="2"/>
  <c r="X209" i="2"/>
  <c r="AB209" i="2"/>
  <c r="V210" i="2"/>
  <c r="X210" i="2"/>
  <c r="AB210" i="2"/>
  <c r="AD210" i="2"/>
  <c r="V211" i="2"/>
  <c r="X211" i="2"/>
  <c r="AB211" i="2"/>
  <c r="AD211" i="2"/>
  <c r="V212" i="2"/>
  <c r="X212" i="2"/>
  <c r="AB212" i="2"/>
  <c r="AD212" i="2"/>
  <c r="V213" i="2"/>
  <c r="X213" i="2"/>
  <c r="AB213" i="2"/>
  <c r="AD213" i="2"/>
  <c r="V214" i="2"/>
  <c r="X214" i="2"/>
  <c r="AB214" i="2"/>
  <c r="AD214" i="2"/>
  <c r="V215" i="2"/>
  <c r="X215" i="2"/>
  <c r="AB215" i="2"/>
  <c r="AD215" i="2"/>
  <c r="E201" i="2"/>
  <c r="F201" i="2"/>
  <c r="AD201" i="2" s="1"/>
  <c r="H201" i="2"/>
  <c r="K201" i="2"/>
  <c r="L201" i="2"/>
  <c r="M201" i="2" s="1"/>
  <c r="O201" i="2"/>
  <c r="P201" i="2"/>
  <c r="Q201" i="2"/>
  <c r="F202" i="2"/>
  <c r="AD202" i="2" s="1"/>
  <c r="H202" i="2"/>
  <c r="K202" i="2"/>
  <c r="L202" i="2"/>
  <c r="O202" i="2"/>
  <c r="P202" i="2" s="1"/>
  <c r="Q202" i="2"/>
  <c r="E202" i="2" s="1"/>
  <c r="E203" i="2"/>
  <c r="F203" i="2"/>
  <c r="AD203" i="2" s="1"/>
  <c r="H203" i="2"/>
  <c r="K203" i="2"/>
  <c r="L203" i="2"/>
  <c r="M203" i="2" s="1"/>
  <c r="O203" i="2"/>
  <c r="P203" i="2" s="1"/>
  <c r="Q203" i="2"/>
  <c r="F204" i="2"/>
  <c r="AD204" i="2" s="1"/>
  <c r="H204" i="2"/>
  <c r="K204" i="2"/>
  <c r="L204" i="2"/>
  <c r="O204" i="2"/>
  <c r="P204" i="2" s="1"/>
  <c r="Q204" i="2"/>
  <c r="E204" i="2" s="1"/>
  <c r="E205" i="2"/>
  <c r="F205" i="2"/>
  <c r="H205" i="2"/>
  <c r="K205" i="2"/>
  <c r="L205" i="2"/>
  <c r="M205" i="2" s="1"/>
  <c r="O205" i="2"/>
  <c r="P205" i="2"/>
  <c r="Q205" i="2"/>
  <c r="F206" i="2"/>
  <c r="AD206" i="2" s="1"/>
  <c r="H206" i="2"/>
  <c r="K206" i="2"/>
  <c r="L206" i="2"/>
  <c r="O206" i="2"/>
  <c r="P206" i="2" s="1"/>
  <c r="Q206" i="2"/>
  <c r="E206" i="2" s="1"/>
  <c r="F207" i="2"/>
  <c r="AD207" i="2" s="1"/>
  <c r="H207" i="2"/>
  <c r="K207" i="2"/>
  <c r="L207" i="2"/>
  <c r="O207" i="2"/>
  <c r="P207" i="2" s="1"/>
  <c r="Q207" i="2"/>
  <c r="E207" i="2" s="1"/>
  <c r="F208" i="2"/>
  <c r="AD208" i="2" s="1"/>
  <c r="H208" i="2"/>
  <c r="K208" i="2"/>
  <c r="L208" i="2"/>
  <c r="M208" i="2" s="1"/>
  <c r="O208" i="2"/>
  <c r="P208" i="2" s="1"/>
  <c r="Q208" i="2"/>
  <c r="E208" i="2" s="1"/>
  <c r="E209" i="2"/>
  <c r="F209" i="2"/>
  <c r="AD209" i="2" s="1"/>
  <c r="H209" i="2"/>
  <c r="K209" i="2"/>
  <c r="L209" i="2"/>
  <c r="M209" i="2" s="1"/>
  <c r="O209" i="2"/>
  <c r="P209" i="2" s="1"/>
  <c r="Q209" i="2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212" i="2"/>
  <c r="H212" i="2"/>
  <c r="K212" i="2"/>
  <c r="L212" i="2"/>
  <c r="O212" i="2"/>
  <c r="P212" i="2" s="1"/>
  <c r="Q212" i="2"/>
  <c r="E212" i="2" s="1"/>
  <c r="F213" i="2"/>
  <c r="H213" i="2"/>
  <c r="K213" i="2"/>
  <c r="L213" i="2"/>
  <c r="O213" i="2"/>
  <c r="P213" i="2" s="1"/>
  <c r="Q213" i="2"/>
  <c r="E213" i="2" s="1"/>
  <c r="F214" i="2"/>
  <c r="H214" i="2"/>
  <c r="K214" i="2"/>
  <c r="L214" i="2"/>
  <c r="O214" i="2"/>
  <c r="P214" i="2" s="1"/>
  <c r="Q214" i="2"/>
  <c r="E214" i="2" s="1"/>
  <c r="F215" i="2"/>
  <c r="H215" i="2"/>
  <c r="K215" i="2"/>
  <c r="L215" i="2"/>
  <c r="O215" i="2"/>
  <c r="P215" i="2" s="1"/>
  <c r="Q215" i="2"/>
  <c r="E215" i="2" s="1"/>
  <c r="R203" i="2" l="1"/>
  <c r="M202" i="1"/>
  <c r="N202" i="1" s="1"/>
  <c r="AD216" i="1"/>
  <c r="AD211" i="1"/>
  <c r="AD212" i="1"/>
  <c r="M211" i="1"/>
  <c r="N211" i="1" s="1"/>
  <c r="AD210" i="1"/>
  <c r="M210" i="1"/>
  <c r="N210" i="1" s="1"/>
  <c r="AD209" i="1"/>
  <c r="M208" i="1"/>
  <c r="N208" i="1" s="1"/>
  <c r="M207" i="1"/>
  <c r="N207" i="1" s="1"/>
  <c r="M216" i="1"/>
  <c r="N216" i="1" s="1"/>
  <c r="AD215" i="1"/>
  <c r="M215" i="1"/>
  <c r="N215" i="1" s="1"/>
  <c r="AD214" i="1"/>
  <c r="M214" i="1"/>
  <c r="N214" i="1" s="1"/>
  <c r="M213" i="1"/>
  <c r="N213" i="1" s="1"/>
  <c r="AD206" i="1"/>
  <c r="M206" i="1"/>
  <c r="N206" i="1" s="1"/>
  <c r="M204" i="1"/>
  <c r="N204" i="1" s="1"/>
  <c r="AD203" i="1"/>
  <c r="AD202" i="1"/>
  <c r="AD213" i="1"/>
  <c r="AD208" i="1"/>
  <c r="AD207" i="1"/>
  <c r="N203" i="1"/>
  <c r="M212" i="1"/>
  <c r="N212" i="1" s="1"/>
  <c r="M209" i="1"/>
  <c r="N209" i="1" s="1"/>
  <c r="M205" i="1"/>
  <c r="N205" i="1" s="1"/>
  <c r="Y202" i="2"/>
  <c r="Z202" i="2"/>
  <c r="AC202" i="2" s="1"/>
  <c r="Y201" i="2"/>
  <c r="Z201" i="2"/>
  <c r="AC201" i="2" s="1"/>
  <c r="N208" i="2"/>
  <c r="M215" i="2"/>
  <c r="N215" i="2" s="1"/>
  <c r="M212" i="2"/>
  <c r="N212" i="2" s="1"/>
  <c r="M206" i="2"/>
  <c r="N206" i="2" s="1"/>
  <c r="M202" i="2"/>
  <c r="N202" i="2" s="1"/>
  <c r="M214" i="2"/>
  <c r="N214" i="2" s="1"/>
  <c r="M213" i="2"/>
  <c r="N213" i="2" s="1"/>
  <c r="M211" i="2"/>
  <c r="N211" i="2" s="1"/>
  <c r="M210" i="2"/>
  <c r="N210" i="2" s="1"/>
  <c r="M207" i="2"/>
  <c r="N207" i="2" s="1"/>
  <c r="M204" i="2"/>
  <c r="N204" i="2" s="1"/>
  <c r="N205" i="2"/>
  <c r="N209" i="2"/>
  <c r="N203" i="2"/>
  <c r="N201" i="2"/>
  <c r="I47" i="6"/>
  <c r="H47" i="6"/>
  <c r="G47" i="6"/>
  <c r="S203" i="2" l="1"/>
  <c r="W203" i="2" s="1"/>
  <c r="R204" i="2"/>
  <c r="AB444" i="12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AD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AD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AD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AD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D434" i="12" s="1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D432" i="12" s="1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D430" i="12" s="1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N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N396" i="12" s="1"/>
  <c r="F396" i="12"/>
  <c r="E396" i="12"/>
  <c r="AB395" i="12"/>
  <c r="Q395" i="12"/>
  <c r="P395" i="12"/>
  <c r="O395" i="12"/>
  <c r="L395" i="12"/>
  <c r="M395" i="12" s="1"/>
  <c r="K395" i="12"/>
  <c r="H395" i="12"/>
  <c r="F395" i="12"/>
  <c r="E395" i="12"/>
  <c r="AD395" i="12" s="1"/>
  <c r="AB394" i="12"/>
  <c r="Q394" i="12"/>
  <c r="P394" i="12"/>
  <c r="O394" i="12"/>
  <c r="L394" i="12"/>
  <c r="M394" i="12" s="1"/>
  <c r="K394" i="12"/>
  <c r="H394" i="12"/>
  <c r="N394" i="12" s="1"/>
  <c r="F394" i="12"/>
  <c r="E394" i="12"/>
  <c r="AB393" i="12"/>
  <c r="Q393" i="12"/>
  <c r="P393" i="12"/>
  <c r="O393" i="12"/>
  <c r="L393" i="12"/>
  <c r="M393" i="12" s="1"/>
  <c r="K393" i="12"/>
  <c r="H393" i="12"/>
  <c r="F393" i="12"/>
  <c r="E393" i="12"/>
  <c r="AD393" i="12" s="1"/>
  <c r="AB392" i="12"/>
  <c r="Q392" i="12"/>
  <c r="P392" i="12"/>
  <c r="O392" i="12"/>
  <c r="L392" i="12"/>
  <c r="M392" i="12" s="1"/>
  <c r="K392" i="12"/>
  <c r="H392" i="12"/>
  <c r="N392" i="12" s="1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N390" i="12" s="1"/>
  <c r="F390" i="12"/>
  <c r="E390" i="12"/>
  <c r="AB389" i="12"/>
  <c r="Q389" i="12"/>
  <c r="P389" i="12"/>
  <c r="O389" i="12"/>
  <c r="L389" i="12"/>
  <c r="M389" i="12" s="1"/>
  <c r="K389" i="12"/>
  <c r="H389" i="12"/>
  <c r="F389" i="12"/>
  <c r="E389" i="12"/>
  <c r="AD389" i="12" s="1"/>
  <c r="AB388" i="12"/>
  <c r="Q388" i="12"/>
  <c r="P388" i="12"/>
  <c r="O388" i="12"/>
  <c r="L388" i="12"/>
  <c r="M388" i="12" s="1"/>
  <c r="K388" i="12"/>
  <c r="H388" i="12"/>
  <c r="N388" i="12" s="1"/>
  <c r="F388" i="12"/>
  <c r="E388" i="12"/>
  <c r="AB387" i="12"/>
  <c r="Q387" i="12"/>
  <c r="P387" i="12"/>
  <c r="O387" i="12"/>
  <c r="L387" i="12"/>
  <c r="M387" i="12" s="1"/>
  <c r="K387" i="12"/>
  <c r="H387" i="12"/>
  <c r="F387" i="12"/>
  <c r="E387" i="12"/>
  <c r="AD387" i="12" s="1"/>
  <c r="AB386" i="12"/>
  <c r="Q386" i="12"/>
  <c r="P386" i="12"/>
  <c r="O386" i="12"/>
  <c r="L386" i="12"/>
  <c r="M386" i="12" s="1"/>
  <c r="K386" i="12"/>
  <c r="H386" i="12"/>
  <c r="N386" i="12" s="1"/>
  <c r="F386" i="12"/>
  <c r="E386" i="12"/>
  <c r="AB385" i="12"/>
  <c r="Q385" i="12"/>
  <c r="P385" i="12"/>
  <c r="O385" i="12"/>
  <c r="L385" i="12"/>
  <c r="M385" i="12" s="1"/>
  <c r="K385" i="12"/>
  <c r="H385" i="12"/>
  <c r="F385" i="12"/>
  <c r="E385" i="12"/>
  <c r="AD385" i="12" s="1"/>
  <c r="AB384" i="12"/>
  <c r="Q384" i="12"/>
  <c r="P384" i="12"/>
  <c r="O384" i="12"/>
  <c r="L384" i="12"/>
  <c r="M384" i="12" s="1"/>
  <c r="K384" i="12"/>
  <c r="H384" i="12"/>
  <c r="N384" i="12" s="1"/>
  <c r="F384" i="12"/>
  <c r="E384" i="12"/>
  <c r="AB383" i="12"/>
  <c r="Q383" i="12"/>
  <c r="P383" i="12"/>
  <c r="O383" i="12"/>
  <c r="L383" i="12"/>
  <c r="M383" i="12" s="1"/>
  <c r="K383" i="12"/>
  <c r="H383" i="12"/>
  <c r="F383" i="12"/>
  <c r="E383" i="12"/>
  <c r="AD383" i="12" s="1"/>
  <c r="AB382" i="12"/>
  <c r="Q382" i="12"/>
  <c r="P382" i="12"/>
  <c r="O382" i="12"/>
  <c r="L382" i="12"/>
  <c r="M382" i="12" s="1"/>
  <c r="K382" i="12"/>
  <c r="H382" i="12"/>
  <c r="N382" i="12" s="1"/>
  <c r="F382" i="12"/>
  <c r="E382" i="12"/>
  <c r="AB381" i="12"/>
  <c r="Q381" i="12"/>
  <c r="P381" i="12"/>
  <c r="O381" i="12"/>
  <c r="L381" i="12"/>
  <c r="M381" i="12" s="1"/>
  <c r="K381" i="12"/>
  <c r="H381" i="12"/>
  <c r="F381" i="12"/>
  <c r="E381" i="12"/>
  <c r="AD381" i="12" s="1"/>
  <c r="AB380" i="12"/>
  <c r="Q380" i="12"/>
  <c r="P380" i="12"/>
  <c r="O380" i="12"/>
  <c r="L380" i="12"/>
  <c r="M380" i="12" s="1"/>
  <c r="K380" i="12"/>
  <c r="H380" i="12"/>
  <c r="N380" i="12" s="1"/>
  <c r="F380" i="12"/>
  <c r="E380" i="12"/>
  <c r="AB379" i="12"/>
  <c r="Q379" i="12"/>
  <c r="O379" i="12"/>
  <c r="P379" i="12" s="1"/>
  <c r="L379" i="12"/>
  <c r="M379" i="12" s="1"/>
  <c r="K379" i="12"/>
  <c r="H379" i="12"/>
  <c r="N379" i="12" s="1"/>
  <c r="F379" i="12"/>
  <c r="E379" i="12"/>
  <c r="AB378" i="12"/>
  <c r="Q378" i="12"/>
  <c r="O378" i="12"/>
  <c r="P378" i="12" s="1"/>
  <c r="L378" i="12"/>
  <c r="M378" i="12" s="1"/>
  <c r="K378" i="12"/>
  <c r="H378" i="12"/>
  <c r="N378" i="12" s="1"/>
  <c r="F378" i="12"/>
  <c r="E378" i="12"/>
  <c r="AB377" i="12"/>
  <c r="Q377" i="12"/>
  <c r="O377" i="12"/>
  <c r="P377" i="12" s="1"/>
  <c r="L377" i="12"/>
  <c r="M377" i="12" s="1"/>
  <c r="K377" i="12"/>
  <c r="H377" i="12"/>
  <c r="N377" i="12" s="1"/>
  <c r="F377" i="12"/>
  <c r="E377" i="12"/>
  <c r="AB376" i="12"/>
  <c r="Q376" i="12"/>
  <c r="O376" i="12"/>
  <c r="P376" i="12" s="1"/>
  <c r="L376" i="12"/>
  <c r="M376" i="12" s="1"/>
  <c r="K376" i="12"/>
  <c r="H376" i="12"/>
  <c r="N376" i="12" s="1"/>
  <c r="F376" i="12"/>
  <c r="E376" i="12"/>
  <c r="AB375" i="12"/>
  <c r="Q375" i="12"/>
  <c r="P375" i="12"/>
  <c r="O375" i="12"/>
  <c r="L375" i="12"/>
  <c r="M375" i="12" s="1"/>
  <c r="K375" i="12"/>
  <c r="H375" i="12"/>
  <c r="F375" i="12"/>
  <c r="E375" i="12"/>
  <c r="AD375" i="12" s="1"/>
  <c r="AB374" i="12"/>
  <c r="Q374" i="12"/>
  <c r="P374" i="12"/>
  <c r="O374" i="12"/>
  <c r="L374" i="12"/>
  <c r="M374" i="12" s="1"/>
  <c r="K374" i="12"/>
  <c r="H374" i="12"/>
  <c r="N374" i="12" s="1"/>
  <c r="F374" i="12"/>
  <c r="E374" i="12"/>
  <c r="AB373" i="12"/>
  <c r="Q373" i="12"/>
  <c r="P373" i="12"/>
  <c r="O373" i="12"/>
  <c r="L373" i="12"/>
  <c r="M373" i="12" s="1"/>
  <c r="K373" i="12"/>
  <c r="H373" i="12"/>
  <c r="F373" i="12"/>
  <c r="E373" i="12"/>
  <c r="AD373" i="12" s="1"/>
  <c r="AB372" i="12"/>
  <c r="Q372" i="12"/>
  <c r="P372" i="12"/>
  <c r="O372" i="12"/>
  <c r="L372" i="12"/>
  <c r="M372" i="12" s="1"/>
  <c r="K372" i="12"/>
  <c r="H372" i="12"/>
  <c r="N372" i="12" s="1"/>
  <c r="F372" i="12"/>
  <c r="E372" i="12"/>
  <c r="AB371" i="12"/>
  <c r="Q371" i="12"/>
  <c r="P371" i="12"/>
  <c r="O371" i="12"/>
  <c r="L371" i="12"/>
  <c r="M371" i="12" s="1"/>
  <c r="K371" i="12"/>
  <c r="H371" i="12"/>
  <c r="F371" i="12"/>
  <c r="E371" i="12"/>
  <c r="AD371" i="12" s="1"/>
  <c r="AB370" i="12"/>
  <c r="Q370" i="12"/>
  <c r="P370" i="12"/>
  <c r="O370" i="12"/>
  <c r="L370" i="12"/>
  <c r="M370" i="12" s="1"/>
  <c r="K370" i="12"/>
  <c r="H370" i="12"/>
  <c r="N370" i="12" s="1"/>
  <c r="F370" i="12"/>
  <c r="E370" i="12"/>
  <c r="AB369" i="12"/>
  <c r="Q369" i="12"/>
  <c r="O369" i="12"/>
  <c r="P369" i="12" s="1"/>
  <c r="L369" i="12"/>
  <c r="M369" i="12" s="1"/>
  <c r="K369" i="12"/>
  <c r="H369" i="12"/>
  <c r="N369" i="12" s="1"/>
  <c r="F369" i="12"/>
  <c r="E369" i="12"/>
  <c r="AB368" i="12"/>
  <c r="Q368" i="12"/>
  <c r="O368" i="12"/>
  <c r="P368" i="12" s="1"/>
  <c r="L368" i="12"/>
  <c r="M368" i="12" s="1"/>
  <c r="K368" i="12"/>
  <c r="H368" i="12"/>
  <c r="N368" i="12" s="1"/>
  <c r="F368" i="12"/>
  <c r="E368" i="12"/>
  <c r="AB367" i="12"/>
  <c r="Q367" i="12"/>
  <c r="P367" i="12"/>
  <c r="O367" i="12"/>
  <c r="L367" i="12"/>
  <c r="M367" i="12" s="1"/>
  <c r="K367" i="12"/>
  <c r="H367" i="12"/>
  <c r="F367" i="12"/>
  <c r="E367" i="12"/>
  <c r="AD367" i="12" s="1"/>
  <c r="AB366" i="12"/>
  <c r="Q366" i="12"/>
  <c r="P366" i="12"/>
  <c r="O366" i="12"/>
  <c r="L366" i="12"/>
  <c r="M366" i="12" s="1"/>
  <c r="K366" i="12"/>
  <c r="H366" i="12"/>
  <c r="F366" i="12"/>
  <c r="E366" i="12"/>
  <c r="AB365" i="12"/>
  <c r="Q365" i="12"/>
  <c r="O365" i="12"/>
  <c r="P365" i="12" s="1"/>
  <c r="L365" i="12"/>
  <c r="M365" i="12" s="1"/>
  <c r="K365" i="12"/>
  <c r="H365" i="12"/>
  <c r="F365" i="12"/>
  <c r="E365" i="12"/>
  <c r="AB364" i="12"/>
  <c r="Q364" i="12"/>
  <c r="P364" i="12"/>
  <c r="O364" i="12"/>
  <c r="L364" i="12"/>
  <c r="M364" i="12" s="1"/>
  <c r="K364" i="12"/>
  <c r="H364" i="12"/>
  <c r="F364" i="12"/>
  <c r="E364" i="12"/>
  <c r="AD364" i="12" s="1"/>
  <c r="AB363" i="12"/>
  <c r="Q363" i="12"/>
  <c r="O363" i="12"/>
  <c r="P363" i="12" s="1"/>
  <c r="L363" i="12"/>
  <c r="M363" i="12" s="1"/>
  <c r="K363" i="12"/>
  <c r="H363" i="12"/>
  <c r="N363" i="12" s="1"/>
  <c r="F363" i="12"/>
  <c r="E363" i="12"/>
  <c r="AD363" i="12" s="1"/>
  <c r="AB362" i="12"/>
  <c r="Q362" i="12"/>
  <c r="P362" i="12"/>
  <c r="O362" i="12"/>
  <c r="L362" i="12"/>
  <c r="M362" i="12" s="1"/>
  <c r="K362" i="12"/>
  <c r="H362" i="12"/>
  <c r="F362" i="12"/>
  <c r="E362" i="12"/>
  <c r="AB361" i="12"/>
  <c r="Q361" i="12"/>
  <c r="O361" i="12"/>
  <c r="P361" i="12" s="1"/>
  <c r="L361" i="12"/>
  <c r="M361" i="12" s="1"/>
  <c r="K361" i="12"/>
  <c r="H361" i="12"/>
  <c r="F361" i="12"/>
  <c r="E361" i="12"/>
  <c r="AB360" i="12"/>
  <c r="Q360" i="12"/>
  <c r="P360" i="12"/>
  <c r="O360" i="12"/>
  <c r="L360" i="12"/>
  <c r="M360" i="12" s="1"/>
  <c r="K360" i="12"/>
  <c r="H360" i="12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F359" i="12"/>
  <c r="E359" i="12"/>
  <c r="AD359" i="12" s="1"/>
  <c r="AB358" i="12"/>
  <c r="Q358" i="12"/>
  <c r="P358" i="12"/>
  <c r="O358" i="12"/>
  <c r="L358" i="12"/>
  <c r="M358" i="12" s="1"/>
  <c r="K358" i="12"/>
  <c r="H358" i="12"/>
  <c r="F358" i="12"/>
  <c r="E358" i="12"/>
  <c r="AB357" i="12"/>
  <c r="Q357" i="12"/>
  <c r="O357" i="12"/>
  <c r="P357" i="12" s="1"/>
  <c r="L357" i="12"/>
  <c r="M357" i="12" s="1"/>
  <c r="K357" i="12"/>
  <c r="H357" i="12"/>
  <c r="N357" i="12" s="1"/>
  <c r="F357" i="12"/>
  <c r="E357" i="12"/>
  <c r="AB356" i="12"/>
  <c r="Q356" i="12"/>
  <c r="P356" i="12"/>
  <c r="O356" i="12"/>
  <c r="L356" i="12"/>
  <c r="M356" i="12" s="1"/>
  <c r="K356" i="12"/>
  <c r="H356" i="12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D444" i="11"/>
  <c r="AB444" i="11"/>
  <c r="Q444" i="11"/>
  <c r="P444" i="11"/>
  <c r="O444" i="11"/>
  <c r="L444" i="11"/>
  <c r="M444" i="11" s="1"/>
  <c r="K444" i="11"/>
  <c r="H444" i="11"/>
  <c r="F444" i="1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F442" i="11"/>
  <c r="E442" i="11"/>
  <c r="AD442" i="11" s="1"/>
  <c r="AB441" i="11"/>
  <c r="Q441" i="11"/>
  <c r="E441" i="11" s="1"/>
  <c r="O441" i="11"/>
  <c r="P441" i="11" s="1"/>
  <c r="L441" i="11"/>
  <c r="K441" i="11"/>
  <c r="H441" i="11"/>
  <c r="F441" i="11"/>
  <c r="AD440" i="11"/>
  <c r="AB440" i="11"/>
  <c r="Q440" i="11"/>
  <c r="P440" i="11"/>
  <c r="O440" i="11"/>
  <c r="L440" i="11"/>
  <c r="M440" i="11" s="1"/>
  <c r="K440" i="11"/>
  <c r="H440" i="11"/>
  <c r="F440" i="1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D436" i="11"/>
  <c r="AB436" i="11"/>
  <c r="Q436" i="11"/>
  <c r="P436" i="11"/>
  <c r="O436" i="11"/>
  <c r="L436" i="11"/>
  <c r="M436" i="11" s="1"/>
  <c r="K436" i="11"/>
  <c r="H436" i="11"/>
  <c r="F436" i="1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F434" i="11"/>
  <c r="E434" i="11"/>
  <c r="AD434" i="11" s="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N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N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N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N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F376" i="11"/>
  <c r="E376" i="11"/>
  <c r="AD376" i="11" s="1"/>
  <c r="AB375" i="11"/>
  <c r="Q375" i="11"/>
  <c r="E375" i="11" s="1"/>
  <c r="AD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F374" i="11"/>
  <c r="E374" i="11"/>
  <c r="AD374" i="11" s="1"/>
  <c r="AB373" i="11"/>
  <c r="Q373" i="11"/>
  <c r="E373" i="11" s="1"/>
  <c r="AD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D372" i="11" s="1"/>
  <c r="AB371" i="11"/>
  <c r="Q371" i="11"/>
  <c r="E371" i="11" s="1"/>
  <c r="AD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D370" i="11" s="1"/>
  <c r="AB369" i="11"/>
  <c r="Q369" i="11"/>
  <c r="E369" i="11" s="1"/>
  <c r="AD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D368" i="11" s="1"/>
  <c r="AB367" i="11"/>
  <c r="Q367" i="11"/>
  <c r="E367" i="11" s="1"/>
  <c r="AD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F366" i="11"/>
  <c r="E366" i="11"/>
  <c r="AD366" i="11" s="1"/>
  <c r="AB365" i="11"/>
  <c r="Q365" i="11"/>
  <c r="E365" i="11" s="1"/>
  <c r="AD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F364" i="11"/>
  <c r="E364" i="11"/>
  <c r="AD364" i="11" s="1"/>
  <c r="AB363" i="11"/>
  <c r="Q363" i="11"/>
  <c r="E363" i="11" s="1"/>
  <c r="AD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F362" i="11"/>
  <c r="E362" i="11"/>
  <c r="AD362" i="11" s="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F285" i="11"/>
  <c r="E285" i="11"/>
  <c r="AD285" i="11" s="1"/>
  <c r="AB276" i="11"/>
  <c r="X276" i="11"/>
  <c r="V276" i="11"/>
  <c r="S276" i="11"/>
  <c r="AA276" i="11" s="1"/>
  <c r="R276" i="11"/>
  <c r="Q276" i="11"/>
  <c r="E276" i="11" s="1"/>
  <c r="AD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F252" i="11"/>
  <c r="E252" i="11"/>
  <c r="AD252" i="11" s="1"/>
  <c r="AB251" i="11"/>
  <c r="X251" i="11"/>
  <c r="V251" i="11"/>
  <c r="S251" i="11"/>
  <c r="AA251" i="11" s="1"/>
  <c r="R251" i="11"/>
  <c r="Q251" i="11"/>
  <c r="E251" i="11" s="1"/>
  <c r="AD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H1" i="11"/>
  <c r="S204" i="2" l="1"/>
  <c r="W204" i="2" s="1"/>
  <c r="R205" i="2"/>
  <c r="Z203" i="2"/>
  <c r="AC203" i="2" s="1"/>
  <c r="Y203" i="2"/>
  <c r="N438" i="11"/>
  <c r="N358" i="12"/>
  <c r="N362" i="12"/>
  <c r="N366" i="12"/>
  <c r="N440" i="11"/>
  <c r="N277" i="12"/>
  <c r="N361" i="12"/>
  <c r="N365" i="12"/>
  <c r="N364" i="11"/>
  <c r="N376" i="11"/>
  <c r="N444" i="11"/>
  <c r="N279" i="12"/>
  <c r="N284" i="12"/>
  <c r="N355" i="12"/>
  <c r="N359" i="12"/>
  <c r="N364" i="12"/>
  <c r="N371" i="12"/>
  <c r="N375" i="12"/>
  <c r="N383" i="12"/>
  <c r="N387" i="12"/>
  <c r="N393" i="12"/>
  <c r="N362" i="11"/>
  <c r="N366" i="11"/>
  <c r="N368" i="11"/>
  <c r="N370" i="11"/>
  <c r="N372" i="11"/>
  <c r="N374" i="11"/>
  <c r="N434" i="11"/>
  <c r="N436" i="11"/>
  <c r="N442" i="11"/>
  <c r="N354" i="12"/>
  <c r="N356" i="12"/>
  <c r="N360" i="12"/>
  <c r="N367" i="12"/>
  <c r="N373" i="12"/>
  <c r="N381" i="12"/>
  <c r="N385" i="12"/>
  <c r="N389" i="12"/>
  <c r="N395" i="12"/>
  <c r="N252" i="11"/>
  <c r="N285" i="11"/>
  <c r="M432" i="11"/>
  <c r="M437" i="11"/>
  <c r="N437" i="11" s="1"/>
  <c r="M439" i="11"/>
  <c r="M276" i="12"/>
  <c r="N276" i="12" s="1"/>
  <c r="M399" i="12"/>
  <c r="M401" i="12"/>
  <c r="N401" i="12" s="1"/>
  <c r="M403" i="12"/>
  <c r="M405" i="12"/>
  <c r="N405" i="12" s="1"/>
  <c r="M407" i="12"/>
  <c r="M409" i="12"/>
  <c r="N409" i="12" s="1"/>
  <c r="M411" i="12"/>
  <c r="M435" i="12"/>
  <c r="N435" i="12" s="1"/>
  <c r="M437" i="12"/>
  <c r="M439" i="12"/>
  <c r="M441" i="12"/>
  <c r="N441" i="12" s="1"/>
  <c r="M443" i="12"/>
  <c r="N443" i="12" s="1"/>
  <c r="N389" i="11"/>
  <c r="N395" i="11"/>
  <c r="N397" i="11"/>
  <c r="N399" i="11"/>
  <c r="N403" i="11"/>
  <c r="N407" i="11"/>
  <c r="N409" i="11"/>
  <c r="N411" i="11"/>
  <c r="N413" i="11"/>
  <c r="N415" i="11"/>
  <c r="M410" i="11"/>
  <c r="M412" i="11"/>
  <c r="N412" i="11" s="1"/>
  <c r="M414" i="1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N251" i="11" s="1"/>
  <c r="M276" i="11"/>
  <c r="M361" i="11"/>
  <c r="N361" i="11" s="1"/>
  <c r="M363" i="11"/>
  <c r="N363" i="11" s="1"/>
  <c r="M365" i="11"/>
  <c r="N365" i="11" s="1"/>
  <c r="M367" i="11"/>
  <c r="M369" i="11"/>
  <c r="N369" i="11" s="1"/>
  <c r="M371" i="11"/>
  <c r="N371" i="11" s="1"/>
  <c r="M373" i="11"/>
  <c r="N373" i="11" s="1"/>
  <c r="M375" i="11"/>
  <c r="M424" i="11"/>
  <c r="N424" i="11" s="1"/>
  <c r="M278" i="12"/>
  <c r="N278" i="12" s="1"/>
  <c r="M280" i="12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M410" i="12"/>
  <c r="N410" i="12" s="1"/>
  <c r="M412" i="12"/>
  <c r="N412" i="12" s="1"/>
  <c r="M413" i="12"/>
  <c r="N413" i="12" s="1"/>
  <c r="M436" i="12"/>
  <c r="N436" i="12" s="1"/>
  <c r="M438" i="12"/>
  <c r="N438" i="12" s="1"/>
  <c r="N439" i="12"/>
  <c r="M440" i="12"/>
  <c r="N440" i="12" s="1"/>
  <c r="M442" i="12"/>
  <c r="N442" i="12" s="1"/>
  <c r="M285" i="12"/>
  <c r="N285" i="12" s="1"/>
  <c r="N408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N420" i="11" s="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S277" i="12"/>
  <c r="S284" i="12"/>
  <c r="S354" i="12"/>
  <c r="N399" i="12"/>
  <c r="N403" i="12"/>
  <c r="N407" i="12"/>
  <c r="N411" i="12"/>
  <c r="AD401" i="12"/>
  <c r="N437" i="12"/>
  <c r="AD437" i="12"/>
  <c r="M253" i="11"/>
  <c r="M255" i="11"/>
  <c r="N255" i="11" s="1"/>
  <c r="M359" i="11"/>
  <c r="N359" i="11" s="1"/>
  <c r="N367" i="11"/>
  <c r="N375" i="11"/>
  <c r="M378" i="11"/>
  <c r="N378" i="11" s="1"/>
  <c r="M380" i="1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M441" i="11"/>
  <c r="N441" i="11" s="1"/>
  <c r="M443" i="11"/>
  <c r="N443" i="11" s="1"/>
  <c r="V254" i="11"/>
  <c r="Z285" i="11"/>
  <c r="AC285" i="11" s="1"/>
  <c r="Y285" i="11"/>
  <c r="R254" i="11"/>
  <c r="S253" i="11"/>
  <c r="AA253" i="11" s="1"/>
  <c r="W258" i="11"/>
  <c r="N276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N380" i="1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N410" i="11"/>
  <c r="N414" i="11"/>
  <c r="AD418" i="11"/>
  <c r="AD422" i="11"/>
  <c r="AD426" i="11"/>
  <c r="AD430" i="11"/>
  <c r="N432" i="11"/>
  <c r="N439" i="11"/>
  <c r="AD433" i="11"/>
  <c r="AD435" i="11"/>
  <c r="AD437" i="11"/>
  <c r="AD439" i="11"/>
  <c r="AD441" i="11"/>
  <c r="AD443" i="11"/>
  <c r="O188" i="2"/>
  <c r="P188" i="2" s="1"/>
  <c r="Q188" i="2"/>
  <c r="AB188" i="2"/>
  <c r="O189" i="2"/>
  <c r="P189" i="2" s="1"/>
  <c r="Q189" i="2"/>
  <c r="E189" i="2" s="1"/>
  <c r="AD189" i="2" s="1"/>
  <c r="AB189" i="2"/>
  <c r="O190" i="2"/>
  <c r="P190" i="2" s="1"/>
  <c r="Q190" i="2"/>
  <c r="AB190" i="2"/>
  <c r="O191" i="2"/>
  <c r="P191" i="2" s="1"/>
  <c r="Q191" i="2"/>
  <c r="E191" i="2" s="1"/>
  <c r="AB191" i="2"/>
  <c r="O192" i="2"/>
  <c r="P192" i="2" s="1"/>
  <c r="Q192" i="2"/>
  <c r="E192" i="2" s="1"/>
  <c r="AD192" i="2" s="1"/>
  <c r="AB192" i="2"/>
  <c r="O193" i="2"/>
  <c r="P193" i="2" s="1"/>
  <c r="Q193" i="2"/>
  <c r="AB193" i="2"/>
  <c r="O194" i="2"/>
  <c r="P194" i="2"/>
  <c r="Q194" i="2"/>
  <c r="AB194" i="2"/>
  <c r="O195" i="2"/>
  <c r="P195" i="2" s="1"/>
  <c r="Q195" i="2"/>
  <c r="E195" i="2" s="1"/>
  <c r="AB195" i="2"/>
  <c r="O196" i="2"/>
  <c r="P196" i="2" s="1"/>
  <c r="Q196" i="2"/>
  <c r="AB196" i="2"/>
  <c r="O197" i="2"/>
  <c r="P197" i="2" s="1"/>
  <c r="Q197" i="2"/>
  <c r="E197" i="2" s="1"/>
  <c r="AD197" i="2" s="1"/>
  <c r="AB197" i="2"/>
  <c r="O198" i="2"/>
  <c r="P198" i="2" s="1"/>
  <c r="Q198" i="2"/>
  <c r="AB198" i="2"/>
  <c r="O199" i="2"/>
  <c r="P199" i="2" s="1"/>
  <c r="Q199" i="2"/>
  <c r="AB199" i="2"/>
  <c r="O200" i="2"/>
  <c r="P200" i="2" s="1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M189" i="2" s="1"/>
  <c r="N189" i="2" s="1"/>
  <c r="F190" i="2"/>
  <c r="H190" i="2"/>
  <c r="K190" i="2"/>
  <c r="L190" i="2"/>
  <c r="E190" i="2"/>
  <c r="AD190" i="2" s="1"/>
  <c r="F191" i="2"/>
  <c r="H191" i="2"/>
  <c r="K191" i="2"/>
  <c r="L191" i="2"/>
  <c r="M191" i="2" s="1"/>
  <c r="N191" i="2" s="1"/>
  <c r="F192" i="2"/>
  <c r="H192" i="2"/>
  <c r="K192" i="2"/>
  <c r="L192" i="2"/>
  <c r="F193" i="2"/>
  <c r="H193" i="2"/>
  <c r="K193" i="2"/>
  <c r="L193" i="2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F196" i="2"/>
  <c r="H196" i="2"/>
  <c r="K196" i="2"/>
  <c r="L196" i="2"/>
  <c r="E196" i="2"/>
  <c r="AD196" i="2" s="1"/>
  <c r="F197" i="2"/>
  <c r="H197" i="2"/>
  <c r="K197" i="2"/>
  <c r="L197" i="2"/>
  <c r="M197" i="2" s="1"/>
  <c r="N197" i="2" s="1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2" i="1"/>
  <c r="AB193" i="1"/>
  <c r="AB194" i="1"/>
  <c r="AB195" i="1"/>
  <c r="AB196" i="1"/>
  <c r="AB197" i="1"/>
  <c r="AB198" i="1"/>
  <c r="AB199" i="1"/>
  <c r="AB200" i="1"/>
  <c r="AB201" i="1"/>
  <c r="F201" i="1"/>
  <c r="H201" i="1"/>
  <c r="K201" i="1"/>
  <c r="L201" i="1"/>
  <c r="O201" i="1"/>
  <c r="P201" i="1" s="1"/>
  <c r="Q201" i="1"/>
  <c r="E201" i="1" s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AB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S205" i="2" l="1"/>
  <c r="W205" i="2" s="1"/>
  <c r="R206" i="2"/>
  <c r="Z204" i="2"/>
  <c r="AC204" i="2" s="1"/>
  <c r="Y204" i="2"/>
  <c r="M195" i="2"/>
  <c r="N195" i="2" s="1"/>
  <c r="M193" i="2"/>
  <c r="N193" i="2" s="1"/>
  <c r="AD191" i="2"/>
  <c r="AD195" i="2"/>
  <c r="M200" i="2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4" i="1"/>
  <c r="N194" i="1" s="1"/>
  <c r="AD193" i="1"/>
  <c r="AD190" i="1"/>
  <c r="AD200" i="1"/>
  <c r="AD198" i="1"/>
  <c r="M198" i="1"/>
  <c r="N198" i="1" s="1"/>
  <c r="AD197" i="1"/>
  <c r="AD196" i="1"/>
  <c r="AD191" i="1"/>
  <c r="AD189" i="1"/>
  <c r="M200" i="1"/>
  <c r="N200" i="1" s="1"/>
  <c r="AD199" i="1"/>
  <c r="M196" i="1"/>
  <c r="N196" i="1" s="1"/>
  <c r="M192" i="1"/>
  <c r="N192" i="1" s="1"/>
  <c r="M191" i="1"/>
  <c r="N191" i="1" s="1"/>
  <c r="M190" i="1"/>
  <c r="N190" i="1" s="1"/>
  <c r="M189" i="1"/>
  <c r="N189" i="1" s="1"/>
  <c r="AD201" i="1"/>
  <c r="AD195" i="1"/>
  <c r="M199" i="1"/>
  <c r="N199" i="1" s="1"/>
  <c r="M197" i="1"/>
  <c r="N197" i="1" s="1"/>
  <c r="M195" i="1"/>
  <c r="N195" i="1" s="1"/>
  <c r="AD194" i="1"/>
  <c r="M193" i="1"/>
  <c r="N193" i="1" s="1"/>
  <c r="AD192" i="1"/>
  <c r="M201" i="1"/>
  <c r="N201" i="1" s="1"/>
  <c r="H3" i="6"/>
  <c r="S206" i="2" l="1"/>
  <c r="W206" i="2" s="1"/>
  <c r="R207" i="2"/>
  <c r="Z205" i="2"/>
  <c r="AC205" i="2" s="1"/>
  <c r="Y205" i="2"/>
  <c r="Z278" i="12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M185" i="2" s="1"/>
  <c r="N185" i="2" s="1"/>
  <c r="O185" i="2"/>
  <c r="P185" i="2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M183" i="2" s="1"/>
  <c r="N183" i="2" s="1"/>
  <c r="O183" i="2"/>
  <c r="P183" i="2"/>
  <c r="Q183" i="2"/>
  <c r="E183" i="2" s="1"/>
  <c r="F184" i="2"/>
  <c r="H184" i="2"/>
  <c r="K184" i="2"/>
  <c r="L184" i="2"/>
  <c r="O184" i="2"/>
  <c r="P184" i="2" s="1"/>
  <c r="Q184" i="2"/>
  <c r="E184" i="2" s="1"/>
  <c r="AB182" i="1"/>
  <c r="AB183" i="1"/>
  <c r="AB184" i="1"/>
  <c r="AB185" i="1"/>
  <c r="AB186" i="1"/>
  <c r="AB187" i="1"/>
  <c r="AB188" i="1"/>
  <c r="F187" i="1"/>
  <c r="H187" i="1"/>
  <c r="K187" i="1"/>
  <c r="L187" i="1"/>
  <c r="O187" i="1"/>
  <c r="P187" i="1" s="1"/>
  <c r="Q187" i="1"/>
  <c r="E187" i="1" s="1"/>
  <c r="F188" i="1"/>
  <c r="H188" i="1"/>
  <c r="K188" i="1"/>
  <c r="L188" i="1"/>
  <c r="O188" i="1"/>
  <c r="P188" i="1" s="1"/>
  <c r="Q188" i="1"/>
  <c r="E188" i="1" s="1"/>
  <c r="F186" i="1"/>
  <c r="H186" i="1"/>
  <c r="K186" i="1"/>
  <c r="L186" i="1"/>
  <c r="O186" i="1"/>
  <c r="P186" i="1" s="1"/>
  <c r="Q186" i="1"/>
  <c r="E186" i="1" s="1"/>
  <c r="F185" i="1"/>
  <c r="H185" i="1"/>
  <c r="K185" i="1"/>
  <c r="L185" i="1"/>
  <c r="O185" i="1"/>
  <c r="P185" i="1" s="1"/>
  <c r="Q185" i="1"/>
  <c r="E185" i="1" s="1"/>
  <c r="F183" i="1"/>
  <c r="H183" i="1"/>
  <c r="K183" i="1"/>
  <c r="L183" i="1"/>
  <c r="O183" i="1"/>
  <c r="P183" i="1" s="1"/>
  <c r="Q183" i="1"/>
  <c r="E183" i="1" s="1"/>
  <c r="AD183" i="1" s="1"/>
  <c r="F184" i="1"/>
  <c r="H184" i="1"/>
  <c r="K184" i="1"/>
  <c r="L184" i="1"/>
  <c r="O184" i="1"/>
  <c r="P184" i="1" s="1"/>
  <c r="Q184" i="1"/>
  <c r="E184" i="1" s="1"/>
  <c r="S207" i="2" l="1"/>
  <c r="W207" i="2" s="1"/>
  <c r="R208" i="2"/>
  <c r="Z206" i="2"/>
  <c r="AC206" i="2" s="1"/>
  <c r="Y206" i="2"/>
  <c r="M184" i="2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3" i="1"/>
  <c r="N183" i="1" s="1"/>
  <c r="AD187" i="1"/>
  <c r="M187" i="1"/>
  <c r="N187" i="1" s="1"/>
  <c r="AD186" i="1"/>
  <c r="AD184" i="1"/>
  <c r="M186" i="1"/>
  <c r="N186" i="1" s="1"/>
  <c r="AD188" i="1"/>
  <c r="AD185" i="1"/>
  <c r="M184" i="1"/>
  <c r="N184" i="1" s="1"/>
  <c r="M185" i="1"/>
  <c r="N185" i="1" s="1"/>
  <c r="M188" i="1"/>
  <c r="N188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O174" i="2"/>
  <c r="P174" i="2" s="1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M176" i="2" s="1"/>
  <c r="N176" i="2" s="1"/>
  <c r="O176" i="2"/>
  <c r="P176" i="2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M180" i="2" s="1"/>
  <c r="N180" i="2" s="1"/>
  <c r="O180" i="2"/>
  <c r="P180" i="2"/>
  <c r="Q180" i="2"/>
  <c r="E180" i="2" s="1"/>
  <c r="F181" i="2"/>
  <c r="H181" i="2"/>
  <c r="K181" i="2"/>
  <c r="L181" i="2"/>
  <c r="O181" i="2"/>
  <c r="P181" i="2" s="1"/>
  <c r="Q181" i="2"/>
  <c r="E181" i="2" s="1"/>
  <c r="AB173" i="1"/>
  <c r="AB174" i="1"/>
  <c r="AB175" i="1"/>
  <c r="AB176" i="1"/>
  <c r="AB177" i="1"/>
  <c r="AB178" i="1"/>
  <c r="AB179" i="1"/>
  <c r="AB180" i="1"/>
  <c r="AB181" i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M177" i="1" s="1"/>
  <c r="N177" i="1" s="1"/>
  <c r="O177" i="1"/>
  <c r="P177" i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F182" i="1"/>
  <c r="H182" i="1"/>
  <c r="K182" i="1"/>
  <c r="L182" i="1"/>
  <c r="O182" i="1"/>
  <c r="P182" i="1" s="1"/>
  <c r="Q182" i="1"/>
  <c r="E182" i="1" s="1"/>
  <c r="S208" i="2" l="1"/>
  <c r="W208" i="2" s="1"/>
  <c r="R209" i="2"/>
  <c r="Z207" i="2"/>
  <c r="AC207" i="2" s="1"/>
  <c r="Y207" i="2"/>
  <c r="AD178" i="2"/>
  <c r="M178" i="2"/>
  <c r="N178" i="2" s="1"/>
  <c r="AD177" i="2"/>
  <c r="M174" i="2"/>
  <c r="N174" i="2" s="1"/>
  <c r="M181" i="2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1" i="1"/>
  <c r="N181" i="1" s="1"/>
  <c r="M173" i="1"/>
  <c r="N173" i="1" s="1"/>
  <c r="M179" i="1"/>
  <c r="N179" i="1" s="1"/>
  <c r="M175" i="1"/>
  <c r="N175" i="1" s="1"/>
  <c r="AD182" i="1"/>
  <c r="M182" i="1"/>
  <c r="N182" i="1" s="1"/>
  <c r="M180" i="1"/>
  <c r="N180" i="1" s="1"/>
  <c r="M178" i="1"/>
  <c r="N178" i="1" s="1"/>
  <c r="M176" i="1"/>
  <c r="N176" i="1" s="1"/>
  <c r="M174" i="1"/>
  <c r="N174" i="1" s="1"/>
  <c r="AD181" i="2"/>
  <c r="AD180" i="2"/>
  <c r="AD179" i="2"/>
  <c r="AD176" i="2"/>
  <c r="AD175" i="2"/>
  <c r="AD174" i="2"/>
  <c r="AD173" i="2"/>
  <c r="AD172" i="2"/>
  <c r="AD181" i="1"/>
  <c r="AD180" i="1"/>
  <c r="AD179" i="1"/>
  <c r="AD177" i="1"/>
  <c r="AD176" i="1"/>
  <c r="AD175" i="1"/>
  <c r="AD174" i="1"/>
  <c r="AD173" i="1"/>
  <c r="AD178" i="1"/>
  <c r="M46" i="6"/>
  <c r="N46" i="6"/>
  <c r="O46" i="6"/>
  <c r="S209" i="2" l="1"/>
  <c r="W209" i="2" s="1"/>
  <c r="R210" i="2"/>
  <c r="Z208" i="2"/>
  <c r="AC208" i="2" s="1"/>
  <c r="Y208" i="2"/>
  <c r="AA359" i="12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Z209" i="2" l="1"/>
  <c r="AC209" i="2" s="1"/>
  <c r="Y209" i="2"/>
  <c r="S210" i="2"/>
  <c r="W210" i="2" s="1"/>
  <c r="R211" i="2"/>
  <c r="R362" i="12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O169" i="2"/>
  <c r="P169" i="2" s="1"/>
  <c r="Q169" i="2"/>
  <c r="E169" i="2" s="1"/>
  <c r="F170" i="2"/>
  <c r="H170" i="2"/>
  <c r="K170" i="2"/>
  <c r="L170" i="2"/>
  <c r="O170" i="2"/>
  <c r="P170" i="2" s="1"/>
  <c r="Q170" i="2"/>
  <c r="E170" i="2" s="1"/>
  <c r="F171" i="2"/>
  <c r="H171" i="2"/>
  <c r="K171" i="2"/>
  <c r="L171" i="2"/>
  <c r="O171" i="2"/>
  <c r="P171" i="2" s="1"/>
  <c r="Q171" i="2"/>
  <c r="E171" i="2" s="1"/>
  <c r="AD171" i="2" s="1"/>
  <c r="F163" i="2"/>
  <c r="H163" i="2"/>
  <c r="K163" i="2"/>
  <c r="L163" i="2"/>
  <c r="O163" i="2"/>
  <c r="P163" i="2" s="1"/>
  <c r="Q163" i="2"/>
  <c r="E163" i="2" s="1"/>
  <c r="AB163" i="2"/>
  <c r="AB168" i="1"/>
  <c r="AB169" i="1"/>
  <c r="AB170" i="1"/>
  <c r="AB171" i="1"/>
  <c r="AB172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AB167" i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72" i="1"/>
  <c r="H172" i="1"/>
  <c r="K172" i="1"/>
  <c r="L172" i="1"/>
  <c r="O172" i="1"/>
  <c r="P172" i="1" s="1"/>
  <c r="Q172" i="1"/>
  <c r="E172" i="1" s="1"/>
  <c r="F164" i="1"/>
  <c r="H164" i="1"/>
  <c r="K164" i="1"/>
  <c r="L164" i="1"/>
  <c r="O164" i="1"/>
  <c r="P164" i="1" s="1"/>
  <c r="Q164" i="1"/>
  <c r="E164" i="1" s="1"/>
  <c r="AB164" i="1"/>
  <c r="S211" i="2" l="1"/>
  <c r="W211" i="2" s="1"/>
  <c r="R212" i="2"/>
  <c r="Z210" i="2"/>
  <c r="AC210" i="2" s="1"/>
  <c r="Y210" i="2"/>
  <c r="M171" i="2"/>
  <c r="N171" i="2" s="1"/>
  <c r="AD170" i="2"/>
  <c r="AD163" i="2"/>
  <c r="M169" i="2"/>
  <c r="N169" i="2" s="1"/>
  <c r="AD167" i="1"/>
  <c r="AD165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6" i="1"/>
  <c r="M168" i="1"/>
  <c r="N168" i="1" s="1"/>
  <c r="M167" i="1"/>
  <c r="N167" i="1" s="1"/>
  <c r="M166" i="1"/>
  <c r="N166" i="1" s="1"/>
  <c r="M165" i="1"/>
  <c r="N165" i="1" s="1"/>
  <c r="AD172" i="1"/>
  <c r="M172" i="1"/>
  <c r="N172" i="1" s="1"/>
  <c r="AD171" i="1"/>
  <c r="AD170" i="1"/>
  <c r="AD164" i="1"/>
  <c r="M170" i="1"/>
  <c r="N170" i="1" s="1"/>
  <c r="AD169" i="1"/>
  <c r="M164" i="1"/>
  <c r="N164" i="1" s="1"/>
  <c r="M171" i="1"/>
  <c r="N171" i="1" s="1"/>
  <c r="M169" i="1"/>
  <c r="N169" i="1" s="1"/>
  <c r="AD169" i="2"/>
  <c r="AD168" i="2"/>
  <c r="AD167" i="2"/>
  <c r="AD168" i="1"/>
  <c r="A1" i="10"/>
  <c r="S212" i="2" l="1"/>
  <c r="W212" i="2" s="1"/>
  <c r="R213" i="2"/>
  <c r="Z211" i="2"/>
  <c r="AC211" i="2" s="1"/>
  <c r="Y211" i="2"/>
  <c r="AA362" i="12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S213" i="2" l="1"/>
  <c r="W213" i="2" s="1"/>
  <c r="R214" i="2"/>
  <c r="Z212" i="2"/>
  <c r="AC212" i="2" s="1"/>
  <c r="Y212" i="2"/>
  <c r="AA363" i="12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O155" i="2"/>
  <c r="P155" i="2" s="1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O157" i="2"/>
  <c r="P157" i="2" s="1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3" i="1"/>
  <c r="H163" i="1"/>
  <c r="K163" i="1"/>
  <c r="L163" i="1"/>
  <c r="O163" i="1"/>
  <c r="P163" i="1" s="1"/>
  <c r="Q163" i="1"/>
  <c r="E163" i="1" s="1"/>
  <c r="AB163" i="1"/>
  <c r="AB162" i="1"/>
  <c r="AB153" i="1"/>
  <c r="AB154" i="1"/>
  <c r="AB155" i="1"/>
  <c r="AB156" i="1"/>
  <c r="AB157" i="1"/>
  <c r="AB158" i="1"/>
  <c r="AB159" i="1"/>
  <c r="AB160" i="1"/>
  <c r="AB161" i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M161" i="1" s="1"/>
  <c r="N161" i="1" s="1"/>
  <c r="O161" i="1"/>
  <c r="P161" i="1"/>
  <c r="Q161" i="1"/>
  <c r="E161" i="1" s="1"/>
  <c r="F162" i="1"/>
  <c r="H162" i="1"/>
  <c r="K162" i="1"/>
  <c r="L162" i="1"/>
  <c r="O162" i="1"/>
  <c r="P162" i="1" s="1"/>
  <c r="Q162" i="1"/>
  <c r="E162" i="1" s="1"/>
  <c r="S214" i="2" l="1"/>
  <c r="W214" i="2" s="1"/>
  <c r="R215" i="2"/>
  <c r="S215" i="2" s="1"/>
  <c r="W215" i="2" s="1"/>
  <c r="Z213" i="2"/>
  <c r="AC213" i="2" s="1"/>
  <c r="Y213" i="2"/>
  <c r="M157" i="2"/>
  <c r="N157" i="2" s="1"/>
  <c r="M159" i="2"/>
  <c r="N159" i="2" s="1"/>
  <c r="M155" i="2"/>
  <c r="N155" i="2" s="1"/>
  <c r="M153" i="1"/>
  <c r="N153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7" i="1"/>
  <c r="N157" i="1" s="1"/>
  <c r="AD163" i="1"/>
  <c r="M159" i="1"/>
  <c r="N159" i="1" s="1"/>
  <c r="M155" i="1"/>
  <c r="N155" i="1" s="1"/>
  <c r="M163" i="1"/>
  <c r="N163" i="1" s="1"/>
  <c r="M162" i="1"/>
  <c r="N162" i="1" s="1"/>
  <c r="M160" i="1"/>
  <c r="N160" i="1" s="1"/>
  <c r="M158" i="1"/>
  <c r="N158" i="1" s="1"/>
  <c r="M156" i="1"/>
  <c r="N156" i="1" s="1"/>
  <c r="M154" i="1"/>
  <c r="N154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2" i="1"/>
  <c r="AD161" i="1"/>
  <c r="AD160" i="1"/>
  <c r="AD159" i="1"/>
  <c r="AD158" i="1"/>
  <c r="AD157" i="1"/>
  <c r="AD156" i="1"/>
  <c r="AD155" i="1"/>
  <c r="AD154" i="1"/>
  <c r="AD153" i="1"/>
  <c r="M45" i="6"/>
  <c r="N45" i="6"/>
  <c r="O45" i="6"/>
  <c r="Z215" i="2" l="1"/>
  <c r="AC215" i="2" s="1"/>
  <c r="Y215" i="2"/>
  <c r="Z214" i="2"/>
  <c r="AC214" i="2" s="1"/>
  <c r="Y214" i="2"/>
  <c r="AA365" i="12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AB148" i="1"/>
  <c r="AB149" i="1"/>
  <c r="AB150" i="1"/>
  <c r="AB151" i="1"/>
  <c r="AB152" i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52" i="1"/>
  <c r="H152" i="1"/>
  <c r="K152" i="1"/>
  <c r="L152" i="1"/>
  <c r="M152" i="1" s="1"/>
  <c r="N152" i="1" s="1"/>
  <c r="O152" i="1"/>
  <c r="P152" i="1"/>
  <c r="Q152" i="1"/>
  <c r="E152" i="1" s="1"/>
  <c r="AD148" i="1" l="1"/>
  <c r="M148" i="1"/>
  <c r="N148" i="1" s="1"/>
  <c r="M149" i="2"/>
  <c r="N149" i="2" s="1"/>
  <c r="M151" i="2"/>
  <c r="N151" i="2" s="1"/>
  <c r="M150" i="2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50" i="1"/>
  <c r="N150" i="1" s="1"/>
  <c r="M151" i="1"/>
  <c r="N151" i="1" s="1"/>
  <c r="M149" i="1"/>
  <c r="N149" i="1" s="1"/>
  <c r="AD151" i="2"/>
  <c r="AD150" i="2"/>
  <c r="AD149" i="2"/>
  <c r="AD148" i="2"/>
  <c r="AD147" i="2"/>
  <c r="AD152" i="1"/>
  <c r="AD151" i="1"/>
  <c r="AD150" i="1"/>
  <c r="AD149" i="1"/>
  <c r="F143" i="2"/>
  <c r="H143" i="2"/>
  <c r="K143" i="2"/>
  <c r="L143" i="2"/>
  <c r="M143" i="2" s="1"/>
  <c r="N143" i="2" s="1"/>
  <c r="O143" i="2"/>
  <c r="P143" i="2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4" i="1"/>
  <c r="H144" i="1"/>
  <c r="K144" i="1"/>
  <c r="L144" i="1"/>
  <c r="M144" i="1" s="1"/>
  <c r="N144" i="1" s="1"/>
  <c r="O144" i="1"/>
  <c r="P144" i="1"/>
  <c r="Q144" i="1"/>
  <c r="E144" i="1" s="1"/>
  <c r="AD144" i="1" s="1"/>
  <c r="AB144" i="1"/>
  <c r="F145" i="1"/>
  <c r="H145" i="1"/>
  <c r="K145" i="1"/>
  <c r="L145" i="1"/>
  <c r="M145" i="1" s="1"/>
  <c r="N145" i="1" s="1"/>
  <c r="O145" i="1"/>
  <c r="P145" i="1"/>
  <c r="Q145" i="1"/>
  <c r="E145" i="1" s="1"/>
  <c r="AD145" i="1" s="1"/>
  <c r="AB145" i="1"/>
  <c r="F146" i="1"/>
  <c r="H146" i="1"/>
  <c r="K146" i="1"/>
  <c r="L146" i="1"/>
  <c r="M146" i="1" s="1"/>
  <c r="N146" i="1" s="1"/>
  <c r="O146" i="1"/>
  <c r="P146" i="1"/>
  <c r="Q146" i="1"/>
  <c r="E146" i="1" s="1"/>
  <c r="AD146" i="1" s="1"/>
  <c r="AB146" i="1"/>
  <c r="F147" i="1"/>
  <c r="H147" i="1"/>
  <c r="K147" i="1"/>
  <c r="L147" i="1"/>
  <c r="M147" i="1" s="1"/>
  <c r="N147" i="1" s="1"/>
  <c r="O147" i="1"/>
  <c r="P147" i="1"/>
  <c r="Q147" i="1"/>
  <c r="E147" i="1" s="1"/>
  <c r="AD147" i="1" s="1"/>
  <c r="AB147" i="1"/>
  <c r="F143" i="1"/>
  <c r="H143" i="1"/>
  <c r="K143" i="1"/>
  <c r="L143" i="1"/>
  <c r="M143" i="1" s="1"/>
  <c r="N143" i="1" s="1"/>
  <c r="O143" i="1"/>
  <c r="P143" i="1"/>
  <c r="Q143" i="1"/>
  <c r="E143" i="1" s="1"/>
  <c r="AD143" i="1" s="1"/>
  <c r="AB143" i="1"/>
  <c r="Z368" i="12" l="1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AD139" i="2" s="1"/>
  <c r="F140" i="2"/>
  <c r="H140" i="2"/>
  <c r="K140" i="2"/>
  <c r="L140" i="2"/>
  <c r="O140" i="2"/>
  <c r="P140" i="2" s="1"/>
  <c r="Q140" i="2"/>
  <c r="E140" i="2" s="1"/>
  <c r="AD140" i="2" s="1"/>
  <c r="F141" i="2"/>
  <c r="H141" i="2"/>
  <c r="K141" i="2"/>
  <c r="L141" i="2"/>
  <c r="M141" i="2" s="1"/>
  <c r="N141" i="2" s="1"/>
  <c r="O141" i="2"/>
  <c r="P141" i="2"/>
  <c r="Q141" i="2"/>
  <c r="E141" i="2" s="1"/>
  <c r="AD141" i="2" s="1"/>
  <c r="AB138" i="1"/>
  <c r="AB139" i="1"/>
  <c r="AB140" i="1"/>
  <c r="AB141" i="1"/>
  <c r="AB142" i="1"/>
  <c r="F138" i="1"/>
  <c r="H138" i="1"/>
  <c r="K138" i="1"/>
  <c r="L138" i="1"/>
  <c r="M138" i="1" s="1"/>
  <c r="N138" i="1" s="1"/>
  <c r="O138" i="1"/>
  <c r="P138" i="1"/>
  <c r="Q138" i="1"/>
  <c r="E138" i="1" s="1"/>
  <c r="AD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M139" i="2" l="1"/>
  <c r="N139" i="2" s="1"/>
  <c r="AD138" i="2"/>
  <c r="M140" i="2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2" i="1"/>
  <c r="M142" i="1"/>
  <c r="N142" i="1" s="1"/>
  <c r="AD141" i="1"/>
  <c r="AD140" i="1"/>
  <c r="M140" i="1"/>
  <c r="N140" i="1" s="1"/>
  <c r="AD139" i="1"/>
  <c r="M141" i="1"/>
  <c r="N141" i="1" s="1"/>
  <c r="M139" i="1"/>
  <c r="N139" i="1" s="1"/>
  <c r="AB132" i="2"/>
  <c r="AB133" i="2"/>
  <c r="AB134" i="2"/>
  <c r="AB135" i="2"/>
  <c r="AB136" i="2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B133" i="1"/>
  <c r="AB134" i="1"/>
  <c r="AB135" i="1"/>
  <c r="AB136" i="1"/>
  <c r="AB137" i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F137" i="1"/>
  <c r="H137" i="1"/>
  <c r="K137" i="1"/>
  <c r="L137" i="1"/>
  <c r="M137" i="1" s="1"/>
  <c r="N137" i="1" s="1"/>
  <c r="O137" i="1"/>
  <c r="P137" i="1"/>
  <c r="Q137" i="1"/>
  <c r="E137" i="1" s="1"/>
  <c r="AD137" i="1" s="1"/>
  <c r="AD133" i="1" l="1"/>
  <c r="M136" i="2"/>
  <c r="N136" i="2" s="1"/>
  <c r="M132" i="2"/>
  <c r="N132" i="2" s="1"/>
  <c r="M135" i="2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3" i="1"/>
  <c r="N133" i="1" s="1"/>
  <c r="AD136" i="1"/>
  <c r="AD135" i="1"/>
  <c r="M135" i="1"/>
  <c r="N135" i="1" s="1"/>
  <c r="M136" i="1"/>
  <c r="N136" i="1" s="1"/>
  <c r="M134" i="1"/>
  <c r="N134" i="1" s="1"/>
  <c r="AD136" i="2"/>
  <c r="AD135" i="2"/>
  <c r="AD134" i="2"/>
  <c r="AD133" i="2"/>
  <c r="AD132" i="2"/>
  <c r="AD134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B128" i="1"/>
  <c r="AB129" i="1"/>
  <c r="AB130" i="1"/>
  <c r="AB131" i="1"/>
  <c r="AB132" i="1"/>
  <c r="F128" i="1"/>
  <c r="H128" i="1"/>
  <c r="K128" i="1"/>
  <c r="L128" i="1"/>
  <c r="M128" i="1" s="1"/>
  <c r="N128" i="1" s="1"/>
  <c r="O128" i="1"/>
  <c r="P128" i="1"/>
  <c r="Q128" i="1"/>
  <c r="E128" i="1" s="1"/>
  <c r="AD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AD131" i="2" l="1"/>
  <c r="M128" i="2"/>
  <c r="N128" i="2" s="1"/>
  <c r="AD127" i="2"/>
  <c r="M127" i="2"/>
  <c r="N127" i="2" s="1"/>
  <c r="M131" i="2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32" i="1"/>
  <c r="M132" i="1"/>
  <c r="N132" i="1" s="1"/>
  <c r="AD131" i="1"/>
  <c r="AD130" i="1"/>
  <c r="M130" i="1"/>
  <c r="N130" i="1" s="1"/>
  <c r="AD129" i="1"/>
  <c r="M131" i="1"/>
  <c r="N131" i="1" s="1"/>
  <c r="M129" i="1"/>
  <c r="N129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AD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3" i="1"/>
  <c r="AB124" i="1"/>
  <c r="AB125" i="1"/>
  <c r="AB126" i="1"/>
  <c r="AB127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AD123" i="1" l="1"/>
  <c r="M124" i="2"/>
  <c r="N124" i="2" s="1"/>
  <c r="AD123" i="2"/>
  <c r="M123" i="1"/>
  <c r="N123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7" i="1"/>
  <c r="M127" i="1"/>
  <c r="N127" i="1" s="1"/>
  <c r="AD126" i="1"/>
  <c r="AD125" i="1"/>
  <c r="M125" i="1"/>
  <c r="N125" i="1" s="1"/>
  <c r="AD124" i="1"/>
  <c r="M126" i="1"/>
  <c r="N126" i="1" s="1"/>
  <c r="M124" i="1"/>
  <c r="N124" i="1" s="1"/>
  <c r="F121" i="1"/>
  <c r="H121" i="1"/>
  <c r="K121" i="1"/>
  <c r="L121" i="1"/>
  <c r="M121" i="1" s="1"/>
  <c r="N121" i="1" s="1"/>
  <c r="O121" i="1"/>
  <c r="P121" i="1" s="1"/>
  <c r="Q121" i="1"/>
  <c r="E121" i="1" s="1"/>
  <c r="AB121" i="1"/>
  <c r="F122" i="1"/>
  <c r="H122" i="1"/>
  <c r="K122" i="1"/>
  <c r="L122" i="1"/>
  <c r="O122" i="1"/>
  <c r="P122" i="1" s="1"/>
  <c r="Q122" i="1"/>
  <c r="E122" i="1" s="1"/>
  <c r="AB122" i="1"/>
  <c r="F118" i="1"/>
  <c r="H118" i="1"/>
  <c r="K118" i="1"/>
  <c r="L118" i="1"/>
  <c r="O118" i="1"/>
  <c r="P118" i="1" s="1"/>
  <c r="Q118" i="1"/>
  <c r="E118" i="1" s="1"/>
  <c r="AB118" i="1"/>
  <c r="F119" i="1"/>
  <c r="H119" i="1"/>
  <c r="K119" i="1"/>
  <c r="L119" i="1"/>
  <c r="O119" i="1"/>
  <c r="P119" i="1" s="1"/>
  <c r="Q119" i="1"/>
  <c r="E119" i="1" s="1"/>
  <c r="AB119" i="1"/>
  <c r="F120" i="1"/>
  <c r="H120" i="1"/>
  <c r="K120" i="1"/>
  <c r="L120" i="1"/>
  <c r="O120" i="1"/>
  <c r="P120" i="1" s="1"/>
  <c r="Q120" i="1"/>
  <c r="E120" i="1" s="1"/>
  <c r="AB120" i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19" i="1" l="1"/>
  <c r="N119" i="1" s="1"/>
  <c r="M122" i="1"/>
  <c r="N122" i="1" s="1"/>
  <c r="M121" i="2"/>
  <c r="N121" i="2" s="1"/>
  <c r="M119" i="2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1"/>
  <c r="M120" i="1"/>
  <c r="N120" i="1" s="1"/>
  <c r="M118" i="1"/>
  <c r="N118" i="1" s="1"/>
  <c r="AD120" i="2"/>
  <c r="AD121" i="2"/>
  <c r="AD117" i="2"/>
  <c r="AD121" i="1"/>
  <c r="AD122" i="1"/>
  <c r="AD119" i="1"/>
  <c r="AD118" i="1"/>
  <c r="AD119" i="2"/>
  <c r="AD118" i="2"/>
  <c r="N120" i="2"/>
  <c r="N119" i="2"/>
  <c r="N118" i="2"/>
  <c r="AB116" i="1"/>
  <c r="AB117" i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7" i="1" l="1"/>
  <c r="M116" i="1"/>
  <c r="N116" i="1" s="1"/>
  <c r="M116" i="2"/>
  <c r="N116" i="2" s="1"/>
  <c r="M115" i="2"/>
  <c r="N115" i="2" s="1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AD117" i="1"/>
  <c r="AD116" i="1"/>
  <c r="N117" i="1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N112" i="2" s="1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40" i="2"/>
  <c r="E40" i="2" s="1"/>
  <c r="O40" i="2"/>
  <c r="P40" i="2" s="1"/>
  <c r="L40" i="2"/>
  <c r="K40" i="2"/>
  <c r="H40" i="2"/>
  <c r="F40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0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V32" i="2"/>
  <c r="V33" i="2" s="1"/>
  <c r="V34" i="2" s="1"/>
  <c r="V35" i="2" s="1"/>
  <c r="V36" i="2" s="1"/>
  <c r="V40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AB42" i="1"/>
  <c r="Q42" i="1"/>
  <c r="E42" i="1" s="1"/>
  <c r="O42" i="1"/>
  <c r="P42" i="1" s="1"/>
  <c r="L42" i="1"/>
  <c r="K42" i="1"/>
  <c r="H42" i="1"/>
  <c r="F42" i="1"/>
  <c r="AB33" i="1"/>
  <c r="Q33" i="1"/>
  <c r="E33" i="1" s="1"/>
  <c r="O33" i="1"/>
  <c r="P33" i="1" s="1"/>
  <c r="L33" i="1"/>
  <c r="K33" i="1"/>
  <c r="H33" i="1"/>
  <c r="F33" i="1"/>
  <c r="AB15" i="1"/>
  <c r="Q15" i="1"/>
  <c r="E15" i="1" s="1"/>
  <c r="O15" i="1"/>
  <c r="P15" i="1" s="1"/>
  <c r="L15" i="1"/>
  <c r="K15" i="1"/>
  <c r="H15" i="1"/>
  <c r="F15" i="1"/>
  <c r="AB12" i="1"/>
  <c r="Q12" i="1"/>
  <c r="E12" i="1" s="1"/>
  <c r="O12" i="1"/>
  <c r="P12" i="1" s="1"/>
  <c r="L12" i="1"/>
  <c r="K12" i="1"/>
  <c r="H12" i="1"/>
  <c r="F12" i="1"/>
  <c r="AB11" i="1"/>
  <c r="Q11" i="1"/>
  <c r="E11" i="1" s="1"/>
  <c r="O11" i="1"/>
  <c r="P11" i="1" s="1"/>
  <c r="L11" i="1"/>
  <c r="K11" i="1"/>
  <c r="H11" i="1"/>
  <c r="F11" i="1"/>
  <c r="AB10" i="1"/>
  <c r="Q10" i="1"/>
  <c r="E10" i="1" s="1"/>
  <c r="O10" i="1"/>
  <c r="P10" i="1" s="1"/>
  <c r="L10" i="1"/>
  <c r="K10" i="1"/>
  <c r="H10" i="1"/>
  <c r="F10" i="1"/>
  <c r="AB9" i="1"/>
  <c r="Q9" i="1"/>
  <c r="E9" i="1" s="1"/>
  <c r="O9" i="1"/>
  <c r="P9" i="1" s="1"/>
  <c r="L9" i="1"/>
  <c r="K9" i="1"/>
  <c r="H9" i="1"/>
  <c r="F9" i="1"/>
  <c r="AB8" i="1"/>
  <c r="Q8" i="1"/>
  <c r="E8" i="1" s="1"/>
  <c r="O8" i="1"/>
  <c r="P8" i="1" s="1"/>
  <c r="L8" i="1"/>
  <c r="K8" i="1"/>
  <c r="H8" i="1"/>
  <c r="F8" i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8" i="1"/>
  <c r="X9" i="1" s="1"/>
  <c r="X10" i="1" s="1"/>
  <c r="X11" i="1" s="1"/>
  <c r="X12" i="1" s="1"/>
  <c r="X15" i="1" s="1"/>
  <c r="X33" i="1" s="1"/>
  <c r="X42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H1" i="2"/>
  <c r="AB114" i="2"/>
  <c r="AB115" i="2"/>
  <c r="AB116" i="2"/>
  <c r="AB110" i="2"/>
  <c r="AB111" i="2"/>
  <c r="AB112" i="2"/>
  <c r="AB113" i="2"/>
  <c r="M33" i="2"/>
  <c r="N33" i="2" s="1"/>
  <c r="M15" i="1"/>
  <c r="N15" i="1" s="1"/>
  <c r="M33" i="1"/>
  <c r="N33" i="1" s="1"/>
  <c r="AD41" i="2"/>
  <c r="M41" i="2"/>
  <c r="N41" i="2" s="1"/>
  <c r="M35" i="2"/>
  <c r="N35" i="2" s="1"/>
  <c r="AD34" i="2"/>
  <c r="AD33" i="2"/>
  <c r="AD8" i="1"/>
  <c r="AD10" i="1"/>
  <c r="M34" i="2"/>
  <c r="N34" i="2" s="1"/>
  <c r="M32" i="2"/>
  <c r="N32" i="2" s="1"/>
  <c r="M40" i="2"/>
  <c r="N40" i="2" s="1"/>
  <c r="AD32" i="2"/>
  <c r="M36" i="2"/>
  <c r="N36" i="2" s="1"/>
  <c r="AD40" i="2"/>
  <c r="AD36" i="2"/>
  <c r="AD35" i="2"/>
  <c r="AD33" i="1"/>
  <c r="AD9" i="1"/>
  <c r="AD42" i="1"/>
  <c r="H1" i="1"/>
  <c r="AD11" i="1"/>
  <c r="AD12" i="1"/>
  <c r="M8" i="1"/>
  <c r="N8" i="1" s="1"/>
  <c r="M9" i="1"/>
  <c r="N9" i="1" s="1"/>
  <c r="M10" i="1"/>
  <c r="N10" i="1" s="1"/>
  <c r="M11" i="1"/>
  <c r="N11" i="1" s="1"/>
  <c r="M12" i="1"/>
  <c r="N12" i="1" s="1"/>
  <c r="M42" i="1"/>
  <c r="N42" i="1" s="1"/>
  <c r="AD15" i="1"/>
  <c r="AB34" i="2"/>
  <c r="AB40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Z389" i="12" l="1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A1" i="6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" i="2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S40" i="2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W40" i="2"/>
  <c r="AA40" i="2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Z40" i="2"/>
  <c r="AC40" i="2" s="1"/>
  <c r="Y40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V8" i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V9" i="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V10" i="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V11" i="1"/>
  <c r="R8" i="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S8" i="1"/>
  <c r="R9" i="1"/>
  <c r="V12" i="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S9" i="1"/>
  <c r="R10" i="1"/>
  <c r="AA8" i="1"/>
  <c r="W8" i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Z8" i="1"/>
  <c r="AC8" i="1" s="1"/>
  <c r="Y8" i="1"/>
  <c r="R11" i="1"/>
  <c r="S10" i="1"/>
  <c r="AA9" i="1"/>
  <c r="W9" i="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V15" i="1"/>
  <c r="Z9" i="1"/>
  <c r="AC9" i="1" s="1"/>
  <c r="Y9" i="1"/>
  <c r="AA10" i="1"/>
  <c r="W10" i="1"/>
  <c r="R12" i="1"/>
  <c r="S11" i="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AA11" i="1"/>
  <c r="W11" i="1"/>
  <c r="S12" i="1"/>
  <c r="Z10" i="1"/>
  <c r="AC10" i="1" s="1"/>
  <c r="Y10" i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AA12" i="1"/>
  <c r="W12" i="1"/>
  <c r="Y11" i="1"/>
  <c r="Z11" i="1"/>
  <c r="AC11" i="1" s="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Y12" i="1"/>
  <c r="Z12" i="1"/>
  <c r="AC12" i="1" s="1"/>
  <c r="R15" i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15" i="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AA15" i="1"/>
  <c r="W15" i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Z15" i="1"/>
  <c r="AC15" i="1" s="1"/>
  <c r="Y15" i="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V33" i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33" i="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S33" i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AA33" i="1"/>
  <c r="W33" i="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Z33" i="1"/>
  <c r="AC33" i="1" s="1"/>
  <c r="Y33" i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V42" i="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2" i="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S42" i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AA42" i="1"/>
  <c r="W42" i="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Y42" i="1"/>
  <c r="Z42" i="1"/>
  <c r="AC42" i="1" s="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W113" i="2" s="1"/>
  <c r="R114" i="2"/>
  <c r="Y111" i="2"/>
  <c r="Z111" i="2"/>
  <c r="AC111" i="2" s="1"/>
  <c r="AA112" i="2"/>
  <c r="W112" i="2"/>
  <c r="AA113" i="2" l="1"/>
  <c r="Z436" i="12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W116" i="2" s="1"/>
  <c r="R117" i="2"/>
  <c r="Z114" i="2"/>
  <c r="AC114" i="2" s="1"/>
  <c r="Y114" i="2"/>
  <c r="AA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W121" i="2" s="1"/>
  <c r="R122" i="2"/>
  <c r="Y119" i="2"/>
  <c r="Z119" i="2"/>
  <c r="AC119" i="2" s="1"/>
  <c r="AA120" i="2"/>
  <c r="W120" i="2"/>
  <c r="AA121" i="2" l="1"/>
  <c r="S122" i="2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Z136" i="2" s="1"/>
  <c r="AC136" i="2" s="1"/>
  <c r="R137" i="2"/>
  <c r="Y135" i="2"/>
  <c r="Z135" i="2"/>
  <c r="AC135" i="2" s="1"/>
  <c r="Y136" i="2" l="1"/>
  <c r="S137" i="2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Z146" i="2" s="1"/>
  <c r="AC146" i="2" s="1"/>
  <c r="R147" i="2"/>
  <c r="Y145" i="2"/>
  <c r="Z145" i="2"/>
  <c r="AC145" i="2" s="1"/>
  <c r="Y146" i="2" l="1"/>
  <c r="S147" i="2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V116" i="1"/>
  <c r="S151" i="2" l="1"/>
  <c r="W151" i="2" s="1"/>
  <c r="Z151" i="2" s="1"/>
  <c r="AC151" i="2" s="1"/>
  <c r="R152" i="2"/>
  <c r="Y151" i="2"/>
  <c r="Y150" i="2"/>
  <c r="Z150" i="2"/>
  <c r="AC150" i="2" s="1"/>
  <c r="V117" i="1"/>
  <c r="V118" i="1" s="1"/>
  <c r="S152" i="2" l="1"/>
  <c r="W152" i="2" s="1"/>
  <c r="R153" i="2"/>
  <c r="V119" i="1"/>
  <c r="S153" i="2" l="1"/>
  <c r="W153" i="2" s="1"/>
  <c r="R154" i="2"/>
  <c r="Y152" i="2"/>
  <c r="Z152" i="2"/>
  <c r="AC152" i="2" s="1"/>
  <c r="V120" i="1"/>
  <c r="S154" i="2" l="1"/>
  <c r="W154" i="2" s="1"/>
  <c r="R155" i="2"/>
  <c r="Y153" i="2"/>
  <c r="Z153" i="2"/>
  <c r="AC153" i="2" s="1"/>
  <c r="V121" i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V128" i="1" s="1"/>
  <c r="S156" i="2" l="1"/>
  <c r="W156" i="2" s="1"/>
  <c r="R157" i="2"/>
  <c r="Y155" i="2"/>
  <c r="Z155" i="2"/>
  <c r="AC155" i="2" s="1"/>
  <c r="V129" i="1"/>
  <c r="S157" i="2" l="1"/>
  <c r="W157" i="2" s="1"/>
  <c r="R158" i="2"/>
  <c r="Y156" i="2"/>
  <c r="Z156" i="2"/>
  <c r="AC156" i="2" s="1"/>
  <c r="V130" i="1"/>
  <c r="S158" i="2" l="1"/>
  <c r="W158" i="2" s="1"/>
  <c r="R159" i="2"/>
  <c r="Y157" i="2"/>
  <c r="Z157" i="2"/>
  <c r="AC157" i="2" s="1"/>
  <c r="V131" i="1"/>
  <c r="S159" i="2" l="1"/>
  <c r="W159" i="2" s="1"/>
  <c r="R160" i="2"/>
  <c r="Y158" i="2"/>
  <c r="Z158" i="2"/>
  <c r="AC158" i="2" s="1"/>
  <c r="V132" i="1"/>
  <c r="V133" i="1" s="1"/>
  <c r="S160" i="2" l="1"/>
  <c r="W160" i="2" s="1"/>
  <c r="R161" i="2"/>
  <c r="Y159" i="2"/>
  <c r="Z159" i="2"/>
  <c r="AC159" i="2" s="1"/>
  <c r="V134" i="1"/>
  <c r="S161" i="2" l="1"/>
  <c r="W161" i="2" s="1"/>
  <c r="R162" i="2"/>
  <c r="Y160" i="2"/>
  <c r="Z160" i="2"/>
  <c r="AC160" i="2" s="1"/>
  <c r="V135" i="1"/>
  <c r="R163" i="2" l="1"/>
  <c r="S162" i="2"/>
  <c r="W162" i="2" s="1"/>
  <c r="Y161" i="2"/>
  <c r="Z161" i="2"/>
  <c r="AC161" i="2" s="1"/>
  <c r="V136" i="1"/>
  <c r="Y162" i="2" l="1"/>
  <c r="Z162" i="2"/>
  <c r="AC162" i="2" s="1"/>
  <c r="R164" i="2"/>
  <c r="S163" i="2"/>
  <c r="W163" i="2" s="1"/>
  <c r="V137" i="1"/>
  <c r="V138" i="1" s="1"/>
  <c r="Y163" i="2" l="1"/>
  <c r="Z163" i="2"/>
  <c r="AC163" i="2" s="1"/>
  <c r="S164" i="2"/>
  <c r="W164" i="2" s="1"/>
  <c r="R165" i="2"/>
  <c r="V139" i="1"/>
  <c r="S165" i="2" l="1"/>
  <c r="W165" i="2" s="1"/>
  <c r="R166" i="2"/>
  <c r="R167" i="2" s="1"/>
  <c r="Y164" i="2"/>
  <c r="Z164" i="2"/>
  <c r="AC164" i="2" s="1"/>
  <c r="V140" i="1"/>
  <c r="S167" i="2" l="1"/>
  <c r="W167" i="2" s="1"/>
  <c r="R168" i="2"/>
  <c r="S166" i="2"/>
  <c r="W166" i="2" s="1"/>
  <c r="Y165" i="2"/>
  <c r="Z165" i="2"/>
  <c r="AC165" i="2" s="1"/>
  <c r="V141" i="1"/>
  <c r="S168" i="2" l="1"/>
  <c r="W168" i="2" s="1"/>
  <c r="R169" i="2"/>
  <c r="Y167" i="2"/>
  <c r="Z167" i="2"/>
  <c r="AC167" i="2" s="1"/>
  <c r="Y166" i="2"/>
  <c r="Z166" i="2"/>
  <c r="AC166" i="2" s="1"/>
  <c r="V142" i="1"/>
  <c r="S169" i="2" l="1"/>
  <c r="W169" i="2" s="1"/>
  <c r="R170" i="2"/>
  <c r="Y168" i="2"/>
  <c r="Z168" i="2"/>
  <c r="AC168" i="2" s="1"/>
  <c r="V143" i="1"/>
  <c r="S170" i="2" l="1"/>
  <c r="W170" i="2" s="1"/>
  <c r="R171" i="2"/>
  <c r="Y169" i="2"/>
  <c r="Z169" i="2"/>
  <c r="AC169" i="2" s="1"/>
  <c r="V144" i="1"/>
  <c r="S171" i="2" l="1"/>
  <c r="W171" i="2" s="1"/>
  <c r="Z171" i="2" s="1"/>
  <c r="AC171" i="2" s="1"/>
  <c r="R172" i="2"/>
  <c r="Y171" i="2"/>
  <c r="Y170" i="2"/>
  <c r="Z170" i="2"/>
  <c r="AC170" i="2" s="1"/>
  <c r="V145" i="1"/>
  <c r="R116" i="1"/>
  <c r="S172" i="2" l="1"/>
  <c r="W172" i="2" s="1"/>
  <c r="R173" i="2"/>
  <c r="V146" i="1"/>
  <c r="S116" i="1"/>
  <c r="R117" i="1"/>
  <c r="S173" i="2" l="1"/>
  <c r="W173" i="2" s="1"/>
  <c r="R174" i="2"/>
  <c r="Y172" i="2"/>
  <c r="Z172" i="2"/>
  <c r="AC172" i="2" s="1"/>
  <c r="V147" i="1"/>
  <c r="V148" i="1" s="1"/>
  <c r="S117" i="1"/>
  <c r="W117" i="1" s="1"/>
  <c r="R118" i="1"/>
  <c r="AA117" i="1"/>
  <c r="AA116" i="1"/>
  <c r="W116" i="1"/>
  <c r="S174" i="2" l="1"/>
  <c r="W174" i="2" s="1"/>
  <c r="R175" i="2"/>
  <c r="Y173" i="2"/>
  <c r="Z173" i="2"/>
  <c r="AC173" i="2" s="1"/>
  <c r="V149" i="1"/>
  <c r="S118" i="1"/>
  <c r="AA118" i="1" s="1"/>
  <c r="R119" i="1"/>
  <c r="Y116" i="1"/>
  <c r="Z116" i="1"/>
  <c r="AC116" i="1" s="1"/>
  <c r="Y117" i="1"/>
  <c r="Z117" i="1"/>
  <c r="AC117" i="1" s="1"/>
  <c r="S175" i="2" l="1"/>
  <c r="W175" i="2" s="1"/>
  <c r="R176" i="2"/>
  <c r="Y174" i="2"/>
  <c r="Z174" i="2"/>
  <c r="AC174" i="2" s="1"/>
  <c r="V150" i="1"/>
  <c r="S119" i="1"/>
  <c r="R120" i="1"/>
  <c r="W118" i="1"/>
  <c r="S176" i="2" l="1"/>
  <c r="W176" i="2" s="1"/>
  <c r="R177" i="2"/>
  <c r="Y175" i="2"/>
  <c r="Z175" i="2"/>
  <c r="AC175" i="2" s="1"/>
  <c r="V151" i="1"/>
  <c r="Z118" i="1"/>
  <c r="AC118" i="1" s="1"/>
  <c r="Y118" i="1"/>
  <c r="S120" i="1"/>
  <c r="R121" i="1"/>
  <c r="AA119" i="1"/>
  <c r="W119" i="1"/>
  <c r="S177" i="2" l="1"/>
  <c r="W177" i="2" s="1"/>
  <c r="R178" i="2"/>
  <c r="Y176" i="2"/>
  <c r="Z176" i="2"/>
  <c r="AC176" i="2" s="1"/>
  <c r="V152" i="1"/>
  <c r="V153" i="1" s="1"/>
  <c r="Y119" i="1"/>
  <c r="Z119" i="1"/>
  <c r="AC119" i="1" s="1"/>
  <c r="AA120" i="1"/>
  <c r="W120" i="1"/>
  <c r="R122" i="1"/>
  <c r="S121" i="1"/>
  <c r="S178" i="2" l="1"/>
  <c r="W178" i="2" s="1"/>
  <c r="R179" i="2"/>
  <c r="Y177" i="2"/>
  <c r="Z177" i="2"/>
  <c r="AC177" i="2" s="1"/>
  <c r="V154" i="1"/>
  <c r="S122" i="1"/>
  <c r="W122" i="1" s="1"/>
  <c r="R123" i="1"/>
  <c r="AA122" i="1"/>
  <c r="AA121" i="1"/>
  <c r="W121" i="1"/>
  <c r="Y120" i="1"/>
  <c r="Z120" i="1"/>
  <c r="AC120" i="1" s="1"/>
  <c r="S179" i="2" l="1"/>
  <c r="W179" i="2" s="1"/>
  <c r="R180" i="2"/>
  <c r="Y178" i="2"/>
  <c r="Z178" i="2"/>
  <c r="AC178" i="2" s="1"/>
  <c r="V155" i="1"/>
  <c r="S123" i="1"/>
  <c r="R124" i="1"/>
  <c r="Z121" i="1"/>
  <c r="AC121" i="1" s="1"/>
  <c r="Y121" i="1"/>
  <c r="Y122" i="1"/>
  <c r="Z122" i="1"/>
  <c r="AC122" i="1" s="1"/>
  <c r="S180" i="2" l="1"/>
  <c r="W180" i="2" s="1"/>
  <c r="R181" i="2"/>
  <c r="Y179" i="2"/>
  <c r="Z179" i="2"/>
  <c r="AC179" i="2" s="1"/>
  <c r="V156" i="1"/>
  <c r="S124" i="1"/>
  <c r="R125" i="1"/>
  <c r="W123" i="1"/>
  <c r="AA123" i="1"/>
  <c r="S181" i="2" l="1"/>
  <c r="W181" i="2" s="1"/>
  <c r="Z181" i="2" s="1"/>
  <c r="AC181" i="2" s="1"/>
  <c r="R182" i="2"/>
  <c r="Y181" i="2"/>
  <c r="Y180" i="2"/>
  <c r="Z180" i="2"/>
  <c r="AC180" i="2" s="1"/>
  <c r="V157" i="1"/>
  <c r="Y123" i="1"/>
  <c r="Z123" i="1"/>
  <c r="AC123" i="1" s="1"/>
  <c r="S125" i="1"/>
  <c r="R126" i="1"/>
  <c r="W124" i="1"/>
  <c r="AA124" i="1"/>
  <c r="S182" i="2" l="1"/>
  <c r="W182" i="2" s="1"/>
  <c r="R183" i="2"/>
  <c r="V158" i="1"/>
  <c r="Y124" i="1"/>
  <c r="Z124" i="1"/>
  <c r="AC124" i="1" s="1"/>
  <c r="S126" i="1"/>
  <c r="R127" i="1"/>
  <c r="W125" i="1"/>
  <c r="AA125" i="1"/>
  <c r="S183" i="2" l="1"/>
  <c r="W183" i="2" s="1"/>
  <c r="R184" i="2"/>
  <c r="Y182" i="2"/>
  <c r="Z182" i="2"/>
  <c r="AC182" i="2" s="1"/>
  <c r="V159" i="1"/>
  <c r="S127" i="1"/>
  <c r="AA127" i="1" s="1"/>
  <c r="R128" i="1"/>
  <c r="Y125" i="1"/>
  <c r="Z125" i="1"/>
  <c r="AC125" i="1" s="1"/>
  <c r="W127" i="1"/>
  <c r="W126" i="1"/>
  <c r="AA126" i="1"/>
  <c r="S184" i="2" l="1"/>
  <c r="W184" i="2" s="1"/>
  <c r="R185" i="2"/>
  <c r="Y183" i="2"/>
  <c r="Z183" i="2"/>
  <c r="AC183" i="2" s="1"/>
  <c r="V160" i="1"/>
  <c r="S128" i="1"/>
  <c r="R129" i="1"/>
  <c r="Y126" i="1"/>
  <c r="Z126" i="1"/>
  <c r="AC126" i="1" s="1"/>
  <c r="Y127" i="1"/>
  <c r="Z127" i="1"/>
  <c r="AC127" i="1" s="1"/>
  <c r="S185" i="2" l="1"/>
  <c r="W185" i="2" s="1"/>
  <c r="R186" i="2"/>
  <c r="Y184" i="2"/>
  <c r="Z184" i="2"/>
  <c r="AC184" i="2" s="1"/>
  <c r="V161" i="1"/>
  <c r="S129" i="1"/>
  <c r="R130" i="1"/>
  <c r="AA128" i="1"/>
  <c r="W128" i="1"/>
  <c r="S186" i="2" l="1"/>
  <c r="W186" i="2" s="1"/>
  <c r="R187" i="2"/>
  <c r="R188" i="2" s="1"/>
  <c r="Y185" i="2"/>
  <c r="Z185" i="2"/>
  <c r="AC185" i="2" s="1"/>
  <c r="V162" i="1"/>
  <c r="Y128" i="1"/>
  <c r="Z128" i="1"/>
  <c r="AC128" i="1" s="1"/>
  <c r="S130" i="1"/>
  <c r="R131" i="1"/>
  <c r="AA129" i="1"/>
  <c r="W129" i="1"/>
  <c r="S188" i="2" l="1"/>
  <c r="W188" i="2" s="1"/>
  <c r="R189" i="2"/>
  <c r="S187" i="2"/>
  <c r="W187" i="2" s="1"/>
  <c r="Y186" i="2"/>
  <c r="Z186" i="2"/>
  <c r="AC186" i="2" s="1"/>
  <c r="V163" i="1"/>
  <c r="V164" i="1" s="1"/>
  <c r="Y129" i="1"/>
  <c r="Z129" i="1"/>
  <c r="AC129" i="1" s="1"/>
  <c r="S131" i="1"/>
  <c r="R132" i="1"/>
  <c r="AA130" i="1"/>
  <c r="W130" i="1"/>
  <c r="S189" i="2" l="1"/>
  <c r="W189" i="2" s="1"/>
  <c r="R190" i="2"/>
  <c r="Z188" i="2"/>
  <c r="AC188" i="2" s="1"/>
  <c r="Y188" i="2"/>
  <c r="Y187" i="2"/>
  <c r="Z187" i="2"/>
  <c r="AC187" i="2" s="1"/>
  <c r="V165" i="1"/>
  <c r="S132" i="1"/>
  <c r="W132" i="1" s="1"/>
  <c r="R133" i="1"/>
  <c r="Y130" i="1"/>
  <c r="Z130" i="1"/>
  <c r="AC130" i="1" s="1"/>
  <c r="AA132" i="1"/>
  <c r="AA131" i="1"/>
  <c r="W131" i="1"/>
  <c r="S190" i="2" l="1"/>
  <c r="W190" i="2" s="1"/>
  <c r="R191" i="2"/>
  <c r="Y189" i="2"/>
  <c r="Z189" i="2"/>
  <c r="AC189" i="2" s="1"/>
  <c r="V166" i="1"/>
  <c r="S133" i="1"/>
  <c r="R134" i="1"/>
  <c r="Y131" i="1"/>
  <c r="Z131" i="1"/>
  <c r="AC131" i="1" s="1"/>
  <c r="Y132" i="1"/>
  <c r="Z132" i="1"/>
  <c r="AC132" i="1" s="1"/>
  <c r="S191" i="2" l="1"/>
  <c r="W191" i="2" s="1"/>
  <c r="R192" i="2"/>
  <c r="Z190" i="2"/>
  <c r="AC190" i="2" s="1"/>
  <c r="Y190" i="2"/>
  <c r="V167" i="1"/>
  <c r="V168" i="1" s="1"/>
  <c r="V169" i="1" s="1"/>
  <c r="V170" i="1" s="1"/>
  <c r="V171" i="1" s="1"/>
  <c r="V172" i="1" s="1"/>
  <c r="V173" i="1" s="1"/>
  <c r="S134" i="1"/>
  <c r="R135" i="1"/>
  <c r="AA133" i="1"/>
  <c r="W133" i="1"/>
  <c r="S192" i="2" l="1"/>
  <c r="W192" i="2" s="1"/>
  <c r="R193" i="2"/>
  <c r="Y191" i="2"/>
  <c r="Z191" i="2"/>
  <c r="AC191" i="2" s="1"/>
  <c r="V174" i="1"/>
  <c r="Y133" i="1"/>
  <c r="Z133" i="1"/>
  <c r="AC133" i="1" s="1"/>
  <c r="S135" i="1"/>
  <c r="R136" i="1"/>
  <c r="AA134" i="1"/>
  <c r="W134" i="1"/>
  <c r="S193" i="2" l="1"/>
  <c r="W193" i="2" s="1"/>
  <c r="R194" i="2"/>
  <c r="Z192" i="2"/>
  <c r="AC192" i="2" s="1"/>
  <c r="Y192" i="2"/>
  <c r="V175" i="1"/>
  <c r="Y134" i="1"/>
  <c r="Z134" i="1"/>
  <c r="AC134" i="1" s="1"/>
  <c r="S136" i="1"/>
  <c r="R137" i="1"/>
  <c r="AA135" i="1"/>
  <c r="W135" i="1"/>
  <c r="S194" i="2" l="1"/>
  <c r="W194" i="2" s="1"/>
  <c r="R195" i="2"/>
  <c r="Y193" i="2"/>
  <c r="Z193" i="2"/>
  <c r="AC193" i="2" s="1"/>
  <c r="V176" i="1"/>
  <c r="S137" i="1"/>
  <c r="W137" i="1" s="1"/>
  <c r="R138" i="1"/>
  <c r="Y135" i="1"/>
  <c r="Z135" i="1"/>
  <c r="AC135" i="1" s="1"/>
  <c r="AA137" i="1"/>
  <c r="AA136" i="1"/>
  <c r="W136" i="1"/>
  <c r="S195" i="2" l="1"/>
  <c r="W195" i="2" s="1"/>
  <c r="R196" i="2"/>
  <c r="Z194" i="2"/>
  <c r="AC194" i="2" s="1"/>
  <c r="Y194" i="2"/>
  <c r="V177" i="1"/>
  <c r="S138" i="1"/>
  <c r="R139" i="1"/>
  <c r="Y136" i="1"/>
  <c r="Z136" i="1"/>
  <c r="AC136" i="1" s="1"/>
  <c r="Y137" i="1"/>
  <c r="Z137" i="1"/>
  <c r="AC137" i="1" s="1"/>
  <c r="S196" i="2" l="1"/>
  <c r="W196" i="2" s="1"/>
  <c r="R197" i="2"/>
  <c r="Y195" i="2"/>
  <c r="Z195" i="2"/>
  <c r="AC195" i="2" s="1"/>
  <c r="V178" i="1"/>
  <c r="S139" i="1"/>
  <c r="R140" i="1"/>
  <c r="AA138" i="1"/>
  <c r="W138" i="1"/>
  <c r="S197" i="2" l="1"/>
  <c r="W197" i="2" s="1"/>
  <c r="R198" i="2"/>
  <c r="Z196" i="2"/>
  <c r="AC196" i="2" s="1"/>
  <c r="Y196" i="2"/>
  <c r="V179" i="1"/>
  <c r="Y138" i="1"/>
  <c r="Z138" i="1"/>
  <c r="AC138" i="1" s="1"/>
  <c r="S140" i="1"/>
  <c r="R141" i="1"/>
  <c r="AA139" i="1"/>
  <c r="W139" i="1"/>
  <c r="S198" i="2" l="1"/>
  <c r="W198" i="2" s="1"/>
  <c r="R199" i="2"/>
  <c r="Y197" i="2"/>
  <c r="Z197" i="2"/>
  <c r="AC197" i="2" s="1"/>
  <c r="V180" i="1"/>
  <c r="Y139" i="1"/>
  <c r="Z139" i="1"/>
  <c r="AC139" i="1" s="1"/>
  <c r="S141" i="1"/>
  <c r="R142" i="1"/>
  <c r="AA140" i="1"/>
  <c r="W140" i="1"/>
  <c r="S199" i="2" l="1"/>
  <c r="W199" i="2" s="1"/>
  <c r="R200" i="2"/>
  <c r="S200" i="2" s="1"/>
  <c r="W200" i="2" s="1"/>
  <c r="Z198" i="2"/>
  <c r="AC198" i="2" s="1"/>
  <c r="Y198" i="2"/>
  <c r="V181" i="1"/>
  <c r="V182" i="1" s="1"/>
  <c r="Y140" i="1"/>
  <c r="Z140" i="1"/>
  <c r="AC140" i="1" s="1"/>
  <c r="R143" i="1"/>
  <c r="S142" i="1"/>
  <c r="AA141" i="1"/>
  <c r="W141" i="1"/>
  <c r="Z200" i="2" l="1"/>
  <c r="AC200" i="2" s="1"/>
  <c r="Y200" i="2"/>
  <c r="Y199" i="2"/>
  <c r="Z199" i="2"/>
  <c r="AC199" i="2" s="1"/>
  <c r="V183" i="1"/>
  <c r="Y141" i="1"/>
  <c r="Z141" i="1"/>
  <c r="AC141" i="1" s="1"/>
  <c r="AA142" i="1"/>
  <c r="W142" i="1"/>
  <c r="R144" i="1"/>
  <c r="S143" i="1"/>
  <c r="V184" i="1" l="1"/>
  <c r="AA143" i="1"/>
  <c r="W143" i="1"/>
  <c r="S144" i="1"/>
  <c r="R145" i="1"/>
  <c r="Y142" i="1"/>
  <c r="Z142" i="1"/>
  <c r="AC142" i="1" s="1"/>
  <c r="V185" i="1" l="1"/>
  <c r="S145" i="1"/>
  <c r="R146" i="1"/>
  <c r="AA144" i="1"/>
  <c r="W144" i="1"/>
  <c r="Y143" i="1"/>
  <c r="Z143" i="1"/>
  <c r="AC143" i="1" s="1"/>
  <c r="V186" i="1" l="1"/>
  <c r="Y144" i="1"/>
  <c r="Z144" i="1"/>
  <c r="AC144" i="1" s="1"/>
  <c r="S146" i="1"/>
  <c r="R147" i="1"/>
  <c r="AA145" i="1"/>
  <c r="W145" i="1"/>
  <c r="V187" i="1" l="1"/>
  <c r="S147" i="1"/>
  <c r="W147" i="1" s="1"/>
  <c r="R148" i="1"/>
  <c r="Y145" i="1"/>
  <c r="Z145" i="1"/>
  <c r="AC145" i="1" s="1"/>
  <c r="AA147" i="1"/>
  <c r="AA146" i="1"/>
  <c r="W146" i="1"/>
  <c r="V188" i="1" l="1"/>
  <c r="S148" i="1"/>
  <c r="R149" i="1"/>
  <c r="Y146" i="1"/>
  <c r="Z146" i="1"/>
  <c r="AC146" i="1" s="1"/>
  <c r="Y147" i="1"/>
  <c r="Z147" i="1"/>
  <c r="AC147" i="1" s="1"/>
  <c r="V189" i="1" l="1"/>
  <c r="S149" i="1"/>
  <c r="R150" i="1"/>
  <c r="AA148" i="1"/>
  <c r="W148" i="1"/>
  <c r="V190" i="1" l="1"/>
  <c r="Y148" i="1"/>
  <c r="Z148" i="1"/>
  <c r="AC148" i="1" s="1"/>
  <c r="S150" i="1"/>
  <c r="R151" i="1"/>
  <c r="AA149" i="1"/>
  <c r="W149" i="1"/>
  <c r="V191" i="1" l="1"/>
  <c r="V192" i="1" s="1"/>
  <c r="Y149" i="1"/>
  <c r="Z149" i="1"/>
  <c r="AC149" i="1" s="1"/>
  <c r="S151" i="1"/>
  <c r="R152" i="1"/>
  <c r="R153" i="1" s="1"/>
  <c r="AA150" i="1"/>
  <c r="W150" i="1"/>
  <c r="V193" i="1" l="1"/>
  <c r="S153" i="1"/>
  <c r="R154" i="1"/>
  <c r="S152" i="1"/>
  <c r="AA152" i="1" s="1"/>
  <c r="Y150" i="1"/>
  <c r="Z150" i="1"/>
  <c r="AC150" i="1" s="1"/>
  <c r="AA151" i="1"/>
  <c r="W151" i="1"/>
  <c r="W152" i="1" l="1"/>
  <c r="Z152" i="1" s="1"/>
  <c r="AC152" i="1" s="1"/>
  <c r="V194" i="1"/>
  <c r="S154" i="1"/>
  <c r="R155" i="1"/>
  <c r="AA153" i="1"/>
  <c r="W153" i="1"/>
  <c r="Y151" i="1"/>
  <c r="Z151" i="1"/>
  <c r="AC151" i="1" s="1"/>
  <c r="Y152" i="1"/>
  <c r="V195" i="1" l="1"/>
  <c r="Y153" i="1"/>
  <c r="Z153" i="1"/>
  <c r="AC153" i="1" s="1"/>
  <c r="S155" i="1"/>
  <c r="R156" i="1"/>
  <c r="AA154" i="1"/>
  <c r="W154" i="1"/>
  <c r="V196" i="1" l="1"/>
  <c r="Y154" i="1"/>
  <c r="Z154" i="1"/>
  <c r="AC154" i="1" s="1"/>
  <c r="S156" i="1"/>
  <c r="R157" i="1"/>
  <c r="AA155" i="1"/>
  <c r="W155" i="1"/>
  <c r="V197" i="1" l="1"/>
  <c r="Y155" i="1"/>
  <c r="Z155" i="1"/>
  <c r="AC155" i="1" s="1"/>
  <c r="S157" i="1"/>
  <c r="R158" i="1"/>
  <c r="AA156" i="1"/>
  <c r="W156" i="1"/>
  <c r="V198" i="1" l="1"/>
  <c r="Y156" i="1"/>
  <c r="Z156" i="1"/>
  <c r="AC156" i="1" s="1"/>
  <c r="S158" i="1"/>
  <c r="R159" i="1"/>
  <c r="AA157" i="1"/>
  <c r="W157" i="1"/>
  <c r="V199" i="1" l="1"/>
  <c r="Y157" i="1"/>
  <c r="Z157" i="1"/>
  <c r="AC157" i="1" s="1"/>
  <c r="S159" i="1"/>
  <c r="R160" i="1"/>
  <c r="AA158" i="1"/>
  <c r="W158" i="1"/>
  <c r="V200" i="1" l="1"/>
  <c r="Y158" i="1"/>
  <c r="Z158" i="1"/>
  <c r="AC158" i="1" s="1"/>
  <c r="S160" i="1"/>
  <c r="R161" i="1"/>
  <c r="AA159" i="1"/>
  <c r="W159" i="1"/>
  <c r="V201" i="1" l="1"/>
  <c r="V202" i="1" s="1"/>
  <c r="Y159" i="1"/>
  <c r="Z159" i="1"/>
  <c r="AC159" i="1" s="1"/>
  <c r="R162" i="1"/>
  <c r="S161" i="1"/>
  <c r="AA160" i="1"/>
  <c r="W160" i="1"/>
  <c r="V203" i="1" l="1"/>
  <c r="Y160" i="1"/>
  <c r="Z160" i="1"/>
  <c r="AC160" i="1" s="1"/>
  <c r="AA161" i="1"/>
  <c r="W161" i="1"/>
  <c r="S162" i="1"/>
  <c r="R163" i="1"/>
  <c r="V204" i="1" l="1"/>
  <c r="S163" i="1"/>
  <c r="W163" i="1" s="1"/>
  <c r="R164" i="1"/>
  <c r="AA162" i="1"/>
  <c r="W162" i="1"/>
  <c r="Y161" i="1"/>
  <c r="Z161" i="1"/>
  <c r="AC161" i="1" s="1"/>
  <c r="V205" i="1" l="1"/>
  <c r="AA163" i="1"/>
  <c r="R165" i="1"/>
  <c r="S164" i="1"/>
  <c r="Y162" i="1"/>
  <c r="Z162" i="1"/>
  <c r="AC162" i="1" s="1"/>
  <c r="Y163" i="1"/>
  <c r="Z163" i="1"/>
  <c r="AC163" i="1" s="1"/>
  <c r="V206" i="1" l="1"/>
  <c r="AA164" i="1"/>
  <c r="W164" i="1"/>
  <c r="S165" i="1"/>
  <c r="R166" i="1"/>
  <c r="V207" i="1" l="1"/>
  <c r="S166" i="1"/>
  <c r="R167" i="1"/>
  <c r="AA165" i="1"/>
  <c r="W165" i="1"/>
  <c r="Y164" i="1"/>
  <c r="Z164" i="1"/>
  <c r="AC164" i="1" s="1"/>
  <c r="V208" i="1" l="1"/>
  <c r="S167" i="1"/>
  <c r="W167" i="1" s="1"/>
  <c r="R168" i="1"/>
  <c r="Y165" i="1"/>
  <c r="Z165" i="1"/>
  <c r="AC165" i="1" s="1"/>
  <c r="AA167" i="1"/>
  <c r="AA166" i="1"/>
  <c r="W166" i="1"/>
  <c r="V209" i="1" l="1"/>
  <c r="S168" i="1"/>
  <c r="R169" i="1"/>
  <c r="Y166" i="1"/>
  <c r="Z166" i="1"/>
  <c r="AC166" i="1" s="1"/>
  <c r="Y167" i="1"/>
  <c r="Z167" i="1"/>
  <c r="AC167" i="1" s="1"/>
  <c r="V210" i="1" l="1"/>
  <c r="S169" i="1"/>
  <c r="R170" i="1"/>
  <c r="W168" i="1"/>
  <c r="AA168" i="1"/>
  <c r="V211" i="1" l="1"/>
  <c r="Y168" i="1"/>
  <c r="Z168" i="1"/>
  <c r="AC168" i="1" s="1"/>
  <c r="S170" i="1"/>
  <c r="R171" i="1"/>
  <c r="W169" i="1"/>
  <c r="AA169" i="1"/>
  <c r="V212" i="1" l="1"/>
  <c r="Y169" i="1"/>
  <c r="Z169" i="1"/>
  <c r="AC169" i="1" s="1"/>
  <c r="S171" i="1"/>
  <c r="R172" i="1"/>
  <c r="R173" i="1" s="1"/>
  <c r="W170" i="1"/>
  <c r="AA170" i="1"/>
  <c r="V213" i="1" l="1"/>
  <c r="S173" i="1"/>
  <c r="R174" i="1"/>
  <c r="S172" i="1"/>
  <c r="W172" i="1" s="1"/>
  <c r="Y170" i="1"/>
  <c r="Z170" i="1"/>
  <c r="AC170" i="1" s="1"/>
  <c r="W171" i="1"/>
  <c r="AA171" i="1"/>
  <c r="V214" i="1" l="1"/>
  <c r="AA172" i="1"/>
  <c r="S174" i="1"/>
  <c r="R175" i="1"/>
  <c r="AA173" i="1"/>
  <c r="W173" i="1"/>
  <c r="Y171" i="1"/>
  <c r="Z171" i="1"/>
  <c r="AC171" i="1" s="1"/>
  <c r="Y172" i="1"/>
  <c r="Z172" i="1"/>
  <c r="AC172" i="1" s="1"/>
  <c r="V215" i="1" l="1"/>
  <c r="Y173" i="1"/>
  <c r="Z173" i="1"/>
  <c r="AC173" i="1" s="1"/>
  <c r="S175" i="1"/>
  <c r="R176" i="1"/>
  <c r="AA174" i="1"/>
  <c r="W174" i="1"/>
  <c r="V216" i="1" l="1"/>
  <c r="Y174" i="1"/>
  <c r="Z174" i="1"/>
  <c r="AC174" i="1" s="1"/>
  <c r="S176" i="1"/>
  <c r="R177" i="1"/>
  <c r="AA175" i="1"/>
  <c r="W175" i="1"/>
  <c r="Y175" i="1" l="1"/>
  <c r="Z175" i="1"/>
  <c r="AC175" i="1" s="1"/>
  <c r="S177" i="1"/>
  <c r="R178" i="1"/>
  <c r="AA176" i="1"/>
  <c r="W176" i="1"/>
  <c r="Y176" i="1" l="1"/>
  <c r="Z176" i="1"/>
  <c r="AC176" i="1" s="1"/>
  <c r="S178" i="1"/>
  <c r="R179" i="1"/>
  <c r="AA177" i="1"/>
  <c r="W177" i="1"/>
  <c r="Y177" i="1" l="1"/>
  <c r="Z177" i="1"/>
  <c r="AC177" i="1" s="1"/>
  <c r="S179" i="1"/>
  <c r="R180" i="1"/>
  <c r="AA178" i="1"/>
  <c r="W178" i="1"/>
  <c r="Y178" i="1" l="1"/>
  <c r="Z178" i="1"/>
  <c r="AC178" i="1" s="1"/>
  <c r="S180" i="1"/>
  <c r="R181" i="1"/>
  <c r="R182" i="1" s="1"/>
  <c r="AA179" i="1"/>
  <c r="W179" i="1"/>
  <c r="S182" i="1" l="1"/>
  <c r="R183" i="1"/>
  <c r="Y179" i="1"/>
  <c r="Z179" i="1"/>
  <c r="AC179" i="1" s="1"/>
  <c r="S181" i="1"/>
  <c r="AA180" i="1"/>
  <c r="W180" i="1"/>
  <c r="S183" i="1" l="1"/>
  <c r="R184" i="1"/>
  <c r="AA182" i="1"/>
  <c r="W182" i="1"/>
  <c r="Y180" i="1"/>
  <c r="Z180" i="1"/>
  <c r="AC180" i="1" s="1"/>
  <c r="AA181" i="1"/>
  <c r="W181" i="1"/>
  <c r="Y182" i="1" l="1"/>
  <c r="Z182" i="1"/>
  <c r="AC182" i="1" s="1"/>
  <c r="S184" i="1"/>
  <c r="R185" i="1"/>
  <c r="AA183" i="1"/>
  <c r="W183" i="1"/>
  <c r="Y181" i="1"/>
  <c r="Z181" i="1"/>
  <c r="AC181" i="1" s="1"/>
  <c r="Y183" i="1" l="1"/>
  <c r="Z183" i="1"/>
  <c r="AC183" i="1" s="1"/>
  <c r="S185" i="1"/>
  <c r="R186" i="1"/>
  <c r="AA184" i="1"/>
  <c r="W184" i="1"/>
  <c r="Y184" i="1" l="1"/>
  <c r="Z184" i="1"/>
  <c r="AC184" i="1" s="1"/>
  <c r="S186" i="1"/>
  <c r="R187" i="1"/>
  <c r="AA185" i="1"/>
  <c r="W185" i="1"/>
  <c r="Y185" i="1" l="1"/>
  <c r="Z185" i="1"/>
  <c r="AC185" i="1" s="1"/>
  <c r="S187" i="1"/>
  <c r="R188" i="1"/>
  <c r="AA186" i="1"/>
  <c r="W186" i="1"/>
  <c r="Y186" i="1" l="1"/>
  <c r="Z186" i="1"/>
  <c r="AC186" i="1" s="1"/>
  <c r="R189" i="1"/>
  <c r="S188" i="1"/>
  <c r="AA187" i="1"/>
  <c r="W187" i="1"/>
  <c r="Y187" i="1" l="1"/>
  <c r="Z187" i="1"/>
  <c r="AC187" i="1" s="1"/>
  <c r="AA188" i="1"/>
  <c r="W188" i="1"/>
  <c r="S189" i="1"/>
  <c r="R190" i="1"/>
  <c r="S190" i="1" l="1"/>
  <c r="R191" i="1"/>
  <c r="AA189" i="1"/>
  <c r="W189" i="1"/>
  <c r="Y188" i="1"/>
  <c r="Z188" i="1"/>
  <c r="AC188" i="1" s="1"/>
  <c r="S191" i="1" l="1"/>
  <c r="W191" i="1" s="1"/>
  <c r="R192" i="1"/>
  <c r="Y189" i="1"/>
  <c r="Z189" i="1"/>
  <c r="AC189" i="1" s="1"/>
  <c r="AA191" i="1"/>
  <c r="AA190" i="1"/>
  <c r="W190" i="1"/>
  <c r="S192" i="1" l="1"/>
  <c r="R193" i="1"/>
  <c r="Y190" i="1"/>
  <c r="Z190" i="1"/>
  <c r="AC190" i="1" s="1"/>
  <c r="Y191" i="1"/>
  <c r="Z191" i="1"/>
  <c r="AC191" i="1" s="1"/>
  <c r="S193" i="1" l="1"/>
  <c r="R194" i="1"/>
  <c r="W192" i="1"/>
  <c r="AA192" i="1"/>
  <c r="Y192" i="1" l="1"/>
  <c r="Z192" i="1"/>
  <c r="AC192" i="1" s="1"/>
  <c r="S194" i="1"/>
  <c r="R195" i="1"/>
  <c r="W193" i="1"/>
  <c r="AA193" i="1"/>
  <c r="Y193" i="1" l="1"/>
  <c r="Z193" i="1"/>
  <c r="AC193" i="1" s="1"/>
  <c r="S195" i="1"/>
  <c r="R196" i="1"/>
  <c r="W194" i="1"/>
  <c r="AA194" i="1"/>
  <c r="Y194" i="1" l="1"/>
  <c r="Z194" i="1"/>
  <c r="AC194" i="1" s="1"/>
  <c r="S196" i="1"/>
  <c r="R197" i="1"/>
  <c r="W195" i="1"/>
  <c r="AA195" i="1"/>
  <c r="Y195" i="1" l="1"/>
  <c r="Z195" i="1"/>
  <c r="AC195" i="1" s="1"/>
  <c r="S197" i="1"/>
  <c r="R198" i="1"/>
  <c r="W196" i="1"/>
  <c r="AA196" i="1"/>
  <c r="Y196" i="1" l="1"/>
  <c r="Z196" i="1"/>
  <c r="AC196" i="1" s="1"/>
  <c r="S198" i="1"/>
  <c r="R199" i="1"/>
  <c r="W197" i="1"/>
  <c r="AA197" i="1"/>
  <c r="Y197" i="1" l="1"/>
  <c r="Z197" i="1"/>
  <c r="AC197" i="1" s="1"/>
  <c r="S199" i="1"/>
  <c r="R200" i="1"/>
  <c r="W198" i="1"/>
  <c r="AA198" i="1"/>
  <c r="Y198" i="1" l="1"/>
  <c r="Z198" i="1"/>
  <c r="AC198" i="1" s="1"/>
  <c r="S200" i="1"/>
  <c r="R201" i="1"/>
  <c r="R202" i="1" s="1"/>
  <c r="W199" i="1"/>
  <c r="AA199" i="1"/>
  <c r="S202" i="1" l="1"/>
  <c r="R203" i="1"/>
  <c r="S201" i="1"/>
  <c r="AA201" i="1" s="1"/>
  <c r="Y199" i="1"/>
  <c r="Z199" i="1"/>
  <c r="AC199" i="1" s="1"/>
  <c r="W200" i="1"/>
  <c r="AA200" i="1"/>
  <c r="AA202" i="1" l="1"/>
  <c r="W202" i="1"/>
  <c r="W201" i="1"/>
  <c r="Y201" i="1" s="1"/>
  <c r="R204" i="1"/>
  <c r="S203" i="1"/>
  <c r="Y200" i="1"/>
  <c r="Z200" i="1"/>
  <c r="AC200" i="1" s="1"/>
  <c r="Z201" i="1" l="1"/>
  <c r="AC201" i="1" s="1"/>
  <c r="AA203" i="1"/>
  <c r="W203" i="1"/>
  <c r="S204" i="1"/>
  <c r="R205" i="1"/>
  <c r="Z202" i="1"/>
  <c r="AC202" i="1" s="1"/>
  <c r="Y202" i="1"/>
  <c r="AA204" i="1" l="1"/>
  <c r="W204" i="1"/>
  <c r="R206" i="1"/>
  <c r="S205" i="1"/>
  <c r="Y203" i="1"/>
  <c r="Z203" i="1"/>
  <c r="AC203" i="1" s="1"/>
  <c r="S206" i="1" l="1"/>
  <c r="R207" i="1"/>
  <c r="AA205" i="1"/>
  <c r="W205" i="1"/>
  <c r="Z204" i="1"/>
  <c r="AC204" i="1" s="1"/>
  <c r="Y204" i="1"/>
  <c r="AA206" i="1" l="1"/>
  <c r="W206" i="1"/>
  <c r="Z205" i="1"/>
  <c r="AC205" i="1" s="1"/>
  <c r="Y205" i="1"/>
  <c r="R208" i="1"/>
  <c r="S207" i="1"/>
  <c r="R209" i="1" l="1"/>
  <c r="S208" i="1"/>
  <c r="AA207" i="1"/>
  <c r="W207" i="1"/>
  <c r="Y206" i="1"/>
  <c r="Z206" i="1"/>
  <c r="AC206" i="1" s="1"/>
  <c r="R210" i="1" l="1"/>
  <c r="S209" i="1"/>
  <c r="Y207" i="1"/>
  <c r="Z207" i="1"/>
  <c r="AC207" i="1" s="1"/>
  <c r="AA208" i="1"/>
  <c r="W208" i="1"/>
  <c r="S210" i="1" l="1"/>
  <c r="R211" i="1"/>
  <c r="Y208" i="1"/>
  <c r="Z208" i="1"/>
  <c r="AC208" i="1" s="1"/>
  <c r="AA209" i="1"/>
  <c r="W209" i="1"/>
  <c r="AA210" i="1" l="1"/>
  <c r="W210" i="1"/>
  <c r="Z209" i="1"/>
  <c r="AC209" i="1" s="1"/>
  <c r="Y209" i="1"/>
  <c r="R212" i="1"/>
  <c r="S211" i="1"/>
  <c r="R213" i="1" l="1"/>
  <c r="S212" i="1"/>
  <c r="AA211" i="1"/>
  <c r="W211" i="1"/>
  <c r="Z210" i="1"/>
  <c r="AC210" i="1" s="1"/>
  <c r="Y210" i="1"/>
  <c r="S213" i="1" l="1"/>
  <c r="R214" i="1"/>
  <c r="Y211" i="1"/>
  <c r="Z211" i="1"/>
  <c r="AC211" i="1" s="1"/>
  <c r="AA212" i="1"/>
  <c r="W212" i="1"/>
  <c r="AA213" i="1" l="1"/>
  <c r="W213" i="1"/>
  <c r="Z212" i="1"/>
  <c r="AC212" i="1" s="1"/>
  <c r="Y212" i="1"/>
  <c r="R215" i="1"/>
  <c r="S214" i="1"/>
  <c r="S215" i="1" l="1"/>
  <c r="R216" i="1"/>
  <c r="S216" i="1" s="1"/>
  <c r="AA214" i="1"/>
  <c r="W214" i="1"/>
  <c r="Y213" i="1"/>
  <c r="Z213" i="1"/>
  <c r="AC213" i="1" s="1"/>
  <c r="AA215" i="1" l="1"/>
  <c r="W215" i="1"/>
  <c r="Z214" i="1"/>
  <c r="AC214" i="1" s="1"/>
  <c r="Y214" i="1"/>
  <c r="AA216" i="1"/>
  <c r="W216" i="1"/>
  <c r="Y216" i="1" l="1"/>
  <c r="Z216" i="1"/>
  <c r="AC216" i="1" s="1"/>
  <c r="Y215" i="1"/>
  <c r="Z215" i="1"/>
  <c r="AC2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<sst xmlns="http://schemas.openxmlformats.org/spreadsheetml/2006/main" count="5359" uniqueCount="1878">
  <si>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</si>
  <si>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</si>
  <si>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</si>
  <si>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</si>
  <si>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</si>
  <si>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</si>
  <si>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</si>
  <si>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</si>
  <si>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</si>
  <si>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</si>
  <si>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</si>
  <si>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</si>
  <si>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</si>
  <si>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</si>
  <si>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</si>
  <si>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</si>
  <si>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</si>
  <si>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</si>
  <si>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</si>
  <si>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</si>
  <si>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</si>
  <si>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</si>
  <si>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</si>
  <si>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</si>
  <si>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</si>
  <si>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</si>
  <si>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</si>
  <si>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</si>
  <si>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</si>
  <si>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</si>
  <si>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</si>
  <si>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</si>
  <si>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</si>
  <si>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</si>
  <si>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</si>
  <si>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</si>
  <si>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</si>
  <si>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</si>
  <si>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</si>
  <si>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</si>
  <si>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</si>
  <si>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</si>
  <si>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</si>
  <si>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</si>
  <si>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</si>
  <si>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</si>
  <si>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</si>
  <si>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</si>
  <si>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</si>
  <si>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</si>
  <si>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</si>
  <si>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</si>
  <si>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</si>
  <si>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</si>
  <si>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</si>
  <si>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</si>
  <si>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</si>
  <si>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</si>
  <si>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</si>
  <si>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</si>
  <si>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</si>
  <si>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</si>
  <si>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</si>
  <si>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</si>
  <si>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</si>
  <si>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</si>
  <si>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</si>
  <si>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</si>
  <si>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</si>
  <si>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</si>
  <si>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</si>
  <si>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</si>
  <si>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</si>
  <si>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</si>
  <si>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</si>
  <si>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</si>
  <si>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</si>
  <si>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</si>
  <si>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</si>
  <si>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</si>
  <si>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</si>
  <si>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</si>
  <si>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</si>
  <si>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</si>
  <si>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</si>
  <si>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</si>
  <si>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</si>
  <si>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</si>
  <si>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</si>
  <si>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</si>
  <si>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</si>
  <si>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</si>
  <si>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</si>
  <si>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</si>
  <si>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</si>
  <si>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</si>
  <si>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</si>
  <si>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</si>
  <si>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</si>
  <si>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</si>
  <si>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</si>
  <si>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</si>
  <si>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</si>
  <si>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</si>
  <si>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</si>
  <si>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</si>
  <si>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</si>
  <si>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</si>
  <si>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</si>
  <si>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</si>
  <si>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</si>
  <si>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</si>
  <si>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</si>
  <si>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</si>
  <si>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</si>
  <si>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</si>
  <si>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</si>
  <si>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</si>
  <si>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</si>
  <si>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</si>
  <si>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</si>
  <si>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</si>
  <si>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</si>
  <si>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</si>
  <si>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</si>
  <si>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</si>
  <si>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</si>
  <si>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</si>
  <si>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</si>
  <si>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</si>
  <si>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</si>
  <si>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</si>
  <si>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</si>
  <si>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</si>
  <si>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</si>
  <si>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</si>
  <si>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</si>
  <si>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</si>
  <si>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</si>
  <si>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</si>
  <si>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</si>
  <si>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</si>
  <si>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</si>
  <si>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</si>
  <si>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</si>
  <si>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</si>
  <si>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</si>
  <si>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</si>
  <si>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</si>
  <si>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</si>
  <si>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</si>
  <si>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</si>
  <si>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</si>
  <si>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</si>
  <si>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</si>
  <si>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</si>
  <si>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</si>
  <si>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</si>
  <si>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</si>
  <si>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</si>
  <si>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</si>
  <si>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</si>
  <si>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</si>
  <si>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</si>
  <si>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</si>
  <si>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</si>
  <si>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</si>
  <si>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</si>
  <si>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</si>
  <si>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</si>
  <si>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</si>
  <si>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</si>
  <si>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</si>
  <si>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</si>
  <si>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</si>
  <si>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</si>
  <si>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</si>
  <si>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</si>
  <si>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</si>
  <si>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</si>
  <si>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</si>
  <si>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</si>
  <si>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</si>
  <si>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</si>
  <si>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</si>
  <si>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</si>
  <si>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</si>
  <si>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</si>
  <si>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</si>
  <si>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</si>
  <si>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</si>
  <si>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</si>
  <si>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</si>
  <si>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</si>
  <si>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</si>
  <si>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</si>
  <si>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</si>
  <si>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</si>
  <si>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</si>
  <si>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</si>
  <si>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</si>
  <si>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</si>
  <si>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</si>
  <si>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</si>
  <si>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</si>
  <si>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</si>
  <si>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</si>
  <si>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</si>
  <si>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</si>
  <si>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</si>
  <si>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</si>
  <si>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</si>
  <si>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</si>
  <si>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</si>
  <si>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</si>
  <si>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</si>
  <si>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</si>
  <si>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</si>
  <si>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</si>
  <si>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</si>
  <si>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</si>
  <si>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</si>
  <si>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</si>
  <si>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</si>
  <si>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</si>
  <si>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</si>
  <si>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</si>
  <si>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</si>
  <si>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</si>
  <si>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</si>
  <si>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</si>
  <si>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</si>
  <si>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</si>
  <si>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</si>
  <si>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</si>
  <si>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</si>
  <si>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</si>
  <si>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</si>
  <si>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</si>
  <si>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</si>
  <si>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</si>
  <si>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</si>
  <si>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</si>
  <si>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</si>
  <si>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</si>
  <si>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</si>
  <si>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</si>
  <si>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</si>
  <si>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</si>
  <si>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</si>
  <si>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</si>
  <si>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</si>
  <si>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</si>
  <si>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</si>
  <si>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</si>
  <si>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</si>
  <si>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</si>
  <si>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</si>
  <si>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</si>
  <si>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</si>
  <si>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</si>
  <si>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</si>
  <si>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</si>
  <si>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</si>
  <si>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</si>
  <si>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</si>
  <si>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</si>
  <si>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</si>
  <si>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</si>
  <si>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</si>
  <si>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</si>
  <si>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</si>
  <si>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</si>
  <si>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</si>
  <si>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</si>
  <si>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</si>
  <si>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</si>
  <si>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</si>
  <si>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</si>
  <si>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</si>
  <si>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</si>
  <si>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</si>
  <si>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</si>
  <si>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</si>
  <si>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</si>
  <si>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</si>
  <si>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</si>
  <si>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</si>
  <si>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</si>
  <si>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</si>
  <si>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</si>
  <si>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</si>
  <si>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</si>
  <si>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</si>
  <si>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</si>
  <si>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</si>
  <si>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</si>
  <si>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</si>
  <si>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</si>
  <si>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</si>
  <si>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</si>
  <si>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</si>
  <si>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</si>
  <si>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</si>
  <si>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</si>
  <si>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</si>
  <si>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</si>
  <si>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</si>
  <si>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</si>
  <si>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</si>
  <si>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</si>
  <si>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</si>
  <si>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</si>
  <si>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</si>
  <si>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</si>
  <si>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</si>
  <si>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</si>
  <si>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</si>
  <si>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</si>
  <si>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</si>
  <si>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</si>
  <si>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</si>
  <si>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</si>
  <si>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</si>
  <si>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</si>
  <si>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</si>
  <si>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</si>
  <si>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</si>
  <si>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</si>
  <si>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</si>
  <si>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</si>
  <si>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</si>
  <si>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</si>
  <si>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</si>
  <si>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</si>
  <si>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</si>
  <si>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</si>
  <si>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</si>
  <si>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</si>
  <si>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</si>
  <si>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</si>
  <si>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</si>
  <si>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</si>
  <si>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</si>
  <si>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</si>
  <si>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</si>
  <si>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</si>
  <si>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</si>
  <si>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</si>
  <si>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</si>
  <si>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</si>
  <si>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</si>
  <si>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</si>
  <si>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</si>
  <si>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</si>
  <si>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</si>
  <si>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</si>
  <si>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</si>
  <si>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</si>
  <si>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</si>
  <si>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</si>
  <si>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</si>
  <si>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</si>
  <si>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</si>
  <si>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</si>
  <si>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</si>
  <si>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</si>
  <si>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</si>
  <si>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</si>
  <si>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</si>
  <si>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</si>
  <si>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</si>
  <si>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</si>
  <si>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</si>
  <si>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</si>
  <si>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</si>
  <si>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</si>
  <si>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</si>
  <si>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</si>
  <si>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</si>
  <si>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</si>
  <si>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</si>
  <si>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</si>
  <si>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</si>
  <si>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</si>
  <si>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</si>
  <si>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</si>
  <si>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</si>
  <si>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</si>
  <si>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</si>
  <si>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</si>
  <si>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</si>
  <si>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</si>
  <si>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</si>
  <si>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</si>
  <si>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</si>
  <si>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</si>
  <si>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</si>
  <si>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</si>
  <si>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</si>
  <si>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</si>
  <si>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</si>
  <si>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</si>
  <si>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</si>
  <si>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</si>
  <si>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</si>
  <si>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</si>
  <si>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</si>
  <si>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</si>
  <si>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</si>
  <si>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</si>
  <si>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</si>
  <si>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</si>
  <si>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</si>
  <si>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</si>
  <si>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</si>
  <si>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</si>
  <si>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</si>
  <si>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</si>
  <si>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</si>
  <si>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</si>
  <si>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</si>
  <si>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</si>
  <si>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</si>
  <si>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</si>
  <si>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</si>
  <si>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</si>
  <si>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</si>
  <si>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</si>
  <si>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</si>
  <si>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</si>
  <si>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</si>
  <si>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</si>
  <si>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</si>
  <si>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</si>
  <si>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</si>
  <si>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</si>
  <si>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</si>
  <si>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</si>
  <si>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</si>
  <si>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</si>
  <si>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</si>
  <si>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</si>
  <si>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</si>
  <si>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</si>
  <si>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</si>
  <si>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</si>
  <si>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</si>
  <si>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</si>
  <si>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</si>
  <si>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</si>
  <si>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</si>
  <si>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</si>
  <si>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</si>
  <si>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</si>
  <si>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</si>
  <si>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</si>
  <si>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</si>
  <si>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</si>
  <si>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</si>
  <si>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</si>
  <si>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</si>
  <si>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</si>
  <si>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</si>
  <si>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</si>
  <si>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</si>
  <si>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</si>
  <si>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</si>
  <si>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</si>
  <si>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</si>
  <si>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</si>
  <si>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</si>
  <si>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</si>
  <si>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</si>
  <si>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</si>
  <si>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</si>
  <si>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</si>
  <si>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</si>
  <si>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</si>
  <si>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</si>
  <si>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</si>
  <si>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</si>
  <si>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</si>
  <si>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</si>
  <si>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</si>
  <si>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</si>
  <si>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</si>
  <si>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</si>
  <si>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</si>
  <si>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</si>
  <si>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</si>
  <si>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</si>
  <si>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</si>
  <si>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</si>
  <si>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</si>
  <si>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</si>
  <si>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</si>
  <si>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</si>
  <si>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</si>
  <si>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</si>
  <si>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</si>
  <si>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</si>
  <si>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</si>
  <si>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</si>
  <si>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</si>
  <si>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</si>
  <si>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</si>
  <si>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</si>
  <si>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</si>
  <si>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</si>
  <si>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</si>
  <si>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</si>
  <si>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</si>
  <si>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</si>
  <si>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</si>
  <si>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</si>
  <si>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</si>
  <si>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</si>
  <si>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</si>
  <si>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</si>
  <si>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</si>
  <si>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</si>
  <si>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</si>
  <si>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</si>
  <si>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</si>
  <si>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</si>
  <si>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</si>
  <si>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</si>
  <si>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</si>
  <si>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</si>
  <si>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</si>
  <si>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</si>
  <si>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</si>
  <si>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</si>
  <si>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</si>
  <si>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</si>
  <si>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</si>
  <si>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</si>
  <si>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</si>
  <si>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</si>
  <si>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</si>
  <si>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</si>
  <si>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</si>
  <si>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</si>
  <si>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</si>
  <si>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</si>
  <si>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</si>
  <si>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</si>
  <si>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</si>
  <si>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</si>
  <si>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</si>
  <si>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</si>
  <si>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</si>
  <si>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</si>
  <si>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</si>
  <si>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</si>
  <si>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</si>
  <si>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</si>
  <si>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</si>
  <si>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</si>
  <si>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</si>
  <si>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</si>
  <si>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</si>
  <si>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</si>
  <si>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</si>
  <si>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</si>
  <si>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</si>
  <si>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</si>
  <si>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</si>
  <si>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</si>
  <si>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</si>
  <si>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</si>
  <si>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</si>
  <si>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</si>
  <si>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</si>
  <si>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</si>
  <si>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</si>
  <si>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</si>
  <si>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</si>
  <si>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</si>
  <si>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</si>
  <si>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</si>
  <si>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</si>
  <si>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</si>
  <si>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</si>
  <si>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</si>
  <si>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</si>
  <si>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</si>
  <si>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</si>
  <si>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</si>
  <si>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</si>
  <si>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</si>
  <si>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</si>
  <si>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</si>
  <si>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</si>
  <si>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</si>
  <si>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</si>
  <si>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</si>
  <si>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</si>
  <si>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</si>
  <si>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</si>
  <si>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</si>
  <si>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</si>
  <si>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</si>
  <si>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</si>
  <si>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</si>
  <si>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</si>
  <si>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</si>
  <si>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</si>
  <si>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</si>
  <si>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</si>
  <si>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</si>
  <si>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</si>
  <si>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</si>
  <si>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</si>
  <si>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</si>
  <si>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</si>
  <si>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</si>
  <si>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</si>
  <si>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</si>
  <si>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</si>
  <si>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</si>
  <si>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</si>
  <si>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</si>
  <si>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</si>
  <si>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</si>
  <si>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</si>
  <si>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</si>
  <si>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</si>
  <si>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</si>
  <si>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</si>
  <si>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</si>
  <si>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</si>
  <si>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</si>
  <si>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</si>
  <si>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</si>
  <si>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</si>
  <si>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</si>
  <si>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</si>
  <si>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</si>
  <si>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</si>
  <si>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</si>
  <si>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</si>
  <si>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</si>
  <si>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</si>
  <si>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</si>
  <si>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</si>
  <si>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</si>
  <si>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</si>
  <si>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</si>
  <si>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</si>
  <si>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</si>
  <si>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</si>
  <si>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</si>
  <si>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</si>
  <si>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</si>
  <si>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</si>
  <si>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</si>
  <si>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</si>
  <si>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</si>
  <si>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</si>
  <si>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</si>
  <si>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</si>
  <si>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</si>
  <si>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</si>
  <si>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</si>
  <si>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</si>
  <si>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</si>
  <si>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</si>
  <si>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</si>
  <si>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</si>
  <si>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</si>
  <si>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</si>
  <si>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</si>
  <si>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</si>
  <si>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</si>
  <si>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</si>
  <si>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</si>
  <si>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</si>
  <si>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</si>
  <si>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</si>
  <si>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</si>
  <si>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</si>
  <si>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</si>
  <si>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</si>
  <si>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</si>
  <si>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</si>
  <si>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</si>
  <si>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</si>
  <si>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</si>
  <si>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</si>
  <si>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</si>
  <si>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</si>
  <si>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</si>
  <si>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</si>
  <si>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</si>
  <si>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</si>
  <si>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</si>
  <si>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</si>
  <si>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</si>
  <si>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</si>
  <si>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</si>
  <si>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</si>
  <si>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</si>
  <si>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</si>
  <si>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</si>
  <si>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</si>
  <si>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</si>
  <si>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</si>
  <si>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</si>
  <si>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</si>
  <si>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</si>
  <si>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</si>
  <si>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</si>
  <si>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</si>
  <si>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</si>
  <si>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</si>
  <si>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</si>
  <si>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</si>
  <si>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</si>
  <si>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</si>
  <si>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</si>
  <si>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</si>
  <si>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</si>
  <si>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</si>
  <si>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</si>
  <si>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</si>
  <si>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</si>
  <si>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</si>
  <si>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</si>
  <si>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</si>
  <si>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</si>
  <si>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</si>
  <si>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</si>
  <si>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</si>
  <si>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</si>
  <si>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</si>
  <si>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</si>
  <si>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</si>
  <si>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</si>
  <si>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</si>
  <si>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</si>
  <si>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</si>
  <si>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</si>
  <si>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</si>
  <si>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</si>
  <si>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</si>
  <si>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</si>
  <si>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</si>
  <si>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</si>
  <si>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</si>
  <si>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</si>
  <si>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</si>
  <si>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</si>
  <si>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</si>
  <si>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</si>
  <si>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</si>
  <si>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</si>
  <si>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</si>
  <si>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</si>
  <si>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</si>
  <si>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</si>
  <si>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</si>
  <si>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</si>
  <si>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</si>
  <si>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</si>
  <si>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</si>
  <si>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</si>
  <si>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</si>
  <si>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</si>
  <si>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</si>
  <si>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</si>
  <si>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</si>
  <si>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</si>
  <si>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</si>
  <si>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</si>
  <si>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</si>
  <si>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</si>
  <si>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</si>
  <si>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</si>
  <si>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</si>
  <si>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</si>
  <si>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</si>
  <si>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</si>
  <si>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</si>
  <si>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</si>
  <si>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</si>
  <si>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</si>
  <si>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</si>
  <si>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</si>
  <si>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</si>
  <si>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</si>
  <si>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</si>
  <si>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</si>
  <si>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</si>
  <si>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</si>
  <si>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</si>
  <si>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</si>
  <si>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</si>
  <si>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</si>
  <si>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</si>
  <si>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</si>
  <si>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</si>
  <si>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</si>
  <si>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</si>
  <si>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</si>
  <si>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</si>
  <si>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</si>
  <si>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</si>
  <si>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</si>
  <si>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</si>
  <si>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</si>
  <si>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</si>
  <si>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</si>
  <si>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</si>
  <si>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</si>
  <si>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</si>
  <si>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</si>
  <si>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</si>
  <si>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</si>
  <si>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</si>
  <si>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</si>
  <si>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</si>
  <si>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</si>
  <si>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</si>
  <si>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</si>
  <si>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</si>
  <si>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</si>
  <si>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</si>
  <si>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</si>
  <si>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</si>
  <si>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</si>
  <si>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</si>
  <si>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</si>
  <si>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</si>
  <si>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</si>
  <si>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</si>
  <si>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</si>
  <si>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</si>
  <si>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</si>
  <si>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</si>
  <si>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</si>
  <si>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</si>
  <si>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</si>
  <si>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</si>
  <si>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</si>
  <si>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</si>
  <si>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</si>
  <si>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</si>
  <si>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</si>
  <si>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</si>
  <si>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</si>
  <si>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</si>
  <si>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</si>
  <si>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</si>
  <si>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</si>
  <si>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</si>
  <si>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</si>
  <si>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</si>
  <si>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</si>
  <si>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</si>
  <si>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</si>
  <si>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</si>
  <si>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</si>
  <si>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</si>
  <si>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</si>
  <si>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</si>
  <si>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</si>
  <si>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</si>
  <si>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</si>
  <si>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</si>
  <si>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</si>
  <si>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</si>
  <si>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</si>
  <si>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</si>
  <si>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</si>
  <si>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</si>
  <si>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</si>
  <si>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</si>
  <si>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</si>
  <si>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</si>
  <si>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</si>
  <si>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</si>
  <si>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</si>
  <si>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</si>
  <si>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</si>
  <si>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</si>
  <si>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</si>
  <si>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</si>
  <si>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</si>
  <si>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</si>
  <si>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</si>
  <si>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</si>
  <si>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</si>
  <si>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</si>
  <si>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</si>
  <si>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</si>
  <si>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</si>
  <si>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</si>
  <si>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</si>
  <si>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</si>
  <si>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</si>
  <si>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</si>
  <si>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</si>
  <si>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</si>
  <si>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</si>
  <si>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</si>
  <si>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</si>
  <si>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</si>
  <si>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</si>
  <si>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</si>
  <si>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</si>
  <si>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</si>
  <si>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</si>
  <si>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</si>
  <si>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</si>
  <si>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</si>
  <si>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</si>
  <si>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</si>
  <si>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</si>
  <si>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</si>
  <si>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</si>
  <si>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</si>
  <si>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</si>
  <si>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</si>
  <si>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</si>
  <si>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</si>
  <si>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</si>
  <si>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</si>
  <si>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</si>
  <si>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</si>
  <si>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</si>
  <si>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</si>
  <si>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</si>
  <si>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</si>
  <si>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</si>
  <si>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</si>
  <si>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</si>
  <si>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</si>
  <si>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</si>
  <si>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</si>
  <si>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</si>
  <si>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</si>
  <si>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</si>
  <si>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</si>
  <si>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</si>
  <si>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</si>
  <si>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</si>
  <si>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</si>
  <si>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</si>
  <si>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</si>
  <si>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</si>
  <si>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</si>
  <si>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</si>
  <si>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</si>
  <si>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</si>
  <si>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</si>
  <si>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</si>
  <si>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</si>
  <si>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</si>
  <si>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</si>
  <si>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</si>
  <si>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</si>
  <si>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</si>
  <si>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</si>
  <si>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</si>
  <si>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</si>
  <si>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</si>
  <si>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</si>
  <si>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</si>
  <si>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</si>
  <si>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</si>
  <si>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</si>
  <si>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</si>
  <si>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</si>
  <si>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</si>
  <si>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</si>
  <si>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</si>
  <si>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</si>
  <si>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</si>
  <si>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</si>
  <si>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</si>
  <si>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</si>
  <si>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</si>
  <si>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</si>
  <si>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</si>
  <si>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</si>
  <si>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</si>
  <si>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</si>
  <si>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</si>
  <si>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</si>
  <si>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</si>
  <si>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</si>
  <si>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</si>
  <si>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</si>
  <si>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</si>
  <si>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</si>
  <si>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</si>
  <si>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</si>
  <si>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</si>
  <si>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</si>
  <si>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</si>
  <si>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</si>
  <si>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</si>
  <si>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</si>
  <si>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</si>
  <si>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</si>
  <si>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</si>
  <si>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</si>
  <si>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</si>
  <si>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</si>
  <si>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</si>
  <si>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</si>
  <si>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</si>
  <si>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</si>
  <si>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</si>
  <si>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</si>
  <si>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</si>
  <si>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</si>
  <si>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</si>
  <si>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</si>
  <si>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</si>
  <si>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</si>
  <si>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</si>
  <si>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</si>
  <si>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</si>
  <si>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</si>
  <si>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</si>
  <si>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</si>
  <si>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</si>
  <si>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</si>
  <si>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</si>
  <si>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</si>
  <si>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</si>
  <si>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</si>
  <si>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</si>
  <si>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</si>
  <si>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</si>
  <si>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</si>
  <si>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</si>
  <si>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</si>
  <si>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</si>
  <si>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</si>
  <si>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</si>
  <si>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</si>
  <si>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</si>
  <si>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</si>
  <si>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</si>
  <si>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</si>
  <si>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</si>
  <si>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</si>
  <si>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</si>
  <si>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</si>
  <si>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</si>
  <si>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</si>
  <si>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</si>
  <si>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</si>
  <si>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</si>
  <si>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</si>
  <si>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</si>
  <si>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</si>
  <si>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</si>
  <si>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</si>
  <si>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</si>
  <si>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</si>
  <si>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</si>
  <si>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</si>
  <si>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</si>
  <si>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</si>
  <si>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</si>
  <si>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</si>
  <si>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</si>
  <si>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</si>
  <si>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</si>
  <si>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</si>
  <si>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</si>
  <si>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</si>
  <si>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</si>
  <si>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</si>
  <si>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</si>
  <si>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</si>
  <si>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</si>
  <si>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</si>
  <si>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</si>
  <si>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</si>
  <si>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</si>
  <si>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</si>
  <si>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</si>
  <si>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</si>
  <si>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</si>
  <si>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</si>
  <si>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</si>
  <si>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</si>
  <si>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</si>
  <si>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</si>
  <si>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</si>
  <si>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</si>
  <si>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</si>
  <si>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</si>
  <si>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</si>
  <si>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</si>
  <si>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</si>
  <si>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</si>
  <si>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</si>
  <si>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</si>
  <si>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</si>
  <si>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</si>
  <si>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</si>
  <si>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</si>
  <si>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</si>
  <si>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</si>
  <si>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</si>
  <si>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</si>
  <si>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</si>
  <si>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</si>
  <si>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</si>
  <si>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</si>
  <si>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</si>
  <si>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</si>
  <si>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</si>
  <si>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</si>
  <si>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</si>
  <si>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</si>
  <si>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</si>
  <si>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</si>
  <si>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</si>
  <si>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</si>
  <si>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</si>
  <si>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</si>
  <si>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</si>
  <si>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</si>
  <si>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</si>
  <si>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</si>
  <si>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</si>
  <si>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</si>
  <si>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</si>
  <si>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</si>
  <si>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</si>
  <si>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</si>
  <si>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</si>
  <si>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</si>
  <si>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</si>
  <si>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</si>
  <si>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</si>
  <si>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</si>
  <si>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</si>
  <si>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</si>
  <si>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</si>
  <si>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</si>
  <si>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</si>
  <si>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</si>
  <si>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</si>
  <si>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</si>
  <si>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</si>
  <si>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</si>
  <si>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</si>
  <si>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</si>
  <si>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</si>
  <si>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</si>
  <si>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</si>
  <si>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</si>
  <si>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</si>
  <si>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</si>
  <si>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</si>
  <si>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</si>
  <si>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</si>
  <si>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</si>
  <si>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</si>
  <si>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</si>
  <si>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</si>
  <si>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</si>
  <si>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</si>
  <si>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</si>
  <si>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</si>
  <si>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</si>
  <si>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</si>
  <si>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</si>
  <si>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</si>
  <si>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</si>
  <si>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</si>
  <si>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</si>
  <si>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</si>
  <si>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</si>
  <si>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</si>
  <si>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</si>
  <si>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</si>
  <si>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</si>
  <si>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</si>
  <si>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</si>
  <si>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</si>
  <si>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</si>
  <si>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</si>
  <si>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</si>
  <si>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</si>
  <si>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</si>
  <si>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</si>
  <si>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</si>
  <si>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</si>
  <si>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</si>
  <si>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</si>
  <si>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</si>
  <si>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</si>
  <si>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</si>
  <si>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</si>
  <si>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</si>
  <si>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</si>
  <si>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</si>
  <si>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</si>
  <si>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</si>
  <si>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</si>
  <si>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</si>
  <si>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</si>
  <si>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</si>
  <si>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</si>
  <si>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</si>
  <si>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</si>
  <si>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</si>
  <si>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</si>
  <si>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</si>
  <si>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</si>
  <si>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</si>
  <si>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</si>
  <si>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</si>
  <si>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</si>
  <si>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</si>
  <si>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</si>
  <si>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</si>
  <si>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</si>
  <si>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</si>
  <si>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</si>
  <si>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</si>
  <si>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</si>
  <si>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</si>
  <si>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</si>
  <si>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</si>
  <si>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</si>
  <si>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</si>
  <si>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</si>
  <si>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</si>
  <si>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</si>
  <si>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</si>
  <si>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</si>
  <si>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</si>
  <si>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</si>
  <si>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</si>
  <si>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</si>
  <si>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</si>
  <si>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</si>
  <si>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</si>
  <si>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</si>
  <si>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</si>
  <si>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</si>
  <si>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</si>
  <si>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</si>
  <si>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</si>
  <si>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</si>
  <si>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</si>
  <si>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</si>
  <si>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</si>
  <si>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</si>
  <si>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</si>
  <si>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</si>
  <si>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</si>
  <si>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</si>
  <si>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</si>
  <si>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</si>
  <si>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</si>
  <si>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</si>
  <si>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</si>
  <si>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</si>
  <si>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</si>
  <si>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</si>
  <si>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</si>
  <si>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</si>
  <si>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</si>
  <si>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</si>
  <si>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</si>
  <si>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</si>
  <si>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</si>
  <si>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</si>
  <si>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</si>
  <si>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</si>
  <si>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</si>
  <si>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</si>
  <si>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</si>
  <si>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</si>
  <si>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</si>
  <si>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</si>
  <si>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</si>
  <si>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</si>
  <si>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</si>
  <si>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</si>
  <si>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</si>
  <si>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</si>
  <si>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</si>
  <si>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</si>
  <si>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</si>
  <si>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</si>
  <si>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</si>
  <si>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</si>
  <si>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</si>
  <si>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</si>
  <si>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</si>
  <si>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</si>
  <si>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</si>
  <si>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</si>
  <si>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</si>
  <si>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</si>
  <si>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</si>
  <si>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</si>
  <si>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</si>
  <si>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</si>
  <si>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</si>
  <si>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</si>
  <si>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</si>
  <si>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</si>
  <si>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</si>
  <si>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</si>
  <si>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</si>
  <si>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</si>
  <si>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</si>
  <si>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</si>
  <si>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</si>
  <si>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</si>
  <si>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</si>
  <si>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</si>
  <si>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</si>
  <si>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</si>
  <si>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</si>
  <si>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</si>
  <si>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</si>
  <si>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</si>
  <si>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</si>
  <si>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</si>
  <si>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</si>
  <si>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</si>
  <si>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</si>
  <si>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</si>
  <si>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</si>
  <si>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</si>
  <si>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</si>
  <si>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</si>
  <si>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</si>
  <si>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</si>
  <si>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</si>
  <si>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</si>
  <si>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</si>
  <si>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</si>
  <si>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</si>
  <si>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</si>
  <si>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</si>
  <si>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</si>
  <si>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</si>
  <si>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</si>
  <si>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</si>
  <si>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</si>
  <si>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</si>
  <si>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</si>
  <si>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</si>
  <si>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</si>
  <si>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</si>
  <si>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</si>
  <si>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</si>
  <si>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</si>
  <si>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</si>
  <si>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</si>
  <si>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</si>
  <si>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</si>
  <si>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</si>
  <si>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</si>
  <si>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</si>
  <si>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</si>
  <si>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</si>
  <si>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</si>
  <si>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</si>
  <si>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</si>
  <si>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</si>
  <si>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</si>
  <si>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</si>
  <si>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</si>
  <si>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</si>
  <si>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</si>
  <si>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</si>
  <si>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</si>
  <si>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</si>
  <si>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</si>
  <si>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</si>
  <si>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</si>
  <si>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</si>
  <si>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</si>
  <si>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</si>
  <si>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</si>
  <si>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</si>
  <si>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</si>
  <si>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</si>
  <si>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</si>
  <si>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</si>
  <si>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</si>
  <si>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</si>
  <si>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</si>
  <si>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</si>
  <si>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</si>
  <si>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</si>
  <si>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</si>
  <si>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</si>
  <si>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</si>
  <si>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</si>
  <si>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</si>
  <si>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</si>
  <si>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</si>
  <si>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</si>
  <si>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</si>
  <si>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</si>
  <si>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</si>
  <si>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</si>
  <si>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</si>
  <si>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</si>
  <si>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</si>
  <si>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</si>
  <si>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</si>
  <si>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</si>
  <si>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</si>
  <si>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</si>
  <si>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</si>
  <si>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</si>
  <si>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</si>
  <si>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</si>
  <si>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</si>
  <si>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</si>
  <si>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</si>
  <si>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</si>
  <si>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</si>
  <si>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</si>
  <si>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</si>
  <si>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</si>
  <si>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</si>
  <si>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</si>
  <si>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</si>
  <si>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</si>
  <si>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</si>
  <si>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</si>
  <si>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</si>
  <si>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</si>
  <si>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</si>
  <si>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</si>
  <si>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</si>
  <si>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</si>
  <si>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</si>
  <si>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</si>
  <si>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</si>
  <si>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</si>
  <si>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</si>
  <si>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</si>
  <si>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</si>
  <si>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</si>
  <si>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</si>
  <si>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</si>
  <si>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</si>
  <si>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</si>
  <si>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</si>
  <si>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</si>
  <si>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</si>
  <si>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</si>
  <si>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</si>
  <si>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</si>
  <si>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</si>
  <si>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</si>
  <si>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</si>
  <si>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</si>
  <si>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</si>
  <si>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</si>
  <si>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</si>
  <si>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</si>
  <si>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</si>
  <si>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</si>
  <si>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</si>
  <si>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</si>
  <si>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</si>
  <si>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</si>
  <si>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</si>
  <si>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</si>
  <si>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</si>
  <si>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</si>
  <si>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</si>
  <si>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</si>
  <si>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</si>
  <si>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</si>
  <si>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</si>
  <si>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</si>
  <si>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</si>
  <si>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</si>
  <si>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</si>
  <si>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</si>
  <si>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</si>
  <si>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</si>
  <si>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</si>
  <si>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</si>
  <si>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</si>
  <si>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</si>
  <si>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</si>
  <si>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</si>
  <si>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</si>
  <si>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</si>
  <si>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</si>
  <si>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</si>
  <si>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</si>
  <si>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</si>
  <si>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</si>
  <si>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</si>
  <si>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</si>
  <si>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</si>
  <si>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</si>
  <si>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</si>
  <si>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</si>
  <si>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</si>
  <si>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</si>
  <si>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</si>
  <si>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</si>
  <si>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</si>
  <si>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</si>
  <si>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</si>
  <si>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</si>
  <si>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</si>
  <si>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</si>
  <si>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</si>
  <si>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</si>
  <si>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</si>
  <si>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</si>
  <si>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</si>
  <si>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</si>
  <si>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</si>
  <si>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</si>
  <si>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</si>
  <si>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</si>
  <si>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</si>
  <si>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</si>
  <si>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</si>
  <si>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</si>
  <si>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</si>
  <si>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</si>
  <si>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</si>
  <si>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</si>
  <si>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</si>
  <si>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</si>
  <si>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</si>
  <si>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</si>
  <si>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</si>
  <si>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</si>
  <si>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</si>
  <si>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</si>
  <si>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</si>
  <si>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</si>
  <si>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</si>
  <si>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</si>
  <si>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</si>
  <si>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</si>
  <si>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</si>
  <si>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</si>
  <si>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</si>
  <si>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</si>
  <si>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</si>
  <si>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</si>
  <si>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</si>
  <si>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</si>
  <si>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</si>
  <si>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</si>
  <si>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</si>
  <si>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</si>
  <si>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</si>
  <si>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</si>
  <si>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</si>
  <si>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</si>
  <si>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</si>
  <si>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</si>
  <si>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</si>
  <si>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</si>
  <si>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</si>
  <si>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</si>
  <si>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</si>
  <si>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</si>
  <si>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</si>
  <si>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</si>
  <si>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</si>
  <si>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</si>
  <si>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</si>
  <si>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</si>
  <si>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</si>
  <si>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</si>
  <si>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</si>
  <si>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</si>
  <si>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</si>
  <si>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</si>
  <si>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</si>
  <si>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</si>
  <si>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</si>
  <si>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</si>
  <si>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</si>
  <si>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</si>
  <si>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</si>
  <si>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</si>
  <si>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</si>
  <si>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</si>
  <si>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</si>
  <si>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</si>
  <si>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</si>
  <si>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</si>
  <si>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</si>
  <si>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</si>
  <si>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</si>
  <si>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</si>
  <si>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</si>
  <si>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</si>
  <si>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</si>
  <si>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</si>
  <si>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</si>
  <si>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</si>
  <si>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</si>
  <si>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</si>
  <si>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</si>
  <si>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</si>
  <si>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</si>
  <si>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</si>
  <si>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</si>
  <si>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</si>
  <si>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</si>
  <si>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</si>
  <si>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</si>
  <si>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</si>
  <si>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</si>
  <si>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</si>
  <si>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</si>
  <si>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</si>
  <si>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</si>
  <si>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</si>
  <si>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</si>
  <si>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</si>
  <si>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</si>
  <si>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</si>
  <si>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</si>
  <si>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</si>
  <si>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</si>
  <si>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</si>
  <si>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</si>
  <si>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</si>
  <si>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</si>
  <si>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</si>
  <si>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</si>
  <si>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</si>
  <si>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</si>
  <si>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</si>
  <si>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</si>
  <si>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</si>
  <si>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</si>
  <si>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</si>
  <si>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</si>
  <si>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</si>
  <si>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</si>
  <si>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</si>
  <si>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</si>
  <si>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</si>
  <si>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</si>
  <si>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</si>
  <si>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</si>
  <si>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</si>
  <si>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</si>
  <si>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</si>
  <si>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</si>
  <si>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</si>
  <si>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</si>
  <si>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</si>
  <si>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</si>
  <si>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</si>
  <si>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</si>
  <si>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</si>
  <si>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</si>
  <si>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</si>
  <si>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</si>
  <si>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</si>
  <si>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</si>
  <si>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</si>
  <si>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</si>
  <si>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</si>
  <si>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</si>
  <si>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</si>
  <si>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</si>
  <si>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</si>
  <si>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</si>
  <si>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</si>
  <si>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</si>
  <si>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</si>
  <si>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</si>
  <si>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</si>
  <si>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</si>
  <si>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</si>
  <si>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</si>
  <si>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</si>
  <si>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</si>
  <si>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</si>
  <si>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</si>
  <si>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</si>
  <si>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</si>
  <si>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</si>
  <si>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</si>
  <si>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</si>
  <si>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</si>
  <si>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</si>
  <si>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</si>
  <si>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</si>
  <si>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</si>
  <si>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</si>
  <si>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</si>
  <si>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</si>
  <si>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</si>
  <si>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</si>
  <si>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</si>
  <si>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</si>
  <si>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</si>
  <si>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</si>
  <si>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</si>
  <si>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</si>
  <si>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</si>
  <si>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</si>
  <si>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</si>
  <si>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</si>
  <si>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</si>
  <si>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</si>
  <si>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</si>
  <si>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</si>
  <si>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</si>
  <si>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</si>
  <si>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</si>
  <si>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</si>
  <si>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</si>
  <si>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</si>
  <si>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</si>
  <si>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</si>
  <si>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</si>
  <si>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</si>
  <si>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</si>
  <si>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</si>
  <si>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</si>
  <si>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</si>
  <si>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</si>
  <si>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</si>
  <si>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</si>
  <si>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</si>
  <si>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</si>
  <si>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</si>
  <si>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</si>
  <si>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</si>
  <si>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</si>
  <si>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</si>
  <si>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</si>
  <si>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</si>
  <si>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</si>
  <si>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</si>
  <si>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</si>
  <si>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</si>
  <si>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</si>
  <si>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</si>
  <si>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</si>
  <si>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</si>
  <si>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</si>
  <si>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</si>
  <si>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</si>
  <si>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</si>
  <si>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</si>
  <si>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</si>
  <si>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</si>
  <si>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</si>
  <si>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</si>
  <si>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</si>
  <si>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</si>
  <si>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</si>
  <si>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</si>
  <si>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</si>
  <si>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</si>
  <si>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</si>
  <si>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</si>
  <si>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</si>
  <si>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</si>
  <si>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</si>
  <si>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</si>
  <si>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</si>
  <si>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</si>
  <si>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</si>
  <si>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</si>
  <si>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</si>
  <si>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</si>
  <si>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</si>
  <si>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</si>
  <si>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</si>
  <si>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</si>
  <si>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</si>
  <si>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</si>
  <si>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</si>
  <si>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</si>
  <si>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</si>
  <si>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</si>
  <si>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</si>
  <si>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</si>
  <si>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</si>
  <si>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</si>
  <si>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</si>
  <si>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</si>
  <si>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</si>
  <si>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</si>
  <si>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</si>
  <si>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</si>
  <si>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</si>
  <si>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</si>
  <si>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</si>
  <si>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</si>
  <si>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</si>
  <si>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</si>
  <si>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</si>
  <si>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</si>
  <si>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</si>
  <si>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</si>
  <si>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</si>
  <si>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</si>
  <si>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</si>
  <si>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</si>
  <si>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</si>
  <si>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</si>
  <si>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</si>
  <si>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</si>
  <si>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</si>
  <si>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</si>
  <si>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</si>
  <si>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</si>
  <si>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</si>
  <si>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</si>
  <si>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</si>
  <si>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</si>
  <si>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</si>
  <si>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</si>
  <si>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</si>
  <si>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</si>
  <si>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</si>
  <si>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</si>
  <si>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</si>
  <si>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</si>
  <si>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</si>
  <si>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</si>
  <si>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</si>
  <si>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</si>
  <si>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</si>
  <si>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</si>
  <si>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</si>
  <si>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</si>
  <si>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</si>
  <si>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</si>
  <si>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</si>
  <si>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</si>
  <si>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</si>
  <si>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30" type="noConversion"/>
  </si>
  <si>
    <t>20201102购入</t>
    <phoneticPr fontId="30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</si>
  <si>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</si>
  <si>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</si>
  <si>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</si>
  <si>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</si>
  <si>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</si>
  <si>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</si>
  <si>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</si>
  <si>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</si>
  <si>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</si>
  <si>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</si>
  <si>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</si>
  <si>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</si>
  <si>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</si>
  <si>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</si>
  <si>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r>
      <t>20200109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,20201123售出</t>
    </r>
    <phoneticPr fontId="30" type="noConversion"/>
  </si>
  <si>
    <r>
      <t>20200110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,20201123售出</t>
    </r>
    <phoneticPr fontId="30" type="noConversion"/>
  </si>
  <si>
    <r>
      <t>20200115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,20201123售出</t>
    </r>
    <phoneticPr fontId="30" type="noConversion"/>
  </si>
  <si>
    <r>
      <t>20200221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,20201123售出</t>
    </r>
    <phoneticPr fontId="30" type="noConversion"/>
  </si>
  <si>
    <t>20200623购入,20201123售出</t>
    <phoneticPr fontId="30" type="noConversion"/>
  </si>
  <si>
    <t>20200629购入,20201123售出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</si>
</sst>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0" fontId="9" fillId="0" borderId="0" xfId="0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9" fillId="3" borderId="0" xfId="0" applyFont="1" applyFill="1"/>
    <xf numFmtId="0" fontId="2" fillId="0" borderId="0" xfId="0" applyFont="1" applyFill="1"/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6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G17" sqref="G17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ROUND(SUM(H2:H19611),2)&amp;"盈利"</f>
        <v>3678.56盈利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TEXT(ROUND(SUM(H2:H19611)/SUM(M2:M19611)*365,4),"0.00%" &amp;  " 
年化")</f>
        <v>34.55%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276</v>
      </c>
      <c r="B2" s="148">
        <v>135</v>
      </c>
      <c r="C2" s="169">
        <v>94.68</v>
      </c>
      <c r="D2" s="170">
        <v>1.4240999999999999</v>
      </c>
      <c r="E2" s="151">
        <v>0.22000000000000003</v>
      </c>
      <c r="F2" s="171">
        <v>0.23392592592592601</v>
      </c>
      <c r="G2" s="153">
        <v>166.58</v>
      </c>
      <c r="H2" s="172">
        <v>31.580000000000013</v>
      </c>
      <c r="I2" s="148" t="s">
        <v>975</v>
      </c>
      <c r="J2" s="155" t="s">
        <v>1804</v>
      </c>
      <c r="K2" s="173">
        <v>43830</v>
      </c>
      <c r="L2" s="173">
        <v>44144</v>
      </c>
      <c r="M2" s="174">
        <v>42525</v>
      </c>
      <c r="N2" s="159">
        <v>0.27105702527924763</v>
      </c>
      <c r="O2" s="160">
        <v>134.833788</v>
      </c>
      <c r="P2" s="160">
        <v>0.16621200000000158</v>
      </c>
      <c r="Q2" s="161">
        <v>0.9</v>
      </c>
      <c r="R2" s="162">
        <v>21879.949999999993</v>
      </c>
      <c r="S2" s="163">
        <v>31159.23679499999</v>
      </c>
      <c r="T2" s="163"/>
      <c r="U2" s="163"/>
      <c r="V2" s="165">
        <v>6067.16</v>
      </c>
      <c r="W2" s="165">
        <v>37226.396794999993</v>
      </c>
      <c r="X2" s="166">
        <v>33390</v>
      </c>
      <c r="Y2" s="162">
        <v>3836.3967949999933</v>
      </c>
      <c r="Z2" s="240">
        <v>0.11489657966457001</v>
      </c>
      <c r="AA2" s="240">
        <v>0.14040988400180909</v>
      </c>
      <c r="AB2" s="240">
        <v>0.14148758957771745</v>
      </c>
      <c r="AC2" s="240">
        <v>-2.6591009913147445E-2</v>
      </c>
      <c r="AD2" s="167" t="s">
        <v>972</v>
      </c>
    </row>
    <row r="3" spans="1:1025">
      <c r="A3" s="147" t="s">
        <v>277</v>
      </c>
      <c r="B3" s="148">
        <v>135</v>
      </c>
      <c r="C3" s="169">
        <v>93.48</v>
      </c>
      <c r="D3" s="170">
        <v>1.4424999999999999</v>
      </c>
      <c r="E3" s="151">
        <v>0.22000000000000003</v>
      </c>
      <c r="F3" s="171">
        <v>0.21822222222222229</v>
      </c>
      <c r="G3" s="153">
        <v>164.46</v>
      </c>
      <c r="H3" s="172">
        <v>29.460000000000008</v>
      </c>
      <c r="I3" s="148" t="s">
        <v>975</v>
      </c>
      <c r="J3" s="155" t="s">
        <v>1805</v>
      </c>
      <c r="K3" s="173">
        <v>43832</v>
      </c>
      <c r="L3" s="173">
        <v>44144</v>
      </c>
      <c r="M3" s="174">
        <v>42255</v>
      </c>
      <c r="N3" s="159">
        <v>0.25447639332623362</v>
      </c>
      <c r="O3" s="160">
        <v>134.8449</v>
      </c>
      <c r="P3" s="160">
        <v>0.15510000000000446</v>
      </c>
      <c r="Q3" s="161">
        <v>0.9</v>
      </c>
      <c r="R3" s="162">
        <v>21741.919999999995</v>
      </c>
      <c r="S3" s="163">
        <v>31362.719599999989</v>
      </c>
      <c r="T3" s="163">
        <v>231.51</v>
      </c>
      <c r="U3" s="163">
        <v>332.28</v>
      </c>
      <c r="V3" s="165">
        <v>6399.44</v>
      </c>
      <c r="W3" s="165">
        <v>37762.159599999992</v>
      </c>
      <c r="X3" s="166">
        <v>33525</v>
      </c>
      <c r="Y3" s="162">
        <v>4237.1595999999918</v>
      </c>
      <c r="Z3" s="240">
        <v>0.12638805667412356</v>
      </c>
      <c r="AA3" s="240">
        <v>0.15620542396175363</v>
      </c>
      <c r="AB3" s="240">
        <v>0.15560234750186397</v>
      </c>
      <c r="AC3" s="240">
        <v>-2.9214290827740408E-2</v>
      </c>
      <c r="AD3" s="167" t="s">
        <v>972</v>
      </c>
    </row>
    <row r="4" spans="1:1025">
      <c r="A4" s="147" t="s">
        <v>278</v>
      </c>
      <c r="B4" s="148">
        <v>135</v>
      </c>
      <c r="C4" s="169">
        <v>93.63</v>
      </c>
      <c r="D4" s="170">
        <v>1.4401999999999999</v>
      </c>
      <c r="E4" s="151">
        <v>0.22000000000000003</v>
      </c>
      <c r="F4" s="171">
        <v>0.22022222222222215</v>
      </c>
      <c r="G4" s="153">
        <v>164.73</v>
      </c>
      <c r="H4" s="172">
        <v>29.72999999999999</v>
      </c>
      <c r="I4" s="148" t="s">
        <v>975</v>
      </c>
      <c r="J4" s="155" t="s">
        <v>1806</v>
      </c>
      <c r="K4" s="173">
        <v>43833</v>
      </c>
      <c r="L4" s="173">
        <v>44144</v>
      </c>
      <c r="M4" s="174">
        <v>42120</v>
      </c>
      <c r="N4" s="159">
        <v>0.25763176638176627</v>
      </c>
      <c r="O4" s="160">
        <v>134.84592599999999</v>
      </c>
      <c r="P4" s="160">
        <v>0.15407400000000848</v>
      </c>
      <c r="Q4" s="161">
        <v>0.9</v>
      </c>
      <c r="R4" s="162">
        <v>21835.549999999996</v>
      </c>
      <c r="S4" s="163">
        <v>31447.559109999991</v>
      </c>
      <c r="T4" s="163"/>
      <c r="U4" s="163"/>
      <c r="V4" s="165">
        <v>6399.44</v>
      </c>
      <c r="W4" s="165">
        <v>37846.99910999999</v>
      </c>
      <c r="X4" s="166">
        <v>33660</v>
      </c>
      <c r="Y4" s="162">
        <v>4186.9991099999897</v>
      </c>
      <c r="Z4" s="240">
        <v>0.12439094206773582</v>
      </c>
      <c r="AA4" s="240">
        <v>0.15359182313202635</v>
      </c>
      <c r="AB4" s="240">
        <v>0.15313853161021962</v>
      </c>
      <c r="AC4" s="240">
        <v>-2.8747589542483798E-2</v>
      </c>
      <c r="AD4" s="167" t="s">
        <v>972</v>
      </c>
    </row>
    <row r="5" spans="1:1025">
      <c r="A5" s="147" t="s">
        <v>279</v>
      </c>
      <c r="B5" s="148">
        <v>135</v>
      </c>
      <c r="C5" s="169">
        <v>93.96</v>
      </c>
      <c r="D5" s="170">
        <v>1.4351</v>
      </c>
      <c r="E5" s="151">
        <v>0.22000000000000003</v>
      </c>
      <c r="F5" s="171">
        <v>0.22451851851851853</v>
      </c>
      <c r="G5" s="153">
        <v>165.31</v>
      </c>
      <c r="H5" s="172">
        <v>30.310000000000002</v>
      </c>
      <c r="I5" s="148" t="s">
        <v>975</v>
      </c>
      <c r="J5" s="155" t="s">
        <v>1807</v>
      </c>
      <c r="K5" s="173">
        <v>43836</v>
      </c>
      <c r="L5" s="173">
        <v>44144</v>
      </c>
      <c r="M5" s="174">
        <v>41715</v>
      </c>
      <c r="N5" s="159">
        <v>0.26520795876782932</v>
      </c>
      <c r="O5" s="160">
        <v>134.84199599999999</v>
      </c>
      <c r="P5" s="160">
        <v>0.15800400000000536</v>
      </c>
      <c r="Q5" s="161">
        <v>0.9</v>
      </c>
      <c r="R5" s="162">
        <v>21929.509999999995</v>
      </c>
      <c r="S5" s="163">
        <v>31471.039800999992</v>
      </c>
      <c r="T5" s="163"/>
      <c r="U5" s="163"/>
      <c r="V5" s="165">
        <v>6399.44</v>
      </c>
      <c r="W5" s="165">
        <v>37870.479800999994</v>
      </c>
      <c r="X5" s="166">
        <v>33795</v>
      </c>
      <c r="Y5" s="162">
        <v>4075.479800999994</v>
      </c>
      <c r="Z5" s="240">
        <v>0.12059416484687069</v>
      </c>
      <c r="AA5" s="240">
        <v>0.14876424504554708</v>
      </c>
      <c r="AB5" s="240">
        <v>0.14845496472851005</v>
      </c>
      <c r="AC5" s="240">
        <v>-2.7860799881639364E-2</v>
      </c>
      <c r="AD5" s="167" t="s">
        <v>972</v>
      </c>
    </row>
    <row r="6" spans="1:1025">
      <c r="A6" s="147" t="s">
        <v>280</v>
      </c>
      <c r="B6" s="148">
        <v>135</v>
      </c>
      <c r="C6" s="169">
        <v>93.3</v>
      </c>
      <c r="D6" s="170">
        <v>1.4452</v>
      </c>
      <c r="E6" s="151">
        <v>0.22000000000000003</v>
      </c>
      <c r="F6" s="171">
        <v>0.21592592592592597</v>
      </c>
      <c r="G6" s="153">
        <v>164.15</v>
      </c>
      <c r="H6" s="172">
        <v>29.150000000000006</v>
      </c>
      <c r="I6" s="148" t="s">
        <v>975</v>
      </c>
      <c r="J6" s="155" t="s">
        <v>1808</v>
      </c>
      <c r="K6" s="173">
        <v>43837</v>
      </c>
      <c r="L6" s="173">
        <v>44144</v>
      </c>
      <c r="M6" s="174">
        <v>41580</v>
      </c>
      <c r="N6" s="159">
        <v>0.25588624338624344</v>
      </c>
      <c r="O6" s="160">
        <v>134.83716000000001</v>
      </c>
      <c r="P6" s="160">
        <v>0.16283999999998855</v>
      </c>
      <c r="Q6" s="161">
        <v>0.9</v>
      </c>
      <c r="R6" s="162">
        <v>22022.809999999994</v>
      </c>
      <c r="S6" s="163">
        <v>31827.365011999991</v>
      </c>
      <c r="T6" s="163"/>
      <c r="U6" s="163"/>
      <c r="V6" s="165">
        <v>6399.44</v>
      </c>
      <c r="W6" s="165">
        <v>38226.80501199999</v>
      </c>
      <c r="X6" s="166">
        <v>33930</v>
      </c>
      <c r="Y6" s="162">
        <v>4296.8050119999898</v>
      </c>
      <c r="Z6" s="240">
        <v>0.12663734193928655</v>
      </c>
      <c r="AA6" s="240">
        <v>0.15607401418641653</v>
      </c>
      <c r="AB6" s="240">
        <v>0.15590997571470666</v>
      </c>
      <c r="AC6" s="240">
        <v>-2.9272633775420109E-2</v>
      </c>
      <c r="AD6" s="167" t="s">
        <v>972</v>
      </c>
    </row>
    <row r="7" spans="1:1025">
      <c r="A7" s="147" t="s">
        <v>281</v>
      </c>
      <c r="B7" s="148">
        <v>135</v>
      </c>
      <c r="C7" s="169">
        <v>94.32</v>
      </c>
      <c r="D7" s="170">
        <v>1.4296</v>
      </c>
      <c r="E7" s="151">
        <v>0.22000000000000003</v>
      </c>
      <c r="F7" s="171">
        <v>0.22918518518518516</v>
      </c>
      <c r="G7" s="153">
        <v>165.94</v>
      </c>
      <c r="H7" s="172">
        <v>30.939999999999998</v>
      </c>
      <c r="I7" s="148" t="s">
        <v>975</v>
      </c>
      <c r="J7" s="155" t="s">
        <v>1809</v>
      </c>
      <c r="K7" s="173">
        <v>43838</v>
      </c>
      <c r="L7" s="173">
        <v>44144</v>
      </c>
      <c r="M7" s="174">
        <v>41445</v>
      </c>
      <c r="N7" s="159">
        <v>0.27248401495958496</v>
      </c>
      <c r="O7" s="160">
        <v>134.83987199999999</v>
      </c>
      <c r="P7" s="160">
        <v>0.16012800000001448</v>
      </c>
      <c r="Q7" s="161">
        <v>0.9</v>
      </c>
      <c r="R7" s="162">
        <v>22117.129999999994</v>
      </c>
      <c r="S7" s="163">
        <v>31618.649047999992</v>
      </c>
      <c r="T7" s="163"/>
      <c r="U7" s="163"/>
      <c r="V7" s="165">
        <v>6399.44</v>
      </c>
      <c r="W7" s="165">
        <v>38018.089047999994</v>
      </c>
      <c r="X7" s="166">
        <v>34065</v>
      </c>
      <c r="Y7" s="162">
        <v>3953.0890479999944</v>
      </c>
      <c r="Z7" s="240">
        <v>0.11604547330104187</v>
      </c>
      <c r="AA7" s="240">
        <v>0.1428884522127869</v>
      </c>
      <c r="AB7" s="240">
        <v>0.14285954851020066</v>
      </c>
      <c r="AC7" s="240">
        <v>-2.6814075209158794E-2</v>
      </c>
      <c r="AD7" s="167" t="s">
        <v>972</v>
      </c>
    </row>
    <row r="8" spans="1:1025">
      <c r="A8" s="31" t="s">
        <v>282</v>
      </c>
      <c r="B8" s="2">
        <v>135</v>
      </c>
      <c r="C8" s="125">
        <v>93.21</v>
      </c>
      <c r="D8" s="121">
        <v>1.4466000000000001</v>
      </c>
      <c r="E8" s="32">
        <f>10%*Q8+13%</f>
        <v>0.22000000000000003</v>
      </c>
      <c r="F8" s="13">
        <f>IF(G8="",($F$1*C8-B8)/B8,H8/B8)</f>
        <v>0.12335311111111112</v>
      </c>
      <c r="H8" s="5">
        <f>IF(G8="",$F$1*C8-B8,G8-B8)</f>
        <v>16.652670000000001</v>
      </c>
      <c r="I8" s="251" t="s">
        <v>975</v>
      </c>
      <c r="J8" s="33" t="s">
        <v>1872</v>
      </c>
      <c r="K8" s="34">
        <f>DATE(MID(J8,1,4),MID(J8,5,2),MID(J8,7,2))</f>
        <v>43839</v>
      </c>
      <c r="L8" s="34">
        <f ca="1">IF(LEN(J8) &gt; 15,DATE(MID(J8,12,4),MID(J8,16,2),MID(J8,18,2)),TEXT(TODAY(),"yyyy-mm-dd"))</f>
        <v>44158</v>
      </c>
      <c r="M8" s="18">
        <f ca="1">(L8-K8+1)*B8</f>
        <v>43200</v>
      </c>
      <c r="N8" s="19">
        <f ca="1">H8/M8*365</f>
        <v>0.14069964236111113</v>
      </c>
      <c r="O8" s="35">
        <f>D8*C8</f>
        <v>134.83758599999999</v>
      </c>
      <c r="P8" s="35">
        <f>B8-O8</f>
        <v>0.16241400000001249</v>
      </c>
      <c r="Q8" s="36">
        <f>B8/150</f>
        <v>0.9</v>
      </c>
      <c r="R8" s="37">
        <f>R7+C8-T8</f>
        <v>22210.339999999993</v>
      </c>
      <c r="S8" s="38">
        <f>R8*D8</f>
        <v>32129.477843999994</v>
      </c>
      <c r="T8" s="38"/>
      <c r="U8" s="38"/>
      <c r="V8" s="39">
        <f>V7+U8</f>
        <v>6399.44</v>
      </c>
      <c r="W8" s="39">
        <f>V8+S8</f>
        <v>38528.917843999996</v>
      </c>
      <c r="X8" s="1">
        <f>X7+B8</f>
        <v>34200</v>
      </c>
      <c r="Y8" s="37">
        <f>W8-X8</f>
        <v>4328.917843999996</v>
      </c>
      <c r="Z8" s="204">
        <f>W8/X8-1</f>
        <v>0.12657654514619865</v>
      </c>
      <c r="AA8" s="204">
        <f>S8/(X8-V8)-1</f>
        <v>0.155713332537186</v>
      </c>
      <c r="AB8" s="204">
        <f>SUM($C$2:C8)*D8/SUM($B$2:B8)-1</f>
        <v>5.0884952380954029E-3</v>
      </c>
      <c r="AC8" s="204">
        <f>Z8-AB8</f>
        <v>0.12148804990810325</v>
      </c>
      <c r="AD8" s="40">
        <f>IF(E8-F8&lt;0,"达成",E8-F8)</f>
        <v>9.6646888888888907E-2</v>
      </c>
    </row>
    <row r="9" spans="1:1025">
      <c r="A9" s="31" t="s">
        <v>284</v>
      </c>
      <c r="B9" s="2">
        <v>135</v>
      </c>
      <c r="C9" s="125">
        <v>93.22</v>
      </c>
      <c r="D9" s="121">
        <v>1.4464999999999999</v>
      </c>
      <c r="E9" s="32">
        <f>10%*Q9+13%</f>
        <v>0.22000000000000003</v>
      </c>
      <c r="F9" s="13">
        <f>IF(G9="",($F$1*C9-B9)/B9,H9/B9)</f>
        <v>0.12347362962962957</v>
      </c>
      <c r="H9" s="5">
        <f>IF(G9="",$F$1*C9-B9,G9-B9)</f>
        <v>16.668939999999992</v>
      </c>
      <c r="I9" s="251" t="s">
        <v>975</v>
      </c>
      <c r="J9" s="33" t="s">
        <v>1873</v>
      </c>
      <c r="K9" s="34">
        <f>DATE(MID(J9,1,4),MID(J9,5,2),MID(J9,7,2))</f>
        <v>43840</v>
      </c>
      <c r="L9" s="34">
        <f ca="1">IF(LEN(J9) &gt; 15,DATE(MID(J9,12,4),MID(J9,16,2),MID(J9,18,2)),TEXT(TODAY(),"yyyy-mm-dd"))</f>
        <v>44158</v>
      </c>
      <c r="M9" s="18">
        <f ca="1">(L9-K9+1)*B9</f>
        <v>43065</v>
      </c>
      <c r="N9" s="19">
        <f ca="1">H9/M9*365</f>
        <v>0.14127860443515608</v>
      </c>
      <c r="O9" s="35">
        <f>D9*C9</f>
        <v>134.84272999999999</v>
      </c>
      <c r="P9" s="35">
        <f>B9-O9</f>
        <v>0.15727000000001112</v>
      </c>
      <c r="Q9" s="36">
        <f>B9/150</f>
        <v>0.9</v>
      </c>
      <c r="R9" s="37">
        <f>R8+C9-T9</f>
        <v>22303.559999999994</v>
      </c>
      <c r="S9" s="38">
        <f>R9*D9</f>
        <v>32262.099539999988</v>
      </c>
      <c r="T9" s="38"/>
      <c r="U9" s="38"/>
      <c r="V9" s="39">
        <f>V8+U9</f>
        <v>6399.44</v>
      </c>
      <c r="W9" s="39">
        <f>V9+S9</f>
        <v>38661.539539999991</v>
      </c>
      <c r="X9" s="1">
        <f>X8+B9</f>
        <v>34335</v>
      </c>
      <c r="Y9" s="37">
        <f>W9-X9</f>
        <v>4326.5395399999907</v>
      </c>
      <c r="Z9" s="204">
        <f>W9/X9-1</f>
        <v>0.12600959778651499</v>
      </c>
      <c r="AA9" s="204">
        <f>S9/(X9-V9)-1</f>
        <v>0.1548757046574325</v>
      </c>
      <c r="AB9" s="204">
        <f>SUM($C$2:C9)*D9/SUM($B$2:B9)-1</f>
        <v>4.2460185185186905E-3</v>
      </c>
      <c r="AC9" s="204">
        <f>Z9-AB9</f>
        <v>0.1217635792679963</v>
      </c>
      <c r="AD9" s="40">
        <f>IF(E9-F9&lt;0,"达成",E9-F9)</f>
        <v>9.6526370370370457E-2</v>
      </c>
    </row>
    <row r="10" spans="1:1025">
      <c r="A10" s="31" t="s">
        <v>286</v>
      </c>
      <c r="B10" s="2">
        <v>135</v>
      </c>
      <c r="C10" s="125">
        <v>92.37</v>
      </c>
      <c r="D10" s="121">
        <v>1.4598</v>
      </c>
      <c r="E10" s="32">
        <f>10%*Q10+13%</f>
        <v>0.22000000000000003</v>
      </c>
      <c r="F10" s="13">
        <f>IF(G10="",($F$1*C10-B10)/B10,H10/B10)</f>
        <v>0.11322955555555554</v>
      </c>
      <c r="H10" s="5">
        <f>IF(G10="",$F$1*C10-B10,G10-B10)</f>
        <v>15.285989999999998</v>
      </c>
      <c r="I10" s="2" t="s">
        <v>66</v>
      </c>
      <c r="J10" s="33" t="s">
        <v>287</v>
      </c>
      <c r="K10" s="34">
        <f>DATE(MID(J10,1,4),MID(J10,5,2),MID(J10,7,2))</f>
        <v>43843</v>
      </c>
      <c r="L10" s="34" t="str">
        <f ca="1">IF(LEN(J10) &gt; 15,DATE(MID(J10,12,4),MID(J10,16,2),MID(J10,18,2)),TEXT(TODAY(),"yyyy-mm-dd"))</f>
        <v>2020-11-23</v>
      </c>
      <c r="M10" s="18">
        <f ca="1">(L10-K10+1)*B10</f>
        <v>42660</v>
      </c>
      <c r="N10" s="19">
        <f ca="1">H10/M10*365</f>
        <v>0.13078730309423345</v>
      </c>
      <c r="O10" s="35">
        <f>D10*C10</f>
        <v>134.84172599999999</v>
      </c>
      <c r="P10" s="35">
        <f>B10-O10</f>
        <v>0.1582740000000058</v>
      </c>
      <c r="Q10" s="36">
        <f>B10/150</f>
        <v>0.9</v>
      </c>
      <c r="R10" s="37">
        <f>R9+C10-T10</f>
        <v>21943.239999999994</v>
      </c>
      <c r="S10" s="38">
        <f>R10*D10</f>
        <v>32032.741751999991</v>
      </c>
      <c r="T10" s="38">
        <v>452.69</v>
      </c>
      <c r="U10" s="38">
        <v>657.54</v>
      </c>
      <c r="V10" s="39">
        <f>V9+U10</f>
        <v>7056.98</v>
      </c>
      <c r="W10" s="39">
        <f>V10+S10</f>
        <v>39089.72175199999</v>
      </c>
      <c r="X10" s="1">
        <f>X9+B10</f>
        <v>34470</v>
      </c>
      <c r="Y10" s="37">
        <f>W10-X10</f>
        <v>4619.7217519999904</v>
      </c>
      <c r="Z10" s="204">
        <f>W10/X10-1</f>
        <v>0.1340215187699445</v>
      </c>
      <c r="AA10" s="204">
        <f>S10/(X10-V10)-1</f>
        <v>0.16852290451763396</v>
      </c>
      <c r="AB10" s="204">
        <f>SUM($C$2:C10)*D10/SUM($B$2:B10)-1</f>
        <v>1.185165925925924E-2</v>
      </c>
      <c r="AC10" s="204">
        <f>Z10-AB10</f>
        <v>0.12216985951068526</v>
      </c>
      <c r="AD10" s="40">
        <f>IF(E10-F10&lt;0,"达成",E10-F10)</f>
        <v>0.10677044444444449</v>
      </c>
    </row>
    <row r="11" spans="1:1025">
      <c r="A11" s="31" t="s">
        <v>288</v>
      </c>
      <c r="B11" s="2">
        <v>135</v>
      </c>
      <c r="C11" s="125">
        <v>92.65</v>
      </c>
      <c r="D11" s="121">
        <v>1.4553</v>
      </c>
      <c r="E11" s="32">
        <f>10%*Q11+13%</f>
        <v>0.22000000000000003</v>
      </c>
      <c r="F11" s="13">
        <f>IF(G11="",($F$1*C11-B11)/B11,H11/B11)</f>
        <v>0.11660407407407421</v>
      </c>
      <c r="H11" s="5">
        <f>IF(G11="",$F$1*C11-B11,G11-B11)</f>
        <v>15.741550000000018</v>
      </c>
      <c r="I11" s="2" t="s">
        <v>66</v>
      </c>
      <c r="J11" s="33" t="s">
        <v>289</v>
      </c>
      <c r="K11" s="34">
        <f>DATE(MID(J11,1,4),MID(J11,5,2),MID(J11,7,2))</f>
        <v>43844</v>
      </c>
      <c r="L11" s="34" t="str">
        <f ca="1">IF(LEN(J11) &gt; 15,DATE(MID(J11,12,4),MID(J11,16,2),MID(J11,18,2)),TEXT(TODAY(),"yyyy-mm-dd"))</f>
        <v>2020-11-23</v>
      </c>
      <c r="M11" s="18">
        <f ca="1">(L11-K11+1)*B11</f>
        <v>42525</v>
      </c>
      <c r="N11" s="19">
        <f ca="1">H11/M11*365</f>
        <v>0.1351126572604352</v>
      </c>
      <c r="O11" s="35">
        <f>D11*C11</f>
        <v>134.83354500000002</v>
      </c>
      <c r="P11" s="35">
        <f>B11-O11</f>
        <v>0.16645499999998492</v>
      </c>
      <c r="Q11" s="36">
        <f>B11/150</f>
        <v>0.9</v>
      </c>
      <c r="R11" s="37">
        <f>R10+C11-T11</f>
        <v>22035.889999999996</v>
      </c>
      <c r="S11" s="38">
        <f>R11*D11</f>
        <v>32068.830716999993</v>
      </c>
      <c r="T11" s="38"/>
      <c r="U11" s="38"/>
      <c r="V11" s="39">
        <f>V10+U11</f>
        <v>7056.98</v>
      </c>
      <c r="W11" s="39">
        <f>V11+S11</f>
        <v>39125.810716999993</v>
      </c>
      <c r="X11" s="1">
        <f>X10+B11</f>
        <v>34605</v>
      </c>
      <c r="Y11" s="37">
        <f>W11-X11</f>
        <v>4520.810716999993</v>
      </c>
      <c r="Z11" s="204">
        <f>W11/X11-1</f>
        <v>0.13064039060829336</v>
      </c>
      <c r="AA11" s="204">
        <f>S11/(X11-V11)-1</f>
        <v>0.16410655709557331</v>
      </c>
      <c r="AB11" s="204">
        <f>SUM($C$2:C11)*D11/SUM($B$2:B11)-1</f>
        <v>7.7359600000002082E-3</v>
      </c>
      <c r="AC11" s="204">
        <f>Z11-AB11</f>
        <v>0.12290443060829315</v>
      </c>
      <c r="AD11" s="40">
        <f>IF(E11-F11&lt;0,"达成",E11-F11)</f>
        <v>0.10339592592592582</v>
      </c>
    </row>
    <row r="12" spans="1:1025">
      <c r="A12" s="31" t="s">
        <v>290</v>
      </c>
      <c r="B12" s="2">
        <v>135</v>
      </c>
      <c r="C12" s="125">
        <v>93.14</v>
      </c>
      <c r="D12" s="121">
        <v>1.4477</v>
      </c>
      <c r="E12" s="32">
        <f>10%*Q12+13%</f>
        <v>0.22000000000000003</v>
      </c>
      <c r="F12" s="13">
        <f>IF(G12="",($F$1*C12-B12)/B12,H12/B12)</f>
        <v>0.1225094814814815</v>
      </c>
      <c r="H12" s="5">
        <f>IF(G12="",$F$1*C12-B12,G12-B12)</f>
        <v>16.538780000000003</v>
      </c>
      <c r="I12" s="251" t="s">
        <v>975</v>
      </c>
      <c r="J12" s="33" t="s">
        <v>1874</v>
      </c>
      <c r="K12" s="34">
        <f>DATE(MID(J12,1,4),MID(J12,5,2),MID(J12,7,2))</f>
        <v>43845</v>
      </c>
      <c r="L12" s="34">
        <f ca="1">IF(LEN(J12) &gt; 15,DATE(MID(J12,12,4),MID(J12,16,2),MID(J12,18,2)),TEXT(TODAY(),"yyyy-mm-dd"))</f>
        <v>44158</v>
      </c>
      <c r="M12" s="18">
        <f ca="1">(L12-K12+1)*B12</f>
        <v>42390</v>
      </c>
      <c r="N12" s="19">
        <f ca="1">H12/M12*365</f>
        <v>0.14240751828261386</v>
      </c>
      <c r="O12" s="35">
        <f>D12*C12</f>
        <v>134.83877799999999</v>
      </c>
      <c r="P12" s="35">
        <f>B12-O12</f>
        <v>0.1612220000000093</v>
      </c>
      <c r="Q12" s="36">
        <f>B12/150</f>
        <v>0.9</v>
      </c>
      <c r="R12" s="37">
        <f>R11+C12-T12</f>
        <v>22129.029999999995</v>
      </c>
      <c r="S12" s="38">
        <f>R12*D12</f>
        <v>32036.196730999993</v>
      </c>
      <c r="T12" s="38"/>
      <c r="U12" s="38"/>
      <c r="V12" s="39">
        <f>V11+U12</f>
        <v>7056.98</v>
      </c>
      <c r="W12" s="39">
        <f>V12+S12</f>
        <v>39093.176730999992</v>
      </c>
      <c r="X12" s="1">
        <f>X11+B12</f>
        <v>34740</v>
      </c>
      <c r="Y12" s="37">
        <f>W12-X12</f>
        <v>4353.1767309999923</v>
      </c>
      <c r="Z12" s="204">
        <f>W12/X12-1</f>
        <v>0.12530733249856052</v>
      </c>
      <c r="AA12" s="204">
        <f>S12/(X12-V12)-1</f>
        <v>0.15725078878677223</v>
      </c>
      <c r="AB12" s="204">
        <f>SUM($C$2:C12)*D12/SUM($B$2:B12)-1</f>
        <v>2.13985993265986E-3</v>
      </c>
      <c r="AC12" s="204">
        <f>Z12-AB12</f>
        <v>0.12316747256590066</v>
      </c>
      <c r="AD12" s="40">
        <f>IF(E12-F12&lt;0,"达成",E12-F12)</f>
        <v>9.7490518518518532E-2</v>
      </c>
    </row>
    <row r="13" spans="1:1025">
      <c r="A13" s="147" t="s">
        <v>292</v>
      </c>
      <c r="B13" s="148">
        <v>135</v>
      </c>
      <c r="C13" s="169">
        <v>93.47</v>
      </c>
      <c r="D13" s="170">
        <v>1.4426000000000001</v>
      </c>
      <c r="E13" s="151">
        <v>0.22000000000000003</v>
      </c>
      <c r="F13" s="171">
        <v>0.21814814814814806</v>
      </c>
      <c r="G13" s="153">
        <v>164.45</v>
      </c>
      <c r="H13" s="172">
        <v>29.449999999999989</v>
      </c>
      <c r="I13" s="148" t="s">
        <v>975</v>
      </c>
      <c r="J13" s="155" t="s">
        <v>1822</v>
      </c>
      <c r="K13" s="173">
        <v>43846</v>
      </c>
      <c r="L13" s="173">
        <v>44144</v>
      </c>
      <c r="M13" s="174">
        <v>40365</v>
      </c>
      <c r="N13" s="159">
        <v>0.26630125108385966</v>
      </c>
      <c r="O13" s="160">
        <v>134.839822</v>
      </c>
      <c r="P13" s="160">
        <v>0.16017800000000193</v>
      </c>
      <c r="Q13" s="161">
        <v>0.9</v>
      </c>
      <c r="R13" s="162">
        <v>22222.499999999996</v>
      </c>
      <c r="S13" s="163">
        <v>32058.178499999998</v>
      </c>
      <c r="T13" s="163"/>
      <c r="U13" s="163"/>
      <c r="V13" s="165">
        <v>7056.98</v>
      </c>
      <c r="W13" s="165">
        <v>39115.158499999998</v>
      </c>
      <c r="X13" s="166">
        <v>34875</v>
      </c>
      <c r="Y13" s="162">
        <v>4240.1584999999977</v>
      </c>
      <c r="Z13" s="240">
        <v>0.12158160573476695</v>
      </c>
      <c r="AA13" s="240">
        <v>0.15242488502057294</v>
      </c>
      <c r="AB13" s="240">
        <v>0.14955095988530465</v>
      </c>
      <c r="AC13" s="240">
        <v>-2.7969354150537695E-2</v>
      </c>
      <c r="AD13" s="167" t="s">
        <v>972</v>
      </c>
    </row>
    <row r="14" spans="1:1025">
      <c r="A14" s="147" t="s">
        <v>293</v>
      </c>
      <c r="B14" s="148">
        <v>135</v>
      </c>
      <c r="C14" s="169">
        <v>93.35</v>
      </c>
      <c r="D14" s="170">
        <v>1.4444999999999999</v>
      </c>
      <c r="E14" s="151">
        <v>0.22000000000000003</v>
      </c>
      <c r="F14" s="171">
        <v>0.21659259259259267</v>
      </c>
      <c r="G14" s="153">
        <v>164.24</v>
      </c>
      <c r="H14" s="172">
        <v>29.240000000000009</v>
      </c>
      <c r="I14" s="148" t="s">
        <v>975</v>
      </c>
      <c r="J14" s="155" t="s">
        <v>1823</v>
      </c>
      <c r="K14" s="173">
        <v>43847</v>
      </c>
      <c r="L14" s="173">
        <v>44144</v>
      </c>
      <c r="M14" s="174">
        <v>40230</v>
      </c>
      <c r="N14" s="159">
        <v>0.26528958488690041</v>
      </c>
      <c r="O14" s="160">
        <v>134.84407499999998</v>
      </c>
      <c r="P14" s="160">
        <v>0.15592500000002474</v>
      </c>
      <c r="Q14" s="161">
        <v>0.9</v>
      </c>
      <c r="R14" s="162">
        <v>22315.849999999995</v>
      </c>
      <c r="S14" s="163">
        <v>32235.245324999989</v>
      </c>
      <c r="T14" s="163"/>
      <c r="U14" s="163"/>
      <c r="V14" s="165">
        <v>7056.98</v>
      </c>
      <c r="W14" s="165">
        <v>39292.225324999992</v>
      </c>
      <c r="X14" s="166">
        <v>35010</v>
      </c>
      <c r="Y14" s="162">
        <v>4282.2253249999922</v>
      </c>
      <c r="Z14" s="240">
        <v>0.1223143480434159</v>
      </c>
      <c r="AA14" s="240">
        <v>0.15319365581965694</v>
      </c>
      <c r="AB14" s="240">
        <v>0.15047802827763457</v>
      </c>
      <c r="AC14" s="240">
        <v>-2.8163680234218669E-2</v>
      </c>
      <c r="AD14" s="167" t="s">
        <v>972</v>
      </c>
    </row>
    <row r="15" spans="1:1025">
      <c r="A15" s="31" t="s">
        <v>294</v>
      </c>
      <c r="B15" s="2">
        <v>135</v>
      </c>
      <c r="C15" s="125">
        <v>92.67</v>
      </c>
      <c r="D15" s="121">
        <v>1.4551000000000001</v>
      </c>
      <c r="E15" s="32">
        <f>10%*Q15+13%</f>
        <v>0.22000000000000003</v>
      </c>
      <c r="F15" s="13">
        <f>IF(G15="",($F$1*C15-B15)/B15,H15/B15)</f>
        <v>0.11684511111111112</v>
      </c>
      <c r="H15" s="5">
        <f>IF(G15="",$F$1*C15-B15,G15-B15)</f>
        <v>15.774090000000001</v>
      </c>
      <c r="I15" s="2" t="s">
        <v>66</v>
      </c>
      <c r="J15" s="33" t="s">
        <v>295</v>
      </c>
      <c r="K15" s="34">
        <f>DATE(MID(J15,1,4),MID(J15,5,2),MID(J15,7,2))</f>
        <v>43850</v>
      </c>
      <c r="L15" s="34" t="str">
        <f ca="1">IF(LEN(J15) &gt; 15,DATE(MID(J15,12,4),MID(J15,16,2),MID(J15,18,2)),TEXT(TODAY(),"yyyy-mm-dd"))</f>
        <v>2020-11-23</v>
      </c>
      <c r="M15" s="18">
        <f ca="1">(L15-K15+1)*B15</f>
        <v>41715</v>
      </c>
      <c r="N15" s="19">
        <f ca="1">H15/M15*365</f>
        <v>0.13802092412801151</v>
      </c>
      <c r="O15" s="35">
        <f>D15*C15</f>
        <v>134.84411700000001</v>
      </c>
      <c r="P15" s="35">
        <f>B15-O15</f>
        <v>0.15588299999998867</v>
      </c>
      <c r="Q15" s="36">
        <f>B15/150</f>
        <v>0.9</v>
      </c>
      <c r="R15" s="37">
        <f>R14+C15-T15</f>
        <v>22408.519999999993</v>
      </c>
      <c r="S15" s="38">
        <f>R15*D15</f>
        <v>32606.637451999992</v>
      </c>
      <c r="T15" s="38"/>
      <c r="U15" s="38"/>
      <c r="V15" s="39">
        <f>V14+U15</f>
        <v>7056.98</v>
      </c>
      <c r="W15" s="39">
        <f>V15+S15</f>
        <v>39663.617451999991</v>
      </c>
      <c r="X15" s="1">
        <f>X14+B15</f>
        <v>35145</v>
      </c>
      <c r="Y15" s="37">
        <f>W15-X15</f>
        <v>4518.6174519999913</v>
      </c>
      <c r="Z15" s="204">
        <f>W15/X15-1</f>
        <v>0.12857070570493634</v>
      </c>
      <c r="AA15" s="204">
        <f>S15/(X15-V15)-1</f>
        <v>0.16087347744696823</v>
      </c>
      <c r="AB15" s="204">
        <f>SUM($C$2:C15)*D15/SUM($B$2:B15)-1</f>
        <v>6.5981455026455915E-3</v>
      </c>
      <c r="AC15" s="204">
        <f>Z15-AB15</f>
        <v>0.12197256020229075</v>
      </c>
      <c r="AD15" s="40">
        <f>IF(E15-F15&lt;0,"达成",E15-F15)</f>
        <v>0.10315488888888891</v>
      </c>
    </row>
    <row r="16" spans="1:1025">
      <c r="A16" s="147" t="s">
        <v>296</v>
      </c>
      <c r="B16" s="148">
        <v>135</v>
      </c>
      <c r="C16" s="169">
        <v>94.18</v>
      </c>
      <c r="D16" s="170">
        <v>1.4318</v>
      </c>
      <c r="E16" s="151">
        <v>0.22000000000000003</v>
      </c>
      <c r="F16" s="171">
        <v>0.22740740740740734</v>
      </c>
      <c r="G16" s="153">
        <v>165.7</v>
      </c>
      <c r="H16" s="172">
        <v>30.699999999999989</v>
      </c>
      <c r="I16" s="148" t="s">
        <v>975</v>
      </c>
      <c r="J16" s="155" t="s">
        <v>1824</v>
      </c>
      <c r="K16" s="173">
        <v>43851</v>
      </c>
      <c r="L16" s="173">
        <v>44144</v>
      </c>
      <c r="M16" s="174">
        <v>39690</v>
      </c>
      <c r="N16" s="159">
        <v>0.28232552280171319</v>
      </c>
      <c r="O16" s="160">
        <v>134.846924</v>
      </c>
      <c r="P16" s="160">
        <v>0.15307599999999866</v>
      </c>
      <c r="Q16" s="161">
        <v>0.9</v>
      </c>
      <c r="R16" s="162">
        <v>22502.699999999993</v>
      </c>
      <c r="S16" s="163">
        <v>32219.365859999991</v>
      </c>
      <c r="T16" s="163"/>
      <c r="U16" s="163"/>
      <c r="V16" s="165">
        <v>7056.98</v>
      </c>
      <c r="W16" s="165">
        <v>39276.345859999987</v>
      </c>
      <c r="X16" s="166">
        <v>35280</v>
      </c>
      <c r="Y16" s="162">
        <v>3996.3458599999867</v>
      </c>
      <c r="Z16" s="240">
        <v>0.11327510941043051</v>
      </c>
      <c r="AA16" s="240">
        <v>0.14159880338815589</v>
      </c>
      <c r="AB16" s="240">
        <v>0.13921889393424003</v>
      </c>
      <c r="AC16" s="240">
        <v>-2.5943784523809521E-2</v>
      </c>
      <c r="AD16" s="167" t="s">
        <v>972</v>
      </c>
    </row>
    <row r="17" spans="1:30">
      <c r="A17" s="147" t="s">
        <v>297</v>
      </c>
      <c r="B17" s="148">
        <v>135</v>
      </c>
      <c r="C17" s="169">
        <v>93.8</v>
      </c>
      <c r="D17" s="170">
        <v>1.4376</v>
      </c>
      <c r="E17" s="151">
        <v>0.22000000000000003</v>
      </c>
      <c r="F17" s="171">
        <v>0.22244444444444444</v>
      </c>
      <c r="G17" s="153">
        <v>165.03</v>
      </c>
      <c r="H17" s="172">
        <v>30.03</v>
      </c>
      <c r="I17" s="148" t="s">
        <v>975</v>
      </c>
      <c r="J17" s="155" t="s">
        <v>1825</v>
      </c>
      <c r="K17" s="173">
        <v>43852</v>
      </c>
      <c r="L17" s="173">
        <v>44144</v>
      </c>
      <c r="M17" s="174">
        <v>39555</v>
      </c>
      <c r="N17" s="159">
        <v>0.27710656048540006</v>
      </c>
      <c r="O17" s="160">
        <v>134.84688</v>
      </c>
      <c r="P17" s="160">
        <v>0.15312000000000126</v>
      </c>
      <c r="Q17" s="161">
        <v>0.9</v>
      </c>
      <c r="R17" s="162">
        <v>22596.499999999993</v>
      </c>
      <c r="S17" s="163">
        <v>32484.728399999989</v>
      </c>
      <c r="T17" s="163"/>
      <c r="U17" s="163"/>
      <c r="V17" s="165">
        <v>7056.98</v>
      </c>
      <c r="W17" s="165">
        <v>39541.708399999989</v>
      </c>
      <c r="X17" s="166">
        <v>35415</v>
      </c>
      <c r="Y17" s="162">
        <v>4126.7083999999886</v>
      </c>
      <c r="Z17" s="240">
        <v>0.11652430890865428</v>
      </c>
      <c r="AA17" s="240">
        <v>0.145521739529064</v>
      </c>
      <c r="AB17" s="240">
        <v>0.14328108360864023</v>
      </c>
      <c r="AC17" s="240">
        <v>-2.6756774699985941E-2</v>
      </c>
      <c r="AD17" s="167" t="s">
        <v>972</v>
      </c>
    </row>
    <row r="18" spans="1:30">
      <c r="A18" s="147" t="s">
        <v>298</v>
      </c>
      <c r="B18" s="148">
        <v>135</v>
      </c>
      <c r="C18" s="169">
        <v>96.59</v>
      </c>
      <c r="D18" s="170">
        <v>1.3959999999999999</v>
      </c>
      <c r="E18" s="151">
        <v>0.22000000000000003</v>
      </c>
      <c r="F18" s="171">
        <v>0.22059259259259259</v>
      </c>
      <c r="G18" s="153">
        <v>164.78</v>
      </c>
      <c r="H18" s="172">
        <v>29.78</v>
      </c>
      <c r="I18" s="148" t="s">
        <v>975</v>
      </c>
      <c r="J18" s="155" t="s">
        <v>1644</v>
      </c>
      <c r="K18" s="173">
        <v>43853</v>
      </c>
      <c r="L18" s="173" t="s">
        <v>1639</v>
      </c>
      <c r="M18" s="174">
        <v>31995</v>
      </c>
      <c r="N18" s="159">
        <v>0.33973120800125023</v>
      </c>
      <c r="O18" s="160">
        <v>134.83964</v>
      </c>
      <c r="P18" s="160">
        <v>0.16035999999999717</v>
      </c>
      <c r="Q18" s="161">
        <v>0.9</v>
      </c>
      <c r="R18" s="162">
        <v>22693.089999999993</v>
      </c>
      <c r="S18" s="163">
        <v>31679.553639999987</v>
      </c>
      <c r="T18" s="163"/>
      <c r="U18" s="163"/>
      <c r="V18" s="165">
        <v>7056.98</v>
      </c>
      <c r="W18" s="165">
        <v>38736.533639999987</v>
      </c>
      <c r="X18" s="166">
        <v>35550</v>
      </c>
      <c r="Y18" s="162">
        <v>3186.5336399999869</v>
      </c>
      <c r="Z18" s="240">
        <v>8.9635264135020654E-2</v>
      </c>
      <c r="AA18" s="240">
        <v>0.11183558780360903</v>
      </c>
      <c r="AB18" s="240">
        <v>0.10977484106891677</v>
      </c>
      <c r="AC18" s="240">
        <v>-2.0139576933896119E-2</v>
      </c>
      <c r="AD18" s="167" t="s">
        <v>972</v>
      </c>
    </row>
    <row r="19" spans="1:30">
      <c r="A19" s="147" t="s">
        <v>299</v>
      </c>
      <c r="B19" s="148">
        <v>135</v>
      </c>
      <c r="C19" s="169">
        <v>104.32</v>
      </c>
      <c r="D19" s="170">
        <v>1.2926</v>
      </c>
      <c r="E19" s="151">
        <v>0.22000000000000003</v>
      </c>
      <c r="F19" s="171">
        <v>0.25703703703703695</v>
      </c>
      <c r="G19" s="153">
        <v>169.7</v>
      </c>
      <c r="H19" s="172">
        <v>34.699999999999989</v>
      </c>
      <c r="I19" s="148" t="s">
        <v>975</v>
      </c>
      <c r="J19" s="155" t="s">
        <v>1228</v>
      </c>
      <c r="K19" s="173">
        <v>43864</v>
      </c>
      <c r="L19" s="173">
        <v>44018</v>
      </c>
      <c r="M19" s="174">
        <v>20925</v>
      </c>
      <c r="N19" s="159">
        <v>0.60528076463560321</v>
      </c>
      <c r="O19" s="160">
        <v>134.844032</v>
      </c>
      <c r="P19" s="160">
        <v>0.15596800000000144</v>
      </c>
      <c r="Q19" s="161">
        <v>0.9</v>
      </c>
      <c r="R19" s="162">
        <v>22797.409999999993</v>
      </c>
      <c r="S19" s="163">
        <v>29467.932165999991</v>
      </c>
      <c r="T19" s="163"/>
      <c r="U19" s="163"/>
      <c r="V19" s="165">
        <v>7056.98</v>
      </c>
      <c r="W19" s="165">
        <v>36524.912165999995</v>
      </c>
      <c r="X19" s="166">
        <v>35685</v>
      </c>
      <c r="Y19" s="162">
        <v>839.91216599999461</v>
      </c>
      <c r="Z19" s="205">
        <v>2.3536840857502961E-2</v>
      </c>
      <c r="AA19" s="205">
        <v>2.9338814420277526E-2</v>
      </c>
      <c r="AB19" s="205">
        <v>2.7466495502311394E-2</v>
      </c>
      <c r="AC19" s="205">
        <v>-3.9296546448084335E-3</v>
      </c>
      <c r="AD19" s="167" t="s">
        <v>972</v>
      </c>
    </row>
    <row r="20" spans="1:30">
      <c r="A20" s="147" t="s">
        <v>300</v>
      </c>
      <c r="B20" s="148">
        <v>90</v>
      </c>
      <c r="C20" s="169">
        <v>67.819999999999993</v>
      </c>
      <c r="D20" s="170">
        <v>1.3253999999999999</v>
      </c>
      <c r="E20" s="151">
        <v>0.19</v>
      </c>
      <c r="F20" s="171">
        <v>0.22577777777777769</v>
      </c>
      <c r="G20" s="153">
        <v>110.32</v>
      </c>
      <c r="H20" s="172">
        <v>20.319999999999993</v>
      </c>
      <c r="I20" s="148" t="s">
        <v>975</v>
      </c>
      <c r="J20" s="155" t="s">
        <v>1229</v>
      </c>
      <c r="K20" s="173">
        <v>43865</v>
      </c>
      <c r="L20" s="173">
        <v>44018</v>
      </c>
      <c r="M20" s="174">
        <v>13860</v>
      </c>
      <c r="N20" s="159">
        <v>0.535122655122655</v>
      </c>
      <c r="O20" s="160">
        <v>89.888627999999983</v>
      </c>
      <c r="P20" s="160">
        <v>0.11137200000001712</v>
      </c>
      <c r="Q20" s="161">
        <v>0.6</v>
      </c>
      <c r="R20" s="162">
        <v>22865.229999999992</v>
      </c>
      <c r="S20" s="163">
        <v>30305.575841999987</v>
      </c>
      <c r="T20" s="163"/>
      <c r="U20" s="163"/>
      <c r="V20" s="165">
        <v>7056.98</v>
      </c>
      <c r="W20" s="165">
        <v>37362.555841999987</v>
      </c>
      <c r="X20" s="166">
        <v>35775</v>
      </c>
      <c r="Y20" s="162">
        <v>1587.555841999987</v>
      </c>
      <c r="Z20" s="205">
        <v>4.4376124164919206E-2</v>
      </c>
      <c r="AA20" s="205">
        <v>5.5280825140451517E-2</v>
      </c>
      <c r="AB20" s="205">
        <v>5.3400874800838327E-2</v>
      </c>
      <c r="AC20" s="205">
        <v>-9.024750635919121E-3</v>
      </c>
      <c r="AD20" s="167" t="s">
        <v>972</v>
      </c>
    </row>
    <row r="21" spans="1:30">
      <c r="A21" s="147" t="s">
        <v>301</v>
      </c>
      <c r="B21" s="148">
        <v>90</v>
      </c>
      <c r="C21" s="169">
        <v>67.09</v>
      </c>
      <c r="D21" s="170">
        <v>1.3399000000000001</v>
      </c>
      <c r="E21" s="151">
        <v>0.19</v>
      </c>
      <c r="F21" s="171">
        <v>0.21266666666666667</v>
      </c>
      <c r="G21" s="153">
        <v>109.14</v>
      </c>
      <c r="H21" s="172">
        <v>19.14</v>
      </c>
      <c r="I21" s="148" t="s">
        <v>975</v>
      </c>
      <c r="J21" s="155" t="s">
        <v>1230</v>
      </c>
      <c r="K21" s="173">
        <v>43866</v>
      </c>
      <c r="L21" s="173">
        <v>44018</v>
      </c>
      <c r="M21" s="174">
        <v>13770</v>
      </c>
      <c r="N21" s="159">
        <v>0.50734204793028326</v>
      </c>
      <c r="O21" s="160">
        <v>89.893891000000011</v>
      </c>
      <c r="P21" s="160">
        <v>0.10610899999998935</v>
      </c>
      <c r="Q21" s="161">
        <v>0.6</v>
      </c>
      <c r="R21" s="162">
        <v>22932.319999999992</v>
      </c>
      <c r="S21" s="163">
        <v>30727.015567999992</v>
      </c>
      <c r="T21" s="163"/>
      <c r="U21" s="163"/>
      <c r="V21" s="165">
        <v>7056.98</v>
      </c>
      <c r="W21" s="165">
        <v>37783.995567999991</v>
      </c>
      <c r="X21" s="166">
        <v>35865</v>
      </c>
      <c r="Y21" s="162">
        <v>1918.9955679999912</v>
      </c>
      <c r="Z21" s="205">
        <v>5.3506080245364407E-2</v>
      </c>
      <c r="AA21" s="205">
        <v>6.6613240618410785E-2</v>
      </c>
      <c r="AB21" s="205">
        <v>6.4759296445001668E-2</v>
      </c>
      <c r="AC21" s="205">
        <v>-1.1253216199637261E-2</v>
      </c>
      <c r="AD21" s="167" t="s">
        <v>972</v>
      </c>
    </row>
    <row r="22" spans="1:30">
      <c r="A22" s="147" t="s">
        <v>302</v>
      </c>
      <c r="B22" s="148">
        <v>135</v>
      </c>
      <c r="C22" s="169">
        <v>98.91</v>
      </c>
      <c r="D22" s="170">
        <v>1.3633</v>
      </c>
      <c r="E22" s="151">
        <v>0.22000000000000003</v>
      </c>
      <c r="F22" s="171">
        <v>0.21711111111111112</v>
      </c>
      <c r="G22" s="153">
        <v>164.31</v>
      </c>
      <c r="H22" s="172">
        <v>29.310000000000002</v>
      </c>
      <c r="I22" s="148" t="s">
        <v>1306</v>
      </c>
      <c r="J22" s="155" t="s">
        <v>1405</v>
      </c>
      <c r="K22" s="173">
        <v>43867</v>
      </c>
      <c r="L22" s="173">
        <v>44020</v>
      </c>
      <c r="M22" s="174">
        <v>20790</v>
      </c>
      <c r="N22" s="159">
        <v>0.5145815295815297</v>
      </c>
      <c r="O22" s="160">
        <v>134.84400299999999</v>
      </c>
      <c r="P22" s="160">
        <v>0.15599700000001349</v>
      </c>
      <c r="Q22" s="161">
        <v>0.9</v>
      </c>
      <c r="R22" s="162">
        <v>23031.229999999992</v>
      </c>
      <c r="S22" s="163">
        <v>31398.475858999987</v>
      </c>
      <c r="T22" s="163"/>
      <c r="U22" s="163"/>
      <c r="V22" s="165">
        <v>7056.98</v>
      </c>
      <c r="W22" s="165">
        <v>38455.455858999987</v>
      </c>
      <c r="X22" s="166">
        <v>36000</v>
      </c>
      <c r="Y22" s="162">
        <v>2455.455858999987</v>
      </c>
      <c r="Z22" s="205">
        <v>6.8207107194444117E-2</v>
      </c>
      <c r="AA22" s="205">
        <v>8.4837582912909104E-2</v>
      </c>
      <c r="AB22" s="205">
        <v>8.3037330333332937E-2</v>
      </c>
      <c r="AC22" s="205">
        <v>-1.4830223138888821E-2</v>
      </c>
      <c r="AD22" s="167" t="s">
        <v>972</v>
      </c>
    </row>
    <row r="23" spans="1:30">
      <c r="A23" s="147" t="s">
        <v>303</v>
      </c>
      <c r="B23" s="148">
        <v>135</v>
      </c>
      <c r="C23" s="169">
        <v>98.89</v>
      </c>
      <c r="D23" s="170">
        <v>1.3634999999999999</v>
      </c>
      <c r="E23" s="151">
        <v>0.22000000000000003</v>
      </c>
      <c r="F23" s="171">
        <v>0.21688888888888891</v>
      </c>
      <c r="G23" s="153">
        <v>164.28</v>
      </c>
      <c r="H23" s="172">
        <v>29.28</v>
      </c>
      <c r="I23" s="148" t="s">
        <v>1306</v>
      </c>
      <c r="J23" s="155" t="s">
        <v>1406</v>
      </c>
      <c r="K23" s="173">
        <v>43868</v>
      </c>
      <c r="L23" s="173">
        <v>44020</v>
      </c>
      <c r="M23" s="174">
        <v>20655</v>
      </c>
      <c r="N23" s="159">
        <v>0.51741466957153237</v>
      </c>
      <c r="O23" s="160">
        <v>134.83651499999999</v>
      </c>
      <c r="P23" s="160">
        <v>0.16348500000000854</v>
      </c>
      <c r="Q23" s="161">
        <v>0.9</v>
      </c>
      <c r="R23" s="162">
        <v>23130.119999999992</v>
      </c>
      <c r="S23" s="163">
        <v>31537.918619999986</v>
      </c>
      <c r="T23" s="163"/>
      <c r="U23" s="163"/>
      <c r="V23" s="165">
        <v>7056.98</v>
      </c>
      <c r="W23" s="165">
        <v>38594.898619999985</v>
      </c>
      <c r="X23" s="166">
        <v>36135</v>
      </c>
      <c r="Y23" s="162">
        <v>2459.8986199999854</v>
      </c>
      <c r="Z23" s="205">
        <v>6.8075235090631958E-2</v>
      </c>
      <c r="AA23" s="205">
        <v>8.4596496597773241E-2</v>
      </c>
      <c r="AB23" s="205">
        <v>8.2880870485678271E-2</v>
      </c>
      <c r="AC23" s="205">
        <v>-1.4805635395046313E-2</v>
      </c>
      <c r="AD23" s="167" t="s">
        <v>972</v>
      </c>
    </row>
    <row r="24" spans="1:30">
      <c r="A24" s="147" t="s">
        <v>304</v>
      </c>
      <c r="B24" s="148">
        <v>135</v>
      </c>
      <c r="C24" s="169">
        <v>98.52</v>
      </c>
      <c r="D24" s="170">
        <v>1.3687</v>
      </c>
      <c r="E24" s="151">
        <v>0.22000000000000003</v>
      </c>
      <c r="F24" s="171">
        <v>0.21229629629629626</v>
      </c>
      <c r="G24" s="153">
        <v>163.66</v>
      </c>
      <c r="H24" s="172">
        <v>28.659999999999997</v>
      </c>
      <c r="I24" s="148" t="s">
        <v>1306</v>
      </c>
      <c r="J24" s="155" t="s">
        <v>1407</v>
      </c>
      <c r="K24" s="173">
        <v>43871</v>
      </c>
      <c r="L24" s="173">
        <v>44020</v>
      </c>
      <c r="M24" s="174">
        <v>20250</v>
      </c>
      <c r="N24" s="159">
        <v>0.51658765432098763</v>
      </c>
      <c r="O24" s="160">
        <v>134.844324</v>
      </c>
      <c r="P24" s="160">
        <v>0.1556759999999997</v>
      </c>
      <c r="Q24" s="161">
        <v>0.9</v>
      </c>
      <c r="R24" s="162">
        <v>23228.639999999992</v>
      </c>
      <c r="S24" s="163">
        <v>31793.039567999989</v>
      </c>
      <c r="T24" s="163"/>
      <c r="U24" s="163"/>
      <c r="V24" s="165">
        <v>7056.98</v>
      </c>
      <c r="W24" s="165">
        <v>38850.019567999989</v>
      </c>
      <c r="X24" s="166">
        <v>36270</v>
      </c>
      <c r="Y24" s="162">
        <v>2580.0195679999888</v>
      </c>
      <c r="Z24" s="205">
        <v>7.1133707416597414E-2</v>
      </c>
      <c r="AA24" s="205">
        <v>8.8317454614414759E-2</v>
      </c>
      <c r="AB24" s="205">
        <v>8.6682515991176823E-2</v>
      </c>
      <c r="AC24" s="205">
        <v>-1.5548808574579409E-2</v>
      </c>
      <c r="AD24" s="167" t="s">
        <v>972</v>
      </c>
    </row>
    <row r="25" spans="1:30">
      <c r="A25" s="147" t="s">
        <v>305</v>
      </c>
      <c r="B25" s="148">
        <v>135</v>
      </c>
      <c r="C25" s="169">
        <v>97.65</v>
      </c>
      <c r="D25" s="170">
        <v>1.3808</v>
      </c>
      <c r="E25" s="151">
        <v>0.22000000000000003</v>
      </c>
      <c r="F25" s="171">
        <v>0.21785185185185182</v>
      </c>
      <c r="G25" s="153">
        <v>164.41</v>
      </c>
      <c r="H25" s="172">
        <v>29.409999999999997</v>
      </c>
      <c r="I25" s="148" t="s">
        <v>975</v>
      </c>
      <c r="J25" s="155" t="s">
        <v>1408</v>
      </c>
      <c r="K25" s="173">
        <v>43872</v>
      </c>
      <c r="L25" s="173">
        <v>44021</v>
      </c>
      <c r="M25" s="174">
        <v>20250</v>
      </c>
      <c r="N25" s="159">
        <v>0.53010617283950612</v>
      </c>
      <c r="O25" s="160">
        <v>134.83512000000002</v>
      </c>
      <c r="P25" s="160">
        <v>0.16487999999998237</v>
      </c>
      <c r="Q25" s="161">
        <v>0.9</v>
      </c>
      <c r="R25" s="162">
        <v>23326.289999999994</v>
      </c>
      <c r="S25" s="163">
        <v>32208.94123199999</v>
      </c>
      <c r="T25" s="163"/>
      <c r="U25" s="163"/>
      <c r="V25" s="165">
        <v>7056.98</v>
      </c>
      <c r="W25" s="165">
        <v>39265.921231999993</v>
      </c>
      <c r="X25" s="166">
        <v>36405</v>
      </c>
      <c r="Y25" s="162">
        <v>2860.9212319999933</v>
      </c>
      <c r="Z25" s="205">
        <v>7.8585942370553274E-2</v>
      </c>
      <c r="AA25" s="205">
        <v>9.7482597872019738E-2</v>
      </c>
      <c r="AB25" s="205">
        <v>9.5927741793709442E-2</v>
      </c>
      <c r="AC25" s="205">
        <v>-1.7341799423156168E-2</v>
      </c>
      <c r="AD25" s="167" t="s">
        <v>972</v>
      </c>
    </row>
    <row r="26" spans="1:30">
      <c r="A26" s="147" t="s">
        <v>306</v>
      </c>
      <c r="B26" s="148">
        <v>135</v>
      </c>
      <c r="C26" s="169">
        <v>96.91</v>
      </c>
      <c r="D26" s="170">
        <v>1.3914</v>
      </c>
      <c r="E26" s="151">
        <v>0.22000000000000003</v>
      </c>
      <c r="F26" s="171">
        <v>0.21466666666666659</v>
      </c>
      <c r="G26" s="153">
        <v>163.98</v>
      </c>
      <c r="H26" s="172">
        <v>28.97999999999999</v>
      </c>
      <c r="I26" s="148" t="s">
        <v>975</v>
      </c>
      <c r="J26" s="155" t="s">
        <v>1514</v>
      </c>
      <c r="K26" s="173">
        <v>43873</v>
      </c>
      <c r="L26" s="173">
        <v>44025</v>
      </c>
      <c r="M26" s="174">
        <v>20655</v>
      </c>
      <c r="N26" s="159">
        <v>0.51211328976034842</v>
      </c>
      <c r="O26" s="160">
        <v>134.840574</v>
      </c>
      <c r="P26" s="160">
        <v>0.15942599999999629</v>
      </c>
      <c r="Q26" s="161">
        <v>0.9</v>
      </c>
      <c r="R26" s="162">
        <v>23423.199999999993</v>
      </c>
      <c r="S26" s="163">
        <v>32591.040479999989</v>
      </c>
      <c r="T26" s="163"/>
      <c r="U26" s="163"/>
      <c r="V26" s="165">
        <v>7056.98</v>
      </c>
      <c r="W26" s="165">
        <v>39648.020479999992</v>
      </c>
      <c r="X26" s="166">
        <v>36540</v>
      </c>
      <c r="Y26" s="162">
        <v>3108.0204799999919</v>
      </c>
      <c r="Z26" s="205">
        <v>8.5058031746031437E-2</v>
      </c>
      <c r="AA26" s="205">
        <v>0.10541730392612392</v>
      </c>
      <c r="AB26" s="205">
        <v>0.10395100147783221</v>
      </c>
      <c r="AC26" s="205">
        <v>-1.8892969731800768E-2</v>
      </c>
      <c r="AD26" s="167" t="s">
        <v>972</v>
      </c>
    </row>
    <row r="27" spans="1:30">
      <c r="A27" s="147" t="s">
        <v>307</v>
      </c>
      <c r="B27" s="148">
        <v>135</v>
      </c>
      <c r="C27" s="169">
        <v>97.47</v>
      </c>
      <c r="D27" s="170">
        <v>1.3834</v>
      </c>
      <c r="E27" s="151">
        <v>0.22000000000000003</v>
      </c>
      <c r="F27" s="171">
        <v>0.2155555555555555</v>
      </c>
      <c r="G27" s="153">
        <v>164.1</v>
      </c>
      <c r="H27" s="172">
        <v>29.099999999999994</v>
      </c>
      <c r="I27" s="148" t="s">
        <v>975</v>
      </c>
      <c r="J27" s="155" t="s">
        <v>1409</v>
      </c>
      <c r="K27" s="173">
        <v>43874</v>
      </c>
      <c r="L27" s="173">
        <v>44021</v>
      </c>
      <c r="M27" s="174">
        <v>19980</v>
      </c>
      <c r="N27" s="159">
        <v>0.53160660660660652</v>
      </c>
      <c r="O27" s="160">
        <v>134.83999800000001</v>
      </c>
      <c r="P27" s="160">
        <v>0.16000199999999154</v>
      </c>
      <c r="Q27" s="161">
        <v>0.9</v>
      </c>
      <c r="R27" s="162">
        <v>23520.669999999995</v>
      </c>
      <c r="S27" s="163">
        <v>32538.49487799999</v>
      </c>
      <c r="T27" s="163"/>
      <c r="U27" s="163"/>
      <c r="V27" s="165">
        <v>7056.98</v>
      </c>
      <c r="W27" s="165">
        <v>39595.474877999994</v>
      </c>
      <c r="X27" s="166">
        <v>36675</v>
      </c>
      <c r="Y27" s="162">
        <v>2920.4748779999936</v>
      </c>
      <c r="Z27" s="205">
        <v>7.9631216850715614E-2</v>
      </c>
      <c r="AA27" s="205">
        <v>9.8604662904542284E-2</v>
      </c>
      <c r="AB27" s="205">
        <v>9.7240079400136015E-2</v>
      </c>
      <c r="AC27" s="205">
        <v>-1.7608862549420401E-2</v>
      </c>
      <c r="AD27" s="167" t="s">
        <v>972</v>
      </c>
    </row>
    <row r="28" spans="1:30">
      <c r="A28" s="147" t="s">
        <v>308</v>
      </c>
      <c r="B28" s="148">
        <v>135</v>
      </c>
      <c r="C28" s="169">
        <v>96.83</v>
      </c>
      <c r="D28" s="170">
        <v>1.3925000000000001</v>
      </c>
      <c r="E28" s="151">
        <v>0.22000000000000003</v>
      </c>
      <c r="F28" s="171">
        <v>0.21370370370370367</v>
      </c>
      <c r="G28" s="153">
        <v>163.85</v>
      </c>
      <c r="H28" s="172">
        <v>28.849999999999994</v>
      </c>
      <c r="I28" s="148" t="s">
        <v>975</v>
      </c>
      <c r="J28" s="155" t="s">
        <v>1515</v>
      </c>
      <c r="K28" s="173">
        <v>43875</v>
      </c>
      <c r="L28" s="173">
        <v>44025</v>
      </c>
      <c r="M28" s="174">
        <v>20385</v>
      </c>
      <c r="N28" s="159">
        <v>0.51656855531027701</v>
      </c>
      <c r="O28" s="160">
        <v>134.83577500000001</v>
      </c>
      <c r="P28" s="160">
        <v>0.16422499999998763</v>
      </c>
      <c r="Q28" s="161">
        <v>0.9</v>
      </c>
      <c r="R28" s="162">
        <v>23617.499999999996</v>
      </c>
      <c r="S28" s="163">
        <v>32887.368749999994</v>
      </c>
      <c r="T28" s="163"/>
      <c r="U28" s="163"/>
      <c r="V28" s="165">
        <v>7056.98</v>
      </c>
      <c r="W28" s="165">
        <v>39944.34874999999</v>
      </c>
      <c r="X28" s="166">
        <v>36810</v>
      </c>
      <c r="Y28" s="162">
        <v>3134.3487499999901</v>
      </c>
      <c r="Z28" s="205">
        <v>8.5149381961423298E-2</v>
      </c>
      <c r="AA28" s="205">
        <v>0.10534556660130612</v>
      </c>
      <c r="AB28" s="205">
        <v>0.10407016232002153</v>
      </c>
      <c r="AC28" s="205">
        <v>-1.8920780358598233E-2</v>
      </c>
      <c r="AD28" s="167" t="s">
        <v>972</v>
      </c>
    </row>
    <row r="29" spans="1:30" ht="15.75" customHeight="1">
      <c r="A29" s="147" t="s">
        <v>309</v>
      </c>
      <c r="B29" s="148">
        <v>135</v>
      </c>
      <c r="C29" s="169">
        <v>94.83</v>
      </c>
      <c r="D29" s="170">
        <v>1.4218999999999999</v>
      </c>
      <c r="E29" s="151">
        <v>0.22000000000000003</v>
      </c>
      <c r="F29" s="171">
        <v>0.23585185185185187</v>
      </c>
      <c r="G29" s="153">
        <v>166.84</v>
      </c>
      <c r="H29" s="172">
        <v>31.840000000000003</v>
      </c>
      <c r="I29" s="148" t="s">
        <v>975</v>
      </c>
      <c r="J29" s="155" t="s">
        <v>1818</v>
      </c>
      <c r="K29" s="173">
        <v>43878</v>
      </c>
      <c r="L29" s="173">
        <v>44144</v>
      </c>
      <c r="M29" s="174">
        <v>36045</v>
      </c>
      <c r="N29" s="159">
        <v>0.32241919822444171</v>
      </c>
      <c r="O29" s="160">
        <v>134.83877699999999</v>
      </c>
      <c r="P29" s="160">
        <v>0.16122300000000678</v>
      </c>
      <c r="Q29" s="161">
        <v>0.9</v>
      </c>
      <c r="R29" s="162">
        <v>23712.329999999998</v>
      </c>
      <c r="S29" s="163">
        <v>33716.562026999993</v>
      </c>
      <c r="T29" s="163"/>
      <c r="U29" s="163"/>
      <c r="V29" s="165">
        <v>7056.98</v>
      </c>
      <c r="W29" s="165">
        <v>40773.542026999989</v>
      </c>
      <c r="X29" s="166">
        <v>36945</v>
      </c>
      <c r="Y29" s="162">
        <v>3828.5420269999886</v>
      </c>
      <c r="Z29" s="240">
        <v>0.10362815068344799</v>
      </c>
      <c r="AA29" s="240">
        <v>0.12809620801244082</v>
      </c>
      <c r="AB29" s="240">
        <v>0.12691069010691547</v>
      </c>
      <c r="AC29" s="240">
        <v>-2.3282539423467474E-2</v>
      </c>
      <c r="AD29" s="167" t="s">
        <v>972</v>
      </c>
    </row>
    <row r="30" spans="1:30">
      <c r="A30" s="147" t="s">
        <v>310</v>
      </c>
      <c r="B30" s="148">
        <v>135</v>
      </c>
      <c r="C30" s="169">
        <v>95.25</v>
      </c>
      <c r="D30" s="170">
        <v>1.4156</v>
      </c>
      <c r="E30" s="151">
        <v>0.22000000000000003</v>
      </c>
      <c r="F30" s="171">
        <v>0.24133333333333343</v>
      </c>
      <c r="G30" s="153">
        <v>167.58</v>
      </c>
      <c r="H30" s="172">
        <v>32.580000000000013</v>
      </c>
      <c r="I30" s="148" t="s">
        <v>975</v>
      </c>
      <c r="J30" s="155" t="s">
        <v>1819</v>
      </c>
      <c r="K30" s="173">
        <v>43879</v>
      </c>
      <c r="L30" s="173">
        <v>44144</v>
      </c>
      <c r="M30" s="174">
        <v>35910</v>
      </c>
      <c r="N30" s="159">
        <v>0.33115288220551392</v>
      </c>
      <c r="O30" s="160">
        <v>134.83590000000001</v>
      </c>
      <c r="P30" s="160">
        <v>0.16409999999999059</v>
      </c>
      <c r="Q30" s="161">
        <v>0.9</v>
      </c>
      <c r="R30" s="162">
        <v>23807.579999999998</v>
      </c>
      <c r="S30" s="163">
        <v>33702.010247999999</v>
      </c>
      <c r="T30" s="163"/>
      <c r="U30" s="163"/>
      <c r="V30" s="165">
        <v>7056.98</v>
      </c>
      <c r="W30" s="165">
        <v>40758.990248000002</v>
      </c>
      <c r="X30" s="166">
        <v>37080</v>
      </c>
      <c r="Y30" s="162">
        <v>3678.9902480000019</v>
      </c>
      <c r="Z30" s="240">
        <v>9.9217644228694724E-2</v>
      </c>
      <c r="AA30" s="240">
        <v>0.12253898002266261</v>
      </c>
      <c r="AB30" s="240">
        <v>0.12146939600862994</v>
      </c>
      <c r="AC30" s="240">
        <v>-2.2251751779935214E-2</v>
      </c>
      <c r="AD30" s="167" t="s">
        <v>972</v>
      </c>
    </row>
    <row r="31" spans="1:30">
      <c r="A31" s="147" t="s">
        <v>311</v>
      </c>
      <c r="B31" s="148">
        <v>135</v>
      </c>
      <c r="C31" s="169">
        <v>95.39</v>
      </c>
      <c r="D31" s="170">
        <v>1.4136</v>
      </c>
      <c r="E31" s="151">
        <v>0.22000000000000003</v>
      </c>
      <c r="F31" s="171">
        <v>0.24318518518518528</v>
      </c>
      <c r="G31" s="153">
        <v>167.83</v>
      </c>
      <c r="H31" s="172">
        <v>32.830000000000013</v>
      </c>
      <c r="I31" s="148" t="s">
        <v>975</v>
      </c>
      <c r="J31" s="155" t="s">
        <v>1820</v>
      </c>
      <c r="K31" s="173">
        <v>43880</v>
      </c>
      <c r="L31" s="173">
        <v>44144</v>
      </c>
      <c r="M31" s="174">
        <v>35775</v>
      </c>
      <c r="N31" s="159">
        <v>0.33495317959468918</v>
      </c>
      <c r="O31" s="160">
        <v>134.84330399999999</v>
      </c>
      <c r="P31" s="160">
        <v>0.15669600000001083</v>
      </c>
      <c r="Q31" s="161">
        <v>0.9</v>
      </c>
      <c r="R31" s="162">
        <v>23902.969999999998</v>
      </c>
      <c r="S31" s="163">
        <v>33789.238391999999</v>
      </c>
      <c r="T31" s="163"/>
      <c r="U31" s="163"/>
      <c r="V31" s="165">
        <v>7056.98</v>
      </c>
      <c r="W31" s="165">
        <v>40846.218391999995</v>
      </c>
      <c r="X31" s="166">
        <v>37215</v>
      </c>
      <c r="Y31" s="162">
        <v>3631.2183919999952</v>
      </c>
      <c r="Z31" s="240">
        <v>9.7574053258094651E-2</v>
      </c>
      <c r="AA31" s="240">
        <v>0.12040639246210461</v>
      </c>
      <c r="AB31" s="240">
        <v>0.11944585054413515</v>
      </c>
      <c r="AC31" s="240">
        <v>-2.1871797286040495E-2</v>
      </c>
      <c r="AD31" s="167" t="s">
        <v>972</v>
      </c>
    </row>
    <row r="32" spans="1:30">
      <c r="A32" s="147" t="s">
        <v>312</v>
      </c>
      <c r="B32" s="148">
        <v>135</v>
      </c>
      <c r="C32" s="169">
        <v>93.35</v>
      </c>
      <c r="D32" s="170">
        <v>1.4444999999999999</v>
      </c>
      <c r="E32" s="151">
        <v>0.22000000000000003</v>
      </c>
      <c r="F32" s="171">
        <v>0.21659259259259267</v>
      </c>
      <c r="G32" s="153">
        <v>164.24</v>
      </c>
      <c r="H32" s="172">
        <v>29.240000000000009</v>
      </c>
      <c r="I32" s="148" t="s">
        <v>975</v>
      </c>
      <c r="J32" s="155" t="s">
        <v>1821</v>
      </c>
      <c r="K32" s="173">
        <v>43881</v>
      </c>
      <c r="L32" s="173">
        <v>44144</v>
      </c>
      <c r="M32" s="174">
        <v>35640</v>
      </c>
      <c r="N32" s="159">
        <v>0.29945566778900118</v>
      </c>
      <c r="O32" s="160">
        <v>134.84407499999998</v>
      </c>
      <c r="P32" s="160">
        <v>0.15592500000002474</v>
      </c>
      <c r="Q32" s="161">
        <v>0.9</v>
      </c>
      <c r="R32" s="162">
        <v>23996.319999999996</v>
      </c>
      <c r="S32" s="163">
        <v>34662.684239999995</v>
      </c>
      <c r="T32" s="163"/>
      <c r="U32" s="163"/>
      <c r="V32" s="165">
        <v>7056.98</v>
      </c>
      <c r="W32" s="165">
        <v>41719.664239999998</v>
      </c>
      <c r="X32" s="166">
        <v>37350</v>
      </c>
      <c r="Y32" s="162">
        <v>4369.6642399999982</v>
      </c>
      <c r="Z32" s="240">
        <v>0.11699234912985279</v>
      </c>
      <c r="AA32" s="240">
        <v>0.14424657033204324</v>
      </c>
      <c r="AB32" s="240">
        <v>0.14339155783132496</v>
      </c>
      <c r="AC32" s="240">
        <v>-2.6399208701472165E-2</v>
      </c>
      <c r="AD32" s="167" t="s">
        <v>972</v>
      </c>
    </row>
    <row r="33" spans="1:30">
      <c r="A33" s="31" t="s">
        <v>313</v>
      </c>
      <c r="B33" s="2">
        <v>135</v>
      </c>
      <c r="C33" s="125">
        <v>93.23</v>
      </c>
      <c r="D33" s="121">
        <v>1.4462999999999999</v>
      </c>
      <c r="E33" s="32">
        <f>10%*Q33+13%</f>
        <v>0.22000000000000003</v>
      </c>
      <c r="F33" s="13">
        <f>IF(G33="",($F$1*C33-B33)/B33,H33/B33)</f>
        <v>0.12359414814814824</v>
      </c>
      <c r="H33" s="5">
        <f>IF(G33="",$F$1*C33-B33,G33-B33)</f>
        <v>16.685210000000012</v>
      </c>
      <c r="I33" s="251" t="s">
        <v>975</v>
      </c>
      <c r="J33" s="33" t="s">
        <v>1875</v>
      </c>
      <c r="K33" s="34">
        <f>DATE(MID(J33,1,4),MID(J33,5,2),MID(J33,7,2))</f>
        <v>43882</v>
      </c>
      <c r="L33" s="34">
        <f ca="1">IF(LEN(J33) &gt; 15,DATE(MID(J33,12,4),MID(J33,16,2),MID(J33,18,2)),TEXT(TODAY(),"yyyy-mm-dd"))</f>
        <v>44158</v>
      </c>
      <c r="M33" s="18">
        <f ca="1">(L33-K33+1)*B33</f>
        <v>37395</v>
      </c>
      <c r="N33" s="19">
        <f ca="1">H33/M33*365</f>
        <v>0.1628587150688596</v>
      </c>
      <c r="O33" s="35">
        <f>D33*C33</f>
        <v>134.838549</v>
      </c>
      <c r="P33" s="35">
        <f>B33-O33</f>
        <v>0.16145099999999957</v>
      </c>
      <c r="Q33" s="36">
        <f>B33/150</f>
        <v>0.9</v>
      </c>
      <c r="R33" s="37">
        <f>R32+C33-T33</f>
        <v>24089.549999999996</v>
      </c>
      <c r="S33" s="38">
        <f>R33*D33</f>
        <v>34840.716164999991</v>
      </c>
      <c r="T33" s="38"/>
      <c r="U33" s="38"/>
      <c r="V33" s="39">
        <f>V32+U33</f>
        <v>7056.98</v>
      </c>
      <c r="W33" s="39">
        <f>V33+S33</f>
        <v>41897.696164999987</v>
      </c>
      <c r="X33" s="1">
        <f>X32+B33</f>
        <v>37485</v>
      </c>
      <c r="Y33" s="37">
        <f>W33-X33</f>
        <v>4412.6961649999866</v>
      </c>
      <c r="Z33" s="204">
        <f>W33/X33-1</f>
        <v>0.11771898532746405</v>
      </c>
      <c r="AA33" s="204">
        <f>S33/(X33-V33)-1</f>
        <v>0.14502081190297589</v>
      </c>
      <c r="AB33" s="204">
        <f>SUM($C$2:C33)*D33/SUM($B$2:B33)-1</f>
        <v>2.1805821276595472E-2</v>
      </c>
      <c r="AC33" s="204">
        <f>Z33-AB33</f>
        <v>9.5913164050868582E-2</v>
      </c>
      <c r="AD33" s="40">
        <f>IF(E33-F33&lt;0,"达成",E33-F33)</f>
        <v>9.6405851851851784E-2</v>
      </c>
    </row>
    <row r="34" spans="1:30">
      <c r="A34" s="147" t="s">
        <v>315</v>
      </c>
      <c r="B34" s="148">
        <v>135</v>
      </c>
      <c r="C34" s="169">
        <v>93.63</v>
      </c>
      <c r="D34" s="170">
        <v>1.4401999999999999</v>
      </c>
      <c r="E34" s="151">
        <v>0.22000000000000003</v>
      </c>
      <c r="F34" s="171">
        <v>0.22022222222222215</v>
      </c>
      <c r="G34" s="153">
        <v>164.73</v>
      </c>
      <c r="H34" s="172">
        <v>29.72999999999999</v>
      </c>
      <c r="I34" s="148" t="s">
        <v>975</v>
      </c>
      <c r="J34" s="155" t="s">
        <v>1811</v>
      </c>
      <c r="K34" s="173">
        <v>43885</v>
      </c>
      <c r="L34" s="173">
        <v>44144</v>
      </c>
      <c r="M34" s="174">
        <v>35100</v>
      </c>
      <c r="N34" s="159">
        <v>0.30915811965811957</v>
      </c>
      <c r="O34" s="160">
        <v>134.84592599999999</v>
      </c>
      <c r="P34" s="160">
        <v>0.15407400000000848</v>
      </c>
      <c r="Q34" s="161">
        <v>0.9</v>
      </c>
      <c r="R34" s="162">
        <v>24183.179999999997</v>
      </c>
      <c r="S34" s="163">
        <v>34828.61583599999</v>
      </c>
      <c r="T34" s="163"/>
      <c r="U34" s="163"/>
      <c r="V34" s="165">
        <v>7056.98</v>
      </c>
      <c r="W34" s="165">
        <v>41885.595835999993</v>
      </c>
      <c r="X34" s="166">
        <v>37620</v>
      </c>
      <c r="Y34" s="162">
        <v>4265.5958359999931</v>
      </c>
      <c r="Z34" s="240">
        <v>0.11338638585858574</v>
      </c>
      <c r="AA34" s="240">
        <v>0.13956722326523985</v>
      </c>
      <c r="AB34" s="240">
        <v>0.13895969797979779</v>
      </c>
      <c r="AC34" s="240">
        <v>-2.5573312121212055E-2</v>
      </c>
      <c r="AD34" s="167" t="s">
        <v>972</v>
      </c>
    </row>
    <row r="35" spans="1:30">
      <c r="A35" s="147" t="s">
        <v>317</v>
      </c>
      <c r="B35" s="148">
        <v>135</v>
      </c>
      <c r="C35" s="169">
        <v>93.85</v>
      </c>
      <c r="D35" s="170">
        <v>1.4368000000000001</v>
      </c>
      <c r="E35" s="151">
        <v>0.22000000000000003</v>
      </c>
      <c r="F35" s="171">
        <v>0.22311111111111115</v>
      </c>
      <c r="G35" s="153">
        <v>165.12</v>
      </c>
      <c r="H35" s="172">
        <v>30.120000000000005</v>
      </c>
      <c r="I35" s="148" t="s">
        <v>975</v>
      </c>
      <c r="J35" s="155" t="s">
        <v>1812</v>
      </c>
      <c r="K35" s="173">
        <v>43886</v>
      </c>
      <c r="L35" s="173">
        <v>44144</v>
      </c>
      <c r="M35" s="174">
        <v>34965</v>
      </c>
      <c r="N35" s="159">
        <v>0.31442299442299448</v>
      </c>
      <c r="O35" s="160">
        <v>134.84368000000001</v>
      </c>
      <c r="P35" s="160">
        <v>0.1563199999999938</v>
      </c>
      <c r="Q35" s="161">
        <v>0.9</v>
      </c>
      <c r="R35" s="162">
        <v>24277.029999999995</v>
      </c>
      <c r="S35" s="163">
        <v>34881.236703999995</v>
      </c>
      <c r="T35" s="163"/>
      <c r="U35" s="163"/>
      <c r="V35" s="165">
        <v>7056.98</v>
      </c>
      <c r="W35" s="165">
        <v>41938.216703999991</v>
      </c>
      <c r="X35" s="166">
        <v>37755</v>
      </c>
      <c r="Y35" s="162">
        <v>4183.2167039999913</v>
      </c>
      <c r="Z35" s="240">
        <v>0.1107990121573299</v>
      </c>
      <c r="AA35" s="240">
        <v>0.13626991916742504</v>
      </c>
      <c r="AB35" s="240">
        <v>0.13577945893259158</v>
      </c>
      <c r="AC35" s="240">
        <v>-2.4980446775261678E-2</v>
      </c>
      <c r="AD35" s="167" t="s">
        <v>972</v>
      </c>
    </row>
    <row r="36" spans="1:30">
      <c r="A36" s="147" t="s">
        <v>319</v>
      </c>
      <c r="B36" s="148">
        <v>135</v>
      </c>
      <c r="C36" s="169">
        <v>94.95</v>
      </c>
      <c r="D36" s="170">
        <v>1.4200999999999999</v>
      </c>
      <c r="E36" s="151">
        <v>0.22000000000000003</v>
      </c>
      <c r="F36" s="171">
        <v>0.23740740740740748</v>
      </c>
      <c r="G36" s="153">
        <v>167.05</v>
      </c>
      <c r="H36" s="172">
        <v>32.050000000000011</v>
      </c>
      <c r="I36" s="148" t="s">
        <v>975</v>
      </c>
      <c r="J36" s="155" t="s">
        <v>1813</v>
      </c>
      <c r="K36" s="173">
        <v>43887</v>
      </c>
      <c r="L36" s="173">
        <v>44144</v>
      </c>
      <c r="M36" s="174">
        <v>34830</v>
      </c>
      <c r="N36" s="159">
        <v>0.33586706861900673</v>
      </c>
      <c r="O36" s="160">
        <v>134.83849499999999</v>
      </c>
      <c r="P36" s="160">
        <v>0.16150500000000534</v>
      </c>
      <c r="Q36" s="161">
        <v>0.9</v>
      </c>
      <c r="R36" s="162">
        <v>24371.979999999996</v>
      </c>
      <c r="S36" s="163">
        <v>34610.648797999995</v>
      </c>
      <c r="T36" s="163"/>
      <c r="U36" s="163"/>
      <c r="V36" s="165">
        <v>7056.98</v>
      </c>
      <c r="W36" s="165">
        <v>41667.628797999991</v>
      </c>
      <c r="X36" s="166">
        <v>37890</v>
      </c>
      <c r="Y36" s="162">
        <v>3777.6287979999906</v>
      </c>
      <c r="Z36" s="240">
        <v>9.9699889100026251E-2</v>
      </c>
      <c r="AA36" s="240">
        <v>0.12251893580323925</v>
      </c>
      <c r="AB36" s="240">
        <v>0.12213723407231436</v>
      </c>
      <c r="AC36" s="240">
        <v>-2.2437344972288109E-2</v>
      </c>
      <c r="AD36" s="167" t="s">
        <v>972</v>
      </c>
    </row>
    <row r="37" spans="1:30">
      <c r="A37" s="147" t="s">
        <v>321</v>
      </c>
      <c r="B37" s="148">
        <v>135</v>
      </c>
      <c r="C37" s="169">
        <v>94.69</v>
      </c>
      <c r="D37" s="170">
        <v>1.4239999999999999</v>
      </c>
      <c r="E37" s="151">
        <v>0.22000000000000003</v>
      </c>
      <c r="F37" s="171">
        <v>0.23392592592592601</v>
      </c>
      <c r="G37" s="153">
        <v>166.58</v>
      </c>
      <c r="H37" s="172">
        <v>31.580000000000013</v>
      </c>
      <c r="I37" s="148" t="s">
        <v>975</v>
      </c>
      <c r="J37" s="155" t="s">
        <v>1814</v>
      </c>
      <c r="K37" s="173">
        <v>43888</v>
      </c>
      <c r="L37" s="173">
        <v>44144</v>
      </c>
      <c r="M37" s="174">
        <v>34695</v>
      </c>
      <c r="N37" s="159">
        <v>0.33222942787145138</v>
      </c>
      <c r="O37" s="160">
        <v>134.83856</v>
      </c>
      <c r="P37" s="160">
        <v>0.16143999999999892</v>
      </c>
      <c r="Q37" s="161">
        <v>0.9</v>
      </c>
      <c r="R37" s="162">
        <v>24466.669999999995</v>
      </c>
      <c r="S37" s="163">
        <v>34840.538079999991</v>
      </c>
      <c r="T37" s="163"/>
      <c r="U37" s="163"/>
      <c r="V37" s="165">
        <v>7056.98</v>
      </c>
      <c r="W37" s="165">
        <v>41897.518079999994</v>
      </c>
      <c r="X37" s="166">
        <v>38025</v>
      </c>
      <c r="Y37" s="162">
        <v>3872.5180799999944</v>
      </c>
      <c r="Z37" s="240">
        <v>0.10184136962524648</v>
      </c>
      <c r="AA37" s="240">
        <v>0.12504894016472456</v>
      </c>
      <c r="AB37" s="240">
        <v>0.12477013333333309</v>
      </c>
      <c r="AC37" s="240">
        <v>-2.2928763708086608E-2</v>
      </c>
      <c r="AD37" s="167" t="s">
        <v>972</v>
      </c>
    </row>
    <row r="38" spans="1:30">
      <c r="A38" s="147" t="s">
        <v>323</v>
      </c>
      <c r="B38" s="148">
        <v>135</v>
      </c>
      <c r="C38" s="169">
        <v>97.97</v>
      </c>
      <c r="D38" s="170">
        <v>1.3763000000000001</v>
      </c>
      <c r="E38" s="151">
        <v>0.22000000000000003</v>
      </c>
      <c r="F38" s="171">
        <v>0.22185185185185177</v>
      </c>
      <c r="G38" s="153">
        <v>164.95</v>
      </c>
      <c r="H38" s="172">
        <v>29.949999999999989</v>
      </c>
      <c r="I38" s="148" t="s">
        <v>975</v>
      </c>
      <c r="J38" s="155" t="s">
        <v>1410</v>
      </c>
      <c r="K38" s="173">
        <v>43889</v>
      </c>
      <c r="L38" s="173">
        <v>44021</v>
      </c>
      <c r="M38" s="174">
        <v>17955</v>
      </c>
      <c r="N38" s="159">
        <v>0.60884154831523229</v>
      </c>
      <c r="O38" s="160">
        <v>134.83611100000002</v>
      </c>
      <c r="P38" s="160">
        <v>0.1638889999999833</v>
      </c>
      <c r="Q38" s="161">
        <v>0.9</v>
      </c>
      <c r="R38" s="162">
        <v>24564.639999999996</v>
      </c>
      <c r="S38" s="163">
        <v>33808.314031999995</v>
      </c>
      <c r="T38" s="163"/>
      <c r="U38" s="163"/>
      <c r="V38" s="165">
        <v>7056.98</v>
      </c>
      <c r="W38" s="165">
        <v>40865.294031999991</v>
      </c>
      <c r="X38" s="166">
        <v>38160</v>
      </c>
      <c r="Y38" s="162">
        <v>2705.2940319999907</v>
      </c>
      <c r="Z38" s="240">
        <v>7.0893449475890824E-2</v>
      </c>
      <c r="AA38" s="240">
        <v>8.6978500222807842E-2</v>
      </c>
      <c r="AB38" s="240">
        <v>8.6781084774632866E-2</v>
      </c>
      <c r="AC38" s="240">
        <v>-1.5887635298742042E-2</v>
      </c>
      <c r="AD38" s="167" t="s">
        <v>972</v>
      </c>
    </row>
    <row r="39" spans="1:30">
      <c r="A39" s="147" t="s">
        <v>324</v>
      </c>
      <c r="B39" s="148">
        <v>135</v>
      </c>
      <c r="C39" s="169">
        <v>95.04</v>
      </c>
      <c r="D39" s="170">
        <v>1.4188000000000001</v>
      </c>
      <c r="E39" s="151">
        <v>0.22000000000000003</v>
      </c>
      <c r="F39" s="171">
        <v>0.23859259259259266</v>
      </c>
      <c r="G39" s="153">
        <v>167.21</v>
      </c>
      <c r="H39" s="172">
        <v>32.210000000000008</v>
      </c>
      <c r="I39" s="148" t="s">
        <v>975</v>
      </c>
      <c r="J39" s="155" t="s">
        <v>1815</v>
      </c>
      <c r="K39" s="173">
        <v>43892</v>
      </c>
      <c r="L39" s="173">
        <v>44144</v>
      </c>
      <c r="M39" s="174">
        <v>34155</v>
      </c>
      <c r="N39" s="159">
        <v>0.34421460986678387</v>
      </c>
      <c r="O39" s="160">
        <v>134.84275200000002</v>
      </c>
      <c r="P39" s="160">
        <v>0.1572479999999814</v>
      </c>
      <c r="Q39" s="161">
        <v>0.9</v>
      </c>
      <c r="R39" s="162">
        <v>24659.679999999997</v>
      </c>
      <c r="S39" s="163">
        <v>34987.153983999997</v>
      </c>
      <c r="T39" s="163"/>
      <c r="U39" s="163"/>
      <c r="V39" s="165">
        <v>7056.98</v>
      </c>
      <c r="W39" s="165">
        <v>42044.133984</v>
      </c>
      <c r="X39" s="166">
        <v>38295</v>
      </c>
      <c r="Y39" s="162">
        <v>3749.1339840000001</v>
      </c>
      <c r="Z39" s="240">
        <v>9.7901396631413951E-2</v>
      </c>
      <c r="AA39" s="240">
        <v>0.12001829770260719</v>
      </c>
      <c r="AB39" s="240">
        <v>0.11991243170126631</v>
      </c>
      <c r="AC39" s="240">
        <v>-2.2011035069852358E-2</v>
      </c>
      <c r="AD39" s="167" t="s">
        <v>972</v>
      </c>
    </row>
    <row r="40" spans="1:30">
      <c r="A40" s="147" t="s">
        <v>325</v>
      </c>
      <c r="B40" s="148">
        <v>135</v>
      </c>
      <c r="C40" s="169">
        <v>94.53</v>
      </c>
      <c r="D40" s="170">
        <v>1.4265000000000001</v>
      </c>
      <c r="E40" s="151">
        <v>0.22000000000000003</v>
      </c>
      <c r="F40" s="171">
        <v>0.23192592592592595</v>
      </c>
      <c r="G40" s="153">
        <v>166.31</v>
      </c>
      <c r="H40" s="172">
        <v>31.310000000000002</v>
      </c>
      <c r="I40" s="148" t="s">
        <v>975</v>
      </c>
      <c r="J40" s="155" t="s">
        <v>1816</v>
      </c>
      <c r="K40" s="173">
        <v>43893</v>
      </c>
      <c r="L40" s="173">
        <v>44144</v>
      </c>
      <c r="M40" s="174">
        <v>34020</v>
      </c>
      <c r="N40" s="159">
        <v>0.33592445620223399</v>
      </c>
      <c r="O40" s="160">
        <v>134.84704500000001</v>
      </c>
      <c r="P40" s="160">
        <v>0.15295499999999151</v>
      </c>
      <c r="Q40" s="161">
        <v>0.9</v>
      </c>
      <c r="R40" s="162">
        <v>24754.209999999995</v>
      </c>
      <c r="S40" s="163">
        <v>35311.880564999999</v>
      </c>
      <c r="T40" s="163"/>
      <c r="U40" s="163"/>
      <c r="V40" s="165">
        <v>7056.98</v>
      </c>
      <c r="W40" s="165">
        <v>42368.860564999995</v>
      </c>
      <c r="X40" s="166">
        <v>38430</v>
      </c>
      <c r="Y40" s="162">
        <v>3938.8605649999954</v>
      </c>
      <c r="Z40" s="240">
        <v>0.10249442011449372</v>
      </c>
      <c r="AA40" s="240">
        <v>0.12554929570057327</v>
      </c>
      <c r="AB40" s="240">
        <v>0.12554376346604212</v>
      </c>
      <c r="AC40" s="240">
        <v>-2.3049343351548401E-2</v>
      </c>
      <c r="AD40" s="167" t="s">
        <v>972</v>
      </c>
    </row>
    <row r="41" spans="1:30">
      <c r="A41" s="147" t="s">
        <v>326</v>
      </c>
      <c r="B41" s="148">
        <v>135</v>
      </c>
      <c r="C41" s="169">
        <v>94.02</v>
      </c>
      <c r="D41" s="170">
        <v>1.4341999999999999</v>
      </c>
      <c r="E41" s="151">
        <v>0.22000000000000003</v>
      </c>
      <c r="F41" s="171">
        <v>0.22533333333333325</v>
      </c>
      <c r="G41" s="153">
        <v>165.42</v>
      </c>
      <c r="H41" s="172">
        <v>30.419999999999987</v>
      </c>
      <c r="I41" s="148" t="s">
        <v>975</v>
      </c>
      <c r="J41" s="155" t="s">
        <v>1817</v>
      </c>
      <c r="K41" s="173">
        <v>43894</v>
      </c>
      <c r="L41" s="173">
        <v>44144</v>
      </c>
      <c r="M41" s="174">
        <v>33885</v>
      </c>
      <c r="N41" s="159">
        <v>0.3276759628154049</v>
      </c>
      <c r="O41" s="160">
        <v>134.84348399999999</v>
      </c>
      <c r="P41" s="160">
        <v>0.15651600000001054</v>
      </c>
      <c r="Q41" s="161">
        <v>0.9</v>
      </c>
      <c r="R41" s="162">
        <v>24848.229999999996</v>
      </c>
      <c r="S41" s="163">
        <v>35637.331465999989</v>
      </c>
      <c r="T41" s="163"/>
      <c r="U41" s="163"/>
      <c r="V41" s="165">
        <v>7056.98</v>
      </c>
      <c r="W41" s="165">
        <v>42694.311465999985</v>
      </c>
      <c r="X41" s="166">
        <v>38565</v>
      </c>
      <c r="Y41" s="162">
        <v>4129.3114659999846</v>
      </c>
      <c r="Z41" s="240">
        <v>0.10707406887073723</v>
      </c>
      <c r="AA41" s="240">
        <v>0.13105588564435311</v>
      </c>
      <c r="AB41" s="240">
        <v>0.13115445113444801</v>
      </c>
      <c r="AC41" s="240">
        <v>-2.4080382263710787E-2</v>
      </c>
      <c r="AD41" s="167" t="s">
        <v>972</v>
      </c>
    </row>
    <row r="42" spans="1:30">
      <c r="A42" s="31" t="s">
        <v>328</v>
      </c>
      <c r="B42" s="2">
        <v>135</v>
      </c>
      <c r="C42" s="125">
        <v>92.07</v>
      </c>
      <c r="D42" s="121">
        <v>1.4644999999999999</v>
      </c>
      <c r="E42" s="32">
        <f>10%*Q42+13%</f>
        <v>0.22000000000000003</v>
      </c>
      <c r="F42" s="13">
        <f>IF(G42="",($F$1*C42-B42)/B42,H42/B42)</f>
        <v>0.10961399999999996</v>
      </c>
      <c r="H42" s="5">
        <f>IF(G42="",$F$1*C42-B42,G42-B42)</f>
        <v>14.797889999999995</v>
      </c>
      <c r="I42" s="2" t="s">
        <v>66</v>
      </c>
      <c r="J42" s="33" t="s">
        <v>329</v>
      </c>
      <c r="K42" s="34">
        <f>DATE(MID(J42,1,4),MID(J42,5,2),MID(J42,7,2))</f>
        <v>43895</v>
      </c>
      <c r="L42" s="34" t="str">
        <f ca="1">IF(LEN(J42) &gt; 15,DATE(MID(J42,12,4),MID(J42,16,2),MID(J42,18,2)),TEXT(TODAY(),"yyyy-mm-dd"))</f>
        <v>2020-11-23</v>
      </c>
      <c r="M42" s="18">
        <f ca="1">(L42-K42+1)*B42</f>
        <v>35640</v>
      </c>
      <c r="N42" s="19">
        <f ca="1">H42/M42*365</f>
        <v>0.15154965909090903</v>
      </c>
      <c r="O42" s="35">
        <f>D42*C42</f>
        <v>134.83651499999999</v>
      </c>
      <c r="P42" s="35">
        <f>B42-O42</f>
        <v>0.16348500000000854</v>
      </c>
      <c r="Q42" s="36">
        <f>B42/150</f>
        <v>0.9</v>
      </c>
      <c r="R42" s="37">
        <f>R41+C42-T42</f>
        <v>24602.789999999997</v>
      </c>
      <c r="S42" s="38">
        <f>R42*D42</f>
        <v>36030.785954999992</v>
      </c>
      <c r="T42" s="38">
        <v>337.51</v>
      </c>
      <c r="U42" s="38">
        <v>491.81</v>
      </c>
      <c r="V42" s="39">
        <f>V41+U42</f>
        <v>7548.79</v>
      </c>
      <c r="W42" s="39">
        <f>V42+S42</f>
        <v>43579.575954999993</v>
      </c>
      <c r="X42" s="1">
        <f>X41+B42</f>
        <v>38700</v>
      </c>
      <c r="Y42" s="37">
        <f>W42-X42</f>
        <v>4879.575954999993</v>
      </c>
      <c r="Z42" s="204">
        <f>W42/X42-1</f>
        <v>0.12608723397932797</v>
      </c>
      <c r="AA42" s="204">
        <f>S42/(X42-V42)-1</f>
        <v>0.15664161857597159</v>
      </c>
      <c r="AB42" s="204">
        <f>SUM($C$2:C42)*D42/SUM($B$2:B42)-1</f>
        <v>3.2608325987144138E-2</v>
      </c>
      <c r="AC42" s="204">
        <f>Z42-AB42</f>
        <v>9.3478907992183835E-2</v>
      </c>
      <c r="AD42" s="40">
        <f>IF(E42-F42&lt;0,"达成",E42-F42)</f>
        <v>0.11038600000000007</v>
      </c>
    </row>
    <row r="43" spans="1:30">
      <c r="A43" s="147" t="s">
        <v>330</v>
      </c>
      <c r="B43" s="148">
        <v>135</v>
      </c>
      <c r="C43" s="169">
        <v>93.51</v>
      </c>
      <c r="D43" s="170">
        <v>1.4419999999999999</v>
      </c>
      <c r="E43" s="151">
        <v>0.22000000000000003</v>
      </c>
      <c r="F43" s="171">
        <v>0.21866666666666673</v>
      </c>
      <c r="G43" s="153">
        <v>164.52</v>
      </c>
      <c r="H43" s="172">
        <v>29.52000000000001</v>
      </c>
      <c r="I43" s="148" t="s">
        <v>975</v>
      </c>
      <c r="J43" s="155" t="s">
        <v>1810</v>
      </c>
      <c r="K43" s="173">
        <v>43896</v>
      </c>
      <c r="L43" s="173">
        <v>44144</v>
      </c>
      <c r="M43" s="174">
        <v>33615</v>
      </c>
      <c r="N43" s="159">
        <v>0.32053547523427051</v>
      </c>
      <c r="O43" s="160">
        <v>134.84142</v>
      </c>
      <c r="P43" s="160">
        <v>0.15858000000000061</v>
      </c>
      <c r="Q43" s="161">
        <v>0.9</v>
      </c>
      <c r="R43" s="162">
        <v>24696.299999999996</v>
      </c>
      <c r="S43" s="163">
        <v>35612.064599999991</v>
      </c>
      <c r="T43" s="163"/>
      <c r="U43" s="163"/>
      <c r="V43" s="165">
        <v>7548.79</v>
      </c>
      <c r="W43" s="165">
        <v>43160.854599999991</v>
      </c>
      <c r="X43" s="166">
        <v>38835</v>
      </c>
      <c r="Y43" s="162">
        <v>4325.8545999999915</v>
      </c>
      <c r="Z43" s="240">
        <v>0.1113906167117289</v>
      </c>
      <c r="AA43" s="240">
        <v>0.13826713430613657</v>
      </c>
      <c r="AB43" s="240">
        <v>0.13629005896742608</v>
      </c>
      <c r="AC43" s="240">
        <v>-2.489944225569718E-2</v>
      </c>
      <c r="AD43" s="167" t="s">
        <v>972</v>
      </c>
    </row>
    <row r="44" spans="1:30">
      <c r="A44" s="147" t="s">
        <v>819</v>
      </c>
      <c r="B44" s="148">
        <v>135</v>
      </c>
      <c r="C44" s="169">
        <v>96.57</v>
      </c>
      <c r="D44" s="170">
        <v>1.3963000000000001</v>
      </c>
      <c r="E44" s="151">
        <v>0.22000000000000003</v>
      </c>
      <c r="F44" s="171">
        <v>0.22029629629629635</v>
      </c>
      <c r="G44" s="153">
        <v>164.74</v>
      </c>
      <c r="H44" s="172">
        <v>29.740000000000009</v>
      </c>
      <c r="I44" s="148" t="s">
        <v>975</v>
      </c>
      <c r="J44" s="155" t="s">
        <v>1646</v>
      </c>
      <c r="K44" s="173">
        <v>43899</v>
      </c>
      <c r="L44" s="173" t="s">
        <v>1639</v>
      </c>
      <c r="M44" s="174">
        <v>25785</v>
      </c>
      <c r="N44" s="159">
        <v>0.42098506883847209</v>
      </c>
      <c r="O44" s="160">
        <v>134.84069099999999</v>
      </c>
      <c r="P44" s="160">
        <v>0.15930900000000747</v>
      </c>
      <c r="Q44" s="161">
        <v>0.9</v>
      </c>
      <c r="R44" s="162">
        <v>24792.869999999995</v>
      </c>
      <c r="S44" s="163">
        <v>34618.284380999998</v>
      </c>
      <c r="T44" s="163"/>
      <c r="U44" s="163"/>
      <c r="V44" s="165">
        <v>7548.79</v>
      </c>
      <c r="W44" s="165">
        <v>42167.074380999999</v>
      </c>
      <c r="X44" s="166">
        <v>38970</v>
      </c>
      <c r="Y44" s="162">
        <v>3197.0743809999985</v>
      </c>
      <c r="Z44" s="240">
        <v>8.2039373389787063E-2</v>
      </c>
      <c r="AA44" s="240">
        <v>0.10174892631442267</v>
      </c>
      <c r="AB44" s="240">
        <v>9.9927173646394474E-2</v>
      </c>
      <c r="AC44" s="240">
        <v>-1.7887800256607411E-2</v>
      </c>
      <c r="AD44" s="167" t="s">
        <v>972</v>
      </c>
    </row>
    <row r="45" spans="1:30">
      <c r="A45" s="147" t="s">
        <v>820</v>
      </c>
      <c r="B45" s="148">
        <v>135</v>
      </c>
      <c r="C45" s="169">
        <v>94.67</v>
      </c>
      <c r="D45" s="170">
        <v>1.4242999999999999</v>
      </c>
      <c r="E45" s="151">
        <v>0.22000000000000003</v>
      </c>
      <c r="F45" s="171">
        <v>0.23370370370370377</v>
      </c>
      <c r="G45" s="153">
        <v>166.55</v>
      </c>
      <c r="H45" s="172">
        <v>31.550000000000011</v>
      </c>
      <c r="I45" s="148" t="s">
        <v>975</v>
      </c>
      <c r="J45" s="155" t="s">
        <v>1781</v>
      </c>
      <c r="K45" s="173">
        <v>43900</v>
      </c>
      <c r="L45" s="173">
        <v>44144</v>
      </c>
      <c r="M45" s="174">
        <v>33075</v>
      </c>
      <c r="N45" s="159">
        <v>0.34817082388510973</v>
      </c>
      <c r="O45" s="160">
        <v>134.838481</v>
      </c>
      <c r="P45" s="160">
        <v>0.16151899999999841</v>
      </c>
      <c r="Q45" s="161">
        <v>0.9</v>
      </c>
      <c r="R45" s="162">
        <v>24887.539999999994</v>
      </c>
      <c r="S45" s="163">
        <v>35447.323221999992</v>
      </c>
      <c r="T45" s="163"/>
      <c r="U45" s="163"/>
      <c r="V45" s="165">
        <v>7548.79</v>
      </c>
      <c r="W45" s="165">
        <v>42996.113221999993</v>
      </c>
      <c r="X45" s="166">
        <v>39105</v>
      </c>
      <c r="Y45" s="162">
        <v>3891.1132219999927</v>
      </c>
      <c r="Z45" s="240">
        <v>9.9504237872394707E-2</v>
      </c>
      <c r="AA45" s="240">
        <v>0.12330736872393722</v>
      </c>
      <c r="AB45" s="240">
        <v>0.12155876123257858</v>
      </c>
      <c r="AC45" s="240">
        <v>-2.2054523360183875E-2</v>
      </c>
      <c r="AD45" s="167" t="s">
        <v>972</v>
      </c>
    </row>
    <row r="46" spans="1:30">
      <c r="A46" s="147" t="s">
        <v>821</v>
      </c>
      <c r="B46" s="148">
        <v>135</v>
      </c>
      <c r="C46" s="169">
        <v>95.87</v>
      </c>
      <c r="D46" s="170">
        <v>1.4065000000000001</v>
      </c>
      <c r="E46" s="151">
        <v>0.22000000000000003</v>
      </c>
      <c r="F46" s="171">
        <v>0.21266666666666673</v>
      </c>
      <c r="G46" s="153">
        <v>163.71</v>
      </c>
      <c r="H46" s="172">
        <v>28.710000000000008</v>
      </c>
      <c r="I46" s="148" t="s">
        <v>975</v>
      </c>
      <c r="J46" s="155" t="s">
        <v>1716</v>
      </c>
      <c r="K46" s="173">
        <v>43901</v>
      </c>
      <c r="L46" s="173">
        <v>44117</v>
      </c>
      <c r="M46" s="174">
        <v>29295</v>
      </c>
      <c r="N46" s="159">
        <v>0.35771121351766522</v>
      </c>
      <c r="O46" s="160">
        <v>134.84115500000001</v>
      </c>
      <c r="P46" s="160">
        <v>0.15884499999998525</v>
      </c>
      <c r="Q46" s="161">
        <v>0.9</v>
      </c>
      <c r="R46" s="162">
        <v>24983.409999999993</v>
      </c>
      <c r="S46" s="163">
        <v>35139.166164999995</v>
      </c>
      <c r="T46" s="163"/>
      <c r="U46" s="163"/>
      <c r="V46" s="165">
        <v>7548.79</v>
      </c>
      <c r="W46" s="165">
        <v>42687.956164999996</v>
      </c>
      <c r="X46" s="166">
        <v>39240</v>
      </c>
      <c r="Y46" s="162">
        <v>3447.956164999996</v>
      </c>
      <c r="Z46" s="240">
        <v>8.7868403797145778E-2</v>
      </c>
      <c r="AA46" s="240">
        <v>0.10879850169810479</v>
      </c>
      <c r="AB46" s="240">
        <v>0.10716819686544299</v>
      </c>
      <c r="AC46" s="240">
        <v>-1.9299793068297211E-2</v>
      </c>
      <c r="AD46" s="167" t="s">
        <v>972</v>
      </c>
    </row>
    <row r="47" spans="1:30">
      <c r="A47" s="147" t="s">
        <v>822</v>
      </c>
      <c r="B47" s="148">
        <v>135</v>
      </c>
      <c r="C47" s="169">
        <v>97.65</v>
      </c>
      <c r="D47" s="170">
        <v>1.3809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975</v>
      </c>
      <c r="J47" s="155" t="s">
        <v>1331</v>
      </c>
      <c r="K47" s="173">
        <v>43902</v>
      </c>
      <c r="L47" s="173">
        <v>44021</v>
      </c>
      <c r="M47" s="174">
        <v>16200</v>
      </c>
      <c r="N47" s="159">
        <v>0.66240740740740756</v>
      </c>
      <c r="O47" s="160">
        <v>134.844885</v>
      </c>
      <c r="P47" s="160">
        <v>0.15511499999999501</v>
      </c>
      <c r="Q47" s="161">
        <v>0.9</v>
      </c>
      <c r="R47" s="162">
        <v>25081.059999999994</v>
      </c>
      <c r="S47" s="163">
        <v>34634.435753999991</v>
      </c>
      <c r="T47" s="163"/>
      <c r="U47" s="163"/>
      <c r="V47" s="165">
        <v>7548.79</v>
      </c>
      <c r="W47" s="165">
        <v>42183.225753999992</v>
      </c>
      <c r="X47" s="166">
        <v>39375</v>
      </c>
      <c r="Y47" s="162">
        <v>2808.2257539999919</v>
      </c>
      <c r="Z47" s="205">
        <v>7.1320019149206049E-2</v>
      </c>
      <c r="AA47" s="205">
        <v>8.8236260428118607E-2</v>
      </c>
      <c r="AB47" s="205">
        <v>8.6714116114285478E-2</v>
      </c>
      <c r="AC47" s="205">
        <v>-1.5394096965079429E-2</v>
      </c>
      <c r="AD47" s="167" t="s">
        <v>972</v>
      </c>
    </row>
    <row r="48" spans="1:30">
      <c r="A48" s="147" t="s">
        <v>823</v>
      </c>
      <c r="B48" s="148">
        <v>135</v>
      </c>
      <c r="C48" s="169">
        <v>98.96</v>
      </c>
      <c r="D48" s="170">
        <v>1.3626</v>
      </c>
      <c r="E48" s="151">
        <v>0.22000000000000003</v>
      </c>
      <c r="F48" s="171">
        <v>0.21777777777777782</v>
      </c>
      <c r="G48" s="153">
        <v>164.4</v>
      </c>
      <c r="H48" s="172">
        <v>29.400000000000006</v>
      </c>
      <c r="I48" s="148" t="s">
        <v>1306</v>
      </c>
      <c r="J48" s="155" t="s">
        <v>1313</v>
      </c>
      <c r="K48" s="173">
        <v>43903</v>
      </c>
      <c r="L48" s="173">
        <v>44020</v>
      </c>
      <c r="M48" s="174">
        <v>15930</v>
      </c>
      <c r="N48" s="159">
        <v>0.67363465160075342</v>
      </c>
      <c r="O48" s="160">
        <v>134.842896</v>
      </c>
      <c r="P48" s="160">
        <v>0.15710400000000391</v>
      </c>
      <c r="Q48" s="161">
        <v>0.9</v>
      </c>
      <c r="R48" s="162">
        <v>25180.019999999993</v>
      </c>
      <c r="S48" s="163">
        <v>34310.295251999989</v>
      </c>
      <c r="T48" s="163"/>
      <c r="U48" s="163"/>
      <c r="V48" s="165">
        <v>7548.79</v>
      </c>
      <c r="W48" s="165">
        <v>41859.08525199999</v>
      </c>
      <c r="X48" s="166">
        <v>39510</v>
      </c>
      <c r="Y48" s="162">
        <v>2349.0852519999899</v>
      </c>
      <c r="Z48" s="205">
        <v>5.9455460693495166E-2</v>
      </c>
      <c r="AA48" s="205">
        <v>7.3498007490955031E-2</v>
      </c>
      <c r="AB48" s="205">
        <v>7.2061675626423183E-2</v>
      </c>
      <c r="AC48" s="205">
        <v>-1.2606214932928017E-2</v>
      </c>
      <c r="AD48" s="167" t="s">
        <v>972</v>
      </c>
    </row>
    <row r="49" spans="1:30">
      <c r="A49" s="147" t="s">
        <v>831</v>
      </c>
      <c r="B49" s="148">
        <v>135</v>
      </c>
      <c r="C49" s="175">
        <v>103.12</v>
      </c>
      <c r="D49" s="176">
        <v>1.3076000000000001</v>
      </c>
      <c r="E49" s="151">
        <v>0.22000000000000003</v>
      </c>
      <c r="F49" s="171">
        <v>0.24259259259259258</v>
      </c>
      <c r="G49" s="153">
        <v>167.75</v>
      </c>
      <c r="H49" s="172">
        <v>32.75</v>
      </c>
      <c r="I49" s="148" t="s">
        <v>975</v>
      </c>
      <c r="J49" s="155" t="s">
        <v>1132</v>
      </c>
      <c r="K49" s="173">
        <v>43906</v>
      </c>
      <c r="L49" s="173">
        <v>44018</v>
      </c>
      <c r="M49" s="174">
        <v>15255</v>
      </c>
      <c r="N49" s="159">
        <v>0.78359554244509999</v>
      </c>
      <c r="O49" s="160">
        <v>134.83971200000002</v>
      </c>
      <c r="P49" s="160">
        <v>0.16028799999998</v>
      </c>
      <c r="Q49" s="161">
        <v>0.9</v>
      </c>
      <c r="R49" s="162">
        <v>25283.139999999992</v>
      </c>
      <c r="S49" s="163">
        <v>33060.233863999994</v>
      </c>
      <c r="T49" s="163"/>
      <c r="U49" s="163"/>
      <c r="V49" s="165">
        <v>7548.79</v>
      </c>
      <c r="W49" s="165">
        <v>40609.023863999995</v>
      </c>
      <c r="X49" s="166">
        <v>39645</v>
      </c>
      <c r="Y49" s="162">
        <v>964.02386399999523</v>
      </c>
      <c r="Z49" s="205">
        <v>2.4316404691638205E-2</v>
      </c>
      <c r="AA49" s="205">
        <v>3.0035442315463179E-2</v>
      </c>
      <c r="AB49" s="205">
        <v>2.8686891562617944E-2</v>
      </c>
      <c r="AC49" s="205">
        <v>-4.3704868709797395E-3</v>
      </c>
      <c r="AD49" s="167" t="s">
        <v>972</v>
      </c>
    </row>
    <row r="50" spans="1:30">
      <c r="A50" s="147" t="s">
        <v>832</v>
      </c>
      <c r="B50" s="148">
        <v>90</v>
      </c>
      <c r="C50" s="175">
        <v>69.06</v>
      </c>
      <c r="D50" s="176">
        <v>1.3017000000000001</v>
      </c>
      <c r="E50" s="151">
        <v>0.19</v>
      </c>
      <c r="F50" s="171">
        <v>0.18411111111111103</v>
      </c>
      <c r="G50" s="153">
        <v>106.57</v>
      </c>
      <c r="H50" s="172">
        <v>16.569999999999993</v>
      </c>
      <c r="I50" s="148" t="s">
        <v>975</v>
      </c>
      <c r="J50" s="155" t="s">
        <v>1123</v>
      </c>
      <c r="K50" s="173">
        <v>43907</v>
      </c>
      <c r="L50" s="173">
        <v>44015</v>
      </c>
      <c r="M50" s="174">
        <v>9810</v>
      </c>
      <c r="N50" s="159">
        <v>0.61651885830784892</v>
      </c>
      <c r="O50" s="160">
        <v>89.895402000000004</v>
      </c>
      <c r="P50" s="160">
        <v>0.10459799999999575</v>
      </c>
      <c r="Q50" s="161">
        <v>0.6</v>
      </c>
      <c r="R50" s="162">
        <v>25352.199999999993</v>
      </c>
      <c r="S50" s="163">
        <v>33000.958739999995</v>
      </c>
      <c r="T50" s="163"/>
      <c r="U50" s="163"/>
      <c r="V50" s="165">
        <v>7548.79</v>
      </c>
      <c r="W50" s="165">
        <v>40549.748739999995</v>
      </c>
      <c r="X50" s="166">
        <v>39735</v>
      </c>
      <c r="Y50" s="162">
        <v>814.74873999999545</v>
      </c>
      <c r="Z50" s="205">
        <v>2.050456121806965E-2</v>
      </c>
      <c r="AA50" s="205">
        <v>2.531359672356559E-2</v>
      </c>
      <c r="AB50" s="205">
        <v>2.3988275424688288E-2</v>
      </c>
      <c r="AC50" s="205">
        <v>-3.4837142066186377E-3</v>
      </c>
      <c r="AD50" s="167" t="s">
        <v>972</v>
      </c>
    </row>
    <row r="51" spans="1:30">
      <c r="A51" s="147" t="s">
        <v>833</v>
      </c>
      <c r="B51" s="148">
        <v>90</v>
      </c>
      <c r="C51" s="175">
        <v>70.38</v>
      </c>
      <c r="D51" s="176">
        <v>1.2773000000000001</v>
      </c>
      <c r="E51" s="151">
        <v>0.19</v>
      </c>
      <c r="F51" s="171">
        <v>0.18500000000000005</v>
      </c>
      <c r="G51" s="153">
        <v>106.65</v>
      </c>
      <c r="H51" s="172">
        <v>16.650000000000006</v>
      </c>
      <c r="I51" s="148" t="s">
        <v>975</v>
      </c>
      <c r="J51" s="155" t="s">
        <v>1050</v>
      </c>
      <c r="K51" s="173">
        <v>43908</v>
      </c>
      <c r="L51" s="173">
        <v>44014</v>
      </c>
      <c r="M51" s="174">
        <v>9630</v>
      </c>
      <c r="N51" s="159">
        <v>0.63107476635514037</v>
      </c>
      <c r="O51" s="160">
        <v>89.896373999999994</v>
      </c>
      <c r="P51" s="160">
        <v>0.10362600000000555</v>
      </c>
      <c r="Q51" s="161">
        <v>0.6</v>
      </c>
      <c r="R51" s="162">
        <v>25422.579999999994</v>
      </c>
      <c r="S51" s="163">
        <v>32472.261433999996</v>
      </c>
      <c r="T51" s="163"/>
      <c r="U51" s="163"/>
      <c r="V51" s="165">
        <v>7548.79</v>
      </c>
      <c r="W51" s="165">
        <v>40021.051433999994</v>
      </c>
      <c r="X51" s="166">
        <v>39825</v>
      </c>
      <c r="Y51" s="162">
        <v>196.05143399999361</v>
      </c>
      <c r="Z51" s="205">
        <v>4.9228232015063877E-3</v>
      </c>
      <c r="AA51" s="205">
        <v>6.0741776683197468E-3</v>
      </c>
      <c r="AB51" s="205">
        <v>4.7804677966098996E-3</v>
      </c>
      <c r="AC51" s="205">
        <v>1.4235540489648812E-4</v>
      </c>
      <c r="AD51" s="167" t="s">
        <v>972</v>
      </c>
    </row>
    <row r="52" spans="1:30">
      <c r="A52" s="147" t="s">
        <v>834</v>
      </c>
      <c r="B52" s="148">
        <v>105</v>
      </c>
      <c r="C52" s="175">
        <v>83.12</v>
      </c>
      <c r="D52" s="176">
        <v>1.2616000000000001</v>
      </c>
      <c r="E52" s="151">
        <v>0.2</v>
      </c>
      <c r="F52" s="171">
        <v>0.19952380952380955</v>
      </c>
      <c r="G52" s="153">
        <v>125.95</v>
      </c>
      <c r="H52" s="172">
        <v>20.950000000000003</v>
      </c>
      <c r="I52" s="148" t="s">
        <v>975</v>
      </c>
      <c r="J52" s="155" t="s">
        <v>1049</v>
      </c>
      <c r="K52" s="173">
        <v>43909</v>
      </c>
      <c r="L52" s="173">
        <v>44014</v>
      </c>
      <c r="M52" s="174">
        <v>11130</v>
      </c>
      <c r="N52" s="159">
        <v>0.6870395327942499</v>
      </c>
      <c r="O52" s="160">
        <v>104.86419200000002</v>
      </c>
      <c r="P52" s="160">
        <v>0.13580799999998305</v>
      </c>
      <c r="Q52" s="161">
        <v>0.7</v>
      </c>
      <c r="R52" s="162">
        <v>25505.699999999993</v>
      </c>
      <c r="S52" s="163">
        <v>32177.991119999991</v>
      </c>
      <c r="T52" s="163"/>
      <c r="U52" s="163"/>
      <c r="V52" s="165">
        <v>7548.79</v>
      </c>
      <c r="W52" s="165">
        <v>39726.781119999992</v>
      </c>
      <c r="X52" s="166">
        <v>39930</v>
      </c>
      <c r="Y52" s="162">
        <v>-203.21888000000763</v>
      </c>
      <c r="Z52" s="205">
        <v>-5.0893784122215679E-3</v>
      </c>
      <c r="AA52" s="205">
        <v>-6.2758272467275944E-3</v>
      </c>
      <c r="AB52" s="205">
        <v>-7.5533395442025641E-3</v>
      </c>
      <c r="AC52" s="205">
        <v>2.4639611319809962E-3</v>
      </c>
      <c r="AD52" s="167" t="s">
        <v>972</v>
      </c>
    </row>
    <row r="53" spans="1:30">
      <c r="A53" s="147" t="s">
        <v>835</v>
      </c>
      <c r="B53" s="148">
        <v>105</v>
      </c>
      <c r="C53" s="175">
        <v>81.75</v>
      </c>
      <c r="D53" s="176">
        <v>1.2827999999999999</v>
      </c>
      <c r="E53" s="151">
        <v>0.2</v>
      </c>
      <c r="F53" s="171">
        <v>0.20142857142857148</v>
      </c>
      <c r="G53" s="153">
        <v>126.15</v>
      </c>
      <c r="H53" s="172">
        <v>21.150000000000006</v>
      </c>
      <c r="I53" s="148" t="s">
        <v>975</v>
      </c>
      <c r="J53" s="155" t="s">
        <v>1124</v>
      </c>
      <c r="K53" s="173">
        <v>43910</v>
      </c>
      <c r="L53" s="173">
        <v>44015</v>
      </c>
      <c r="M53" s="174">
        <v>11130</v>
      </c>
      <c r="N53" s="159">
        <v>0.69359838274932639</v>
      </c>
      <c r="O53" s="160">
        <v>104.8689</v>
      </c>
      <c r="P53" s="160">
        <v>0.13110000000000355</v>
      </c>
      <c r="Q53" s="161">
        <v>0.7</v>
      </c>
      <c r="R53" s="162">
        <v>25587.449999999993</v>
      </c>
      <c r="S53" s="163">
        <v>32823.580859999987</v>
      </c>
      <c r="T53" s="163"/>
      <c r="U53" s="163"/>
      <c r="V53" s="165">
        <v>7548.79</v>
      </c>
      <c r="W53" s="165">
        <v>40372.370859999988</v>
      </c>
      <c r="X53" s="166">
        <v>40035</v>
      </c>
      <c r="Y53" s="162">
        <v>337.37085999998817</v>
      </c>
      <c r="Z53" s="205">
        <v>8.4268979642809771E-3</v>
      </c>
      <c r="AA53" s="205">
        <v>1.0385048302033129E-2</v>
      </c>
      <c r="AB53" s="205">
        <v>9.0965883851625851E-3</v>
      </c>
      <c r="AC53" s="205">
        <v>-6.6969042088160791E-4</v>
      </c>
      <c r="AD53" s="167" t="s">
        <v>972</v>
      </c>
    </row>
    <row r="54" spans="1:30">
      <c r="A54" s="147" t="s">
        <v>842</v>
      </c>
      <c r="B54" s="148">
        <v>105</v>
      </c>
      <c r="C54" s="175">
        <v>84.42</v>
      </c>
      <c r="D54" s="176">
        <v>1.2423</v>
      </c>
      <c r="E54" s="151">
        <v>0.2</v>
      </c>
      <c r="F54" s="171">
        <v>0.19428571428571434</v>
      </c>
      <c r="G54" s="153">
        <v>125.4</v>
      </c>
      <c r="H54" s="172">
        <v>20.400000000000006</v>
      </c>
      <c r="I54" s="148" t="s">
        <v>975</v>
      </c>
      <c r="J54" s="155" t="s">
        <v>1015</v>
      </c>
      <c r="K54" s="173">
        <v>43913</v>
      </c>
      <c r="L54" s="173">
        <v>44013</v>
      </c>
      <c r="M54" s="174">
        <v>10605</v>
      </c>
      <c r="N54" s="159">
        <v>0.70212164073550232</v>
      </c>
      <c r="O54" s="160">
        <v>104.874966</v>
      </c>
      <c r="P54" s="160">
        <v>0.12503399999999942</v>
      </c>
      <c r="Q54" s="161">
        <v>0.7</v>
      </c>
      <c r="R54" s="162">
        <v>25671.869999999992</v>
      </c>
      <c r="S54" s="163">
        <v>31892.164100999988</v>
      </c>
      <c r="T54" s="163"/>
      <c r="U54" s="163"/>
      <c r="V54" s="165">
        <v>7548.79</v>
      </c>
      <c r="W54" s="165">
        <v>39440.954100999988</v>
      </c>
      <c r="X54" s="166">
        <v>40140</v>
      </c>
      <c r="Y54" s="162">
        <v>-699.04589900001156</v>
      </c>
      <c r="Z54" s="205">
        <v>-1.7415194294967851E-2</v>
      </c>
      <c r="AA54" s="205">
        <v>-2.1448909046335229E-2</v>
      </c>
      <c r="AB54" s="205">
        <v>-2.2705739985052764E-2</v>
      </c>
      <c r="AC54" s="205">
        <v>5.2905456900849135E-3</v>
      </c>
      <c r="AD54" s="167" t="s">
        <v>972</v>
      </c>
    </row>
    <row r="55" spans="1:30">
      <c r="A55" s="147" t="s">
        <v>843</v>
      </c>
      <c r="B55" s="148">
        <v>105</v>
      </c>
      <c r="C55" s="175">
        <v>82.38</v>
      </c>
      <c r="D55" s="176">
        <v>1.2729999999999999</v>
      </c>
      <c r="E55" s="151">
        <v>0.2</v>
      </c>
      <c r="F55" s="171">
        <v>0.2106666666666667</v>
      </c>
      <c r="G55" s="153">
        <v>127.12</v>
      </c>
      <c r="H55" s="172">
        <v>22.120000000000005</v>
      </c>
      <c r="I55" s="148" t="s">
        <v>975</v>
      </c>
      <c r="J55" s="155" t="s">
        <v>1105</v>
      </c>
      <c r="K55" s="173">
        <v>43914</v>
      </c>
      <c r="L55" s="173">
        <v>44015</v>
      </c>
      <c r="M55" s="174">
        <v>10710</v>
      </c>
      <c r="N55" s="159">
        <v>0.75385620915032703</v>
      </c>
      <c r="O55" s="160">
        <v>104.86973999999999</v>
      </c>
      <c r="P55" s="160">
        <v>0.13026000000000693</v>
      </c>
      <c r="Q55" s="161">
        <v>0.7</v>
      </c>
      <c r="R55" s="162">
        <v>25754.249999999993</v>
      </c>
      <c r="S55" s="163">
        <v>32785.160249999986</v>
      </c>
      <c r="T55" s="163"/>
      <c r="U55" s="163"/>
      <c r="V55" s="165">
        <v>7548.79</v>
      </c>
      <c r="W55" s="165">
        <v>40333.950249999987</v>
      </c>
      <c r="X55" s="166">
        <v>40245</v>
      </c>
      <c r="Y55" s="162">
        <v>88.950249999987136</v>
      </c>
      <c r="Z55" s="205">
        <v>2.2102186607029228E-3</v>
      </c>
      <c r="AA55" s="205">
        <v>2.7205064440185556E-3</v>
      </c>
      <c r="AB55" s="205">
        <v>1.4383702323266245E-3</v>
      </c>
      <c r="AC55" s="205">
        <v>7.718484283762983E-4</v>
      </c>
      <c r="AD55" s="167" t="s">
        <v>972</v>
      </c>
    </row>
    <row r="56" spans="1:30">
      <c r="A56" s="147" t="s">
        <v>844</v>
      </c>
      <c r="B56" s="148">
        <v>105</v>
      </c>
      <c r="C56" s="175">
        <v>80.37</v>
      </c>
      <c r="D56" s="176">
        <v>1.3048999999999999</v>
      </c>
      <c r="E56" s="151">
        <v>0.2</v>
      </c>
      <c r="F56" s="171">
        <v>0.24514285714285722</v>
      </c>
      <c r="G56" s="153">
        <v>130.74</v>
      </c>
      <c r="H56" s="172">
        <v>25.740000000000009</v>
      </c>
      <c r="I56" s="148" t="s">
        <v>975</v>
      </c>
      <c r="J56" s="155" t="s">
        <v>1133</v>
      </c>
      <c r="K56" s="173">
        <v>43915</v>
      </c>
      <c r="L56" s="173">
        <v>44018</v>
      </c>
      <c r="M56" s="174">
        <v>10920</v>
      </c>
      <c r="N56" s="159">
        <v>0.86035714285714315</v>
      </c>
      <c r="O56" s="160">
        <v>104.874813</v>
      </c>
      <c r="P56" s="160">
        <v>0.12518699999999683</v>
      </c>
      <c r="Q56" s="161">
        <v>0.7</v>
      </c>
      <c r="R56" s="162">
        <v>25834.619999999992</v>
      </c>
      <c r="S56" s="163">
        <v>33711.595637999984</v>
      </c>
      <c r="T56" s="163"/>
      <c r="U56" s="163"/>
      <c r="V56" s="165">
        <v>7548.79</v>
      </c>
      <c r="W56" s="165">
        <v>41260.385637999985</v>
      </c>
      <c r="X56" s="166">
        <v>40350</v>
      </c>
      <c r="Y56" s="162">
        <v>910.38563799998519</v>
      </c>
      <c r="Z56" s="205">
        <v>2.2562221511771563E-2</v>
      </c>
      <c r="AA56" s="205">
        <v>2.7754635819836615E-2</v>
      </c>
      <c r="AB56" s="205">
        <v>2.6461181809169343E-2</v>
      </c>
      <c r="AC56" s="205">
        <v>-3.8989602973977799E-3</v>
      </c>
      <c r="AD56" s="167" t="s">
        <v>972</v>
      </c>
    </row>
    <row r="57" spans="1:30">
      <c r="A57" s="147" t="s">
        <v>845</v>
      </c>
      <c r="B57" s="148">
        <v>90</v>
      </c>
      <c r="C57" s="175">
        <v>69.31</v>
      </c>
      <c r="D57" s="176">
        <v>1.2968999999999999</v>
      </c>
      <c r="E57" s="151">
        <v>0.19</v>
      </c>
      <c r="F57" s="171">
        <v>0.18844444444444439</v>
      </c>
      <c r="G57" s="153">
        <v>106.96</v>
      </c>
      <c r="H57" s="172">
        <v>16.959999999999994</v>
      </c>
      <c r="I57" s="148" t="s">
        <v>975</v>
      </c>
      <c r="J57" s="155" t="s">
        <v>1125</v>
      </c>
      <c r="K57" s="173">
        <v>43916</v>
      </c>
      <c r="L57" s="173">
        <v>44015</v>
      </c>
      <c r="M57" s="174">
        <v>9000</v>
      </c>
      <c r="N57" s="159">
        <v>0.687822222222222</v>
      </c>
      <c r="O57" s="160">
        <v>89.888138999999995</v>
      </c>
      <c r="P57" s="160">
        <v>0.11186100000000465</v>
      </c>
      <c r="Q57" s="161">
        <v>0.6</v>
      </c>
      <c r="R57" s="162">
        <v>25903.929999999993</v>
      </c>
      <c r="S57" s="163">
        <v>33594.80681699999</v>
      </c>
      <c r="T57" s="163"/>
      <c r="U57" s="163"/>
      <c r="V57" s="165">
        <v>7548.79</v>
      </c>
      <c r="W57" s="165">
        <v>41143.596816999991</v>
      </c>
      <c r="X57" s="166">
        <v>40440</v>
      </c>
      <c r="Y57" s="162">
        <v>703.59681699999055</v>
      </c>
      <c r="Z57" s="205">
        <v>1.7398536523244079E-2</v>
      </c>
      <c r="AA57" s="205">
        <v>2.1391636762526867E-2</v>
      </c>
      <c r="AB57" s="205">
        <v>2.0120566394658423E-2</v>
      </c>
      <c r="AC57" s="205">
        <v>-2.7220298714143443E-3</v>
      </c>
      <c r="AD57" s="167" t="s">
        <v>972</v>
      </c>
    </row>
    <row r="58" spans="1:30">
      <c r="A58" s="147" t="s">
        <v>846</v>
      </c>
      <c r="B58" s="148">
        <v>90</v>
      </c>
      <c r="C58" s="175">
        <v>69.09</v>
      </c>
      <c r="D58" s="176">
        <v>1.3009999999999999</v>
      </c>
      <c r="E58" s="151">
        <v>0.19</v>
      </c>
      <c r="F58" s="171">
        <v>0.18466666666666673</v>
      </c>
      <c r="G58" s="153">
        <v>106.62</v>
      </c>
      <c r="H58" s="172">
        <v>16.620000000000005</v>
      </c>
      <c r="I58" s="148" t="s">
        <v>975</v>
      </c>
      <c r="J58" s="155" t="s">
        <v>1126</v>
      </c>
      <c r="K58" s="173">
        <v>43917</v>
      </c>
      <c r="L58" s="173">
        <v>44015</v>
      </c>
      <c r="M58" s="174">
        <v>8910</v>
      </c>
      <c r="N58" s="159">
        <v>0.68084175084175103</v>
      </c>
      <c r="O58" s="160">
        <v>89.886089999999996</v>
      </c>
      <c r="P58" s="160">
        <v>0.11391000000000417</v>
      </c>
      <c r="Q58" s="161">
        <v>0.6</v>
      </c>
      <c r="R58" s="162">
        <v>25973.019999999993</v>
      </c>
      <c r="S58" s="163">
        <v>33790.89901999999</v>
      </c>
      <c r="T58" s="163"/>
      <c r="U58" s="163"/>
      <c r="V58" s="165">
        <v>7548.79</v>
      </c>
      <c r="W58" s="165">
        <v>41339.689019999991</v>
      </c>
      <c r="X58" s="166">
        <v>40530</v>
      </c>
      <c r="Y58" s="162">
        <v>809.68901999999071</v>
      </c>
      <c r="Z58" s="205">
        <v>1.9977523316061951E-2</v>
      </c>
      <c r="AA58" s="205">
        <v>2.4550009535732276E-2</v>
      </c>
      <c r="AB58" s="205">
        <v>2.3290908956328238E-2</v>
      </c>
      <c r="AC58" s="205">
        <v>-3.3133856402662865E-3</v>
      </c>
      <c r="AD58" s="167" t="s">
        <v>972</v>
      </c>
    </row>
    <row r="59" spans="1:30">
      <c r="A59" s="147" t="s">
        <v>854</v>
      </c>
      <c r="B59" s="148">
        <v>90</v>
      </c>
      <c r="C59" s="175">
        <v>69.73</v>
      </c>
      <c r="D59" s="176">
        <v>1.2890999999999999</v>
      </c>
      <c r="E59" s="151">
        <v>0.19</v>
      </c>
      <c r="F59" s="171">
        <v>0.19555555555555548</v>
      </c>
      <c r="G59" s="153">
        <v>107.6</v>
      </c>
      <c r="H59" s="172">
        <v>17.599999999999994</v>
      </c>
      <c r="I59" s="148" t="s">
        <v>975</v>
      </c>
      <c r="J59" s="155" t="s">
        <v>1127</v>
      </c>
      <c r="K59" s="173">
        <v>43920</v>
      </c>
      <c r="L59" s="173">
        <v>44015</v>
      </c>
      <c r="M59" s="174">
        <v>8640</v>
      </c>
      <c r="N59" s="159">
        <v>0.74351851851851825</v>
      </c>
      <c r="O59" s="160">
        <v>89.888942999999998</v>
      </c>
      <c r="P59" s="160">
        <v>0.1110570000000024</v>
      </c>
      <c r="Q59" s="161">
        <v>0.6</v>
      </c>
      <c r="R59" s="162">
        <v>26042.749999999993</v>
      </c>
      <c r="S59" s="163">
        <v>33571.709024999989</v>
      </c>
      <c r="T59" s="163"/>
      <c r="U59" s="163"/>
      <c r="V59" s="165">
        <v>7548.79</v>
      </c>
      <c r="W59" s="165">
        <v>41120.49902499999</v>
      </c>
      <c r="X59" s="166">
        <v>40620</v>
      </c>
      <c r="Y59" s="162">
        <v>500.49902499999007</v>
      </c>
      <c r="Z59" s="205">
        <v>1.2321492491383257E-2</v>
      </c>
      <c r="AA59" s="205">
        <v>1.5133979827166577E-2</v>
      </c>
      <c r="AB59" s="205">
        <v>1.3897460782865023E-2</v>
      </c>
      <c r="AC59" s="205">
        <v>-1.5759682914817663E-3</v>
      </c>
      <c r="AD59" s="167" t="s">
        <v>972</v>
      </c>
    </row>
    <row r="60" spans="1:30">
      <c r="A60" s="147" t="s">
        <v>855</v>
      </c>
      <c r="B60" s="148">
        <v>105</v>
      </c>
      <c r="C60" s="175">
        <v>81.11</v>
      </c>
      <c r="D60" s="176">
        <v>1.2928999999999999</v>
      </c>
      <c r="E60" s="151">
        <v>0.2</v>
      </c>
      <c r="F60" s="171">
        <v>0.25657142857142856</v>
      </c>
      <c r="G60" s="153">
        <v>131.94</v>
      </c>
      <c r="H60" s="172">
        <v>26.939999999999998</v>
      </c>
      <c r="I60" s="148" t="s">
        <v>975</v>
      </c>
      <c r="J60" s="155" t="s">
        <v>1134</v>
      </c>
      <c r="K60" s="173">
        <v>43921</v>
      </c>
      <c r="L60" s="173">
        <v>44018</v>
      </c>
      <c r="M60" s="174">
        <v>10290</v>
      </c>
      <c r="N60" s="159">
        <v>0.95559766763848386</v>
      </c>
      <c r="O60" s="160">
        <v>104.86711899999999</v>
      </c>
      <c r="P60" s="160">
        <v>0.1328810000000118</v>
      </c>
      <c r="Q60" s="161">
        <v>0.7</v>
      </c>
      <c r="R60" s="162">
        <v>26123.859999999993</v>
      </c>
      <c r="S60" s="163">
        <v>33775.538593999991</v>
      </c>
      <c r="T60" s="163"/>
      <c r="U60" s="163"/>
      <c r="V60" s="165">
        <v>7548.79</v>
      </c>
      <c r="W60" s="165">
        <v>41324.328593999991</v>
      </c>
      <c r="X60" s="166">
        <v>40725</v>
      </c>
      <c r="Y60" s="162">
        <v>599.32859399999143</v>
      </c>
      <c r="Z60" s="205">
        <v>1.4716478674033029E-2</v>
      </c>
      <c r="AA60" s="205">
        <v>1.8065010861698427E-2</v>
      </c>
      <c r="AB60" s="205">
        <v>1.6839420552485773E-2</v>
      </c>
      <c r="AC60" s="205">
        <v>-2.1229418784527443E-3</v>
      </c>
      <c r="AD60" s="167" t="s">
        <v>972</v>
      </c>
    </row>
    <row r="61" spans="1:30">
      <c r="A61" s="147" t="s">
        <v>856</v>
      </c>
      <c r="B61" s="148">
        <v>90</v>
      </c>
      <c r="C61" s="175">
        <v>69.72</v>
      </c>
      <c r="D61" s="176">
        <v>1.2892999999999999</v>
      </c>
      <c r="E61" s="151">
        <v>0.19</v>
      </c>
      <c r="F61" s="171">
        <v>0.19544444444444448</v>
      </c>
      <c r="G61" s="153">
        <v>107.59</v>
      </c>
      <c r="H61" s="172">
        <v>17.590000000000003</v>
      </c>
      <c r="I61" s="148" t="s">
        <v>975</v>
      </c>
      <c r="J61" s="155" t="s">
        <v>1128</v>
      </c>
      <c r="K61" s="173">
        <v>43922</v>
      </c>
      <c r="L61" s="173">
        <v>44015</v>
      </c>
      <c r="M61" s="174">
        <v>8460</v>
      </c>
      <c r="N61" s="159">
        <v>0.75890661938534287</v>
      </c>
      <c r="O61" s="160">
        <v>89.889995999999996</v>
      </c>
      <c r="P61" s="160">
        <v>0.11000400000000354</v>
      </c>
      <c r="Q61" s="161">
        <v>0.6</v>
      </c>
      <c r="R61" s="162">
        <v>26193.579999999994</v>
      </c>
      <c r="S61" s="163">
        <v>33771.382693999993</v>
      </c>
      <c r="T61" s="163"/>
      <c r="U61" s="163"/>
      <c r="V61" s="165">
        <v>7548.79</v>
      </c>
      <c r="W61" s="165">
        <v>41320.172693999993</v>
      </c>
      <c r="X61" s="166">
        <v>40815</v>
      </c>
      <c r="Y61" s="162">
        <v>505.1726939999935</v>
      </c>
      <c r="Z61" s="205">
        <v>1.2377133259830808E-2</v>
      </c>
      <c r="AA61" s="205">
        <v>1.5185760385688418E-2</v>
      </c>
      <c r="AB61" s="205">
        <v>1.3974510106578242E-2</v>
      </c>
      <c r="AC61" s="205">
        <v>-1.5973768467474336E-3</v>
      </c>
      <c r="AD61" s="167" t="s">
        <v>972</v>
      </c>
    </row>
    <row r="62" spans="1:30">
      <c r="A62" s="147" t="s">
        <v>857</v>
      </c>
      <c r="B62" s="148">
        <v>105</v>
      </c>
      <c r="C62" s="175">
        <v>80.12</v>
      </c>
      <c r="D62" s="176">
        <v>1.3089</v>
      </c>
      <c r="E62" s="151">
        <v>0.2</v>
      </c>
      <c r="F62" s="171">
        <v>0.24123809523809536</v>
      </c>
      <c r="G62" s="153">
        <v>130.33000000000001</v>
      </c>
      <c r="H62" s="172">
        <v>25.330000000000013</v>
      </c>
      <c r="I62" s="148" t="s">
        <v>975</v>
      </c>
      <c r="J62" s="155" t="s">
        <v>1135</v>
      </c>
      <c r="K62" s="173">
        <v>43923</v>
      </c>
      <c r="L62" s="173">
        <v>44018</v>
      </c>
      <c r="M62" s="174">
        <v>10080</v>
      </c>
      <c r="N62" s="159">
        <v>0.91720734126984171</v>
      </c>
      <c r="O62" s="160">
        <v>104.869068</v>
      </c>
      <c r="P62" s="160">
        <v>0.13093200000000138</v>
      </c>
      <c r="Q62" s="161">
        <v>0.7</v>
      </c>
      <c r="R62" s="162">
        <v>26273.699999999993</v>
      </c>
      <c r="S62" s="163">
        <v>34389.645929999991</v>
      </c>
      <c r="T62" s="163"/>
      <c r="U62" s="163"/>
      <c r="V62" s="165">
        <v>7548.79</v>
      </c>
      <c r="W62" s="165">
        <v>41938.435929999992</v>
      </c>
      <c r="X62" s="166">
        <v>40920</v>
      </c>
      <c r="Y62" s="162">
        <v>1018.4359299999924</v>
      </c>
      <c r="Z62" s="205">
        <v>2.488846358748753E-2</v>
      </c>
      <c r="AA62" s="205">
        <v>3.0518399842258903E-2</v>
      </c>
      <c r="AB62" s="205">
        <v>2.931038753665649E-2</v>
      </c>
      <c r="AC62" s="205">
        <v>-4.4219239491689599E-3</v>
      </c>
      <c r="AD62" s="167" t="s">
        <v>972</v>
      </c>
    </row>
    <row r="63" spans="1:30">
      <c r="A63" s="147" t="s">
        <v>858</v>
      </c>
      <c r="B63" s="148">
        <v>90</v>
      </c>
      <c r="C63" s="175">
        <v>69.05</v>
      </c>
      <c r="D63" s="176">
        <v>1.3018000000000001</v>
      </c>
      <c r="E63" s="151">
        <v>0.19</v>
      </c>
      <c r="F63" s="171">
        <v>0.18388888888888885</v>
      </c>
      <c r="G63" s="153">
        <v>106.55</v>
      </c>
      <c r="H63" s="172">
        <v>16.549999999999997</v>
      </c>
      <c r="I63" s="148" t="s">
        <v>975</v>
      </c>
      <c r="J63" s="155" t="s">
        <v>1129</v>
      </c>
      <c r="K63" s="173">
        <v>43924</v>
      </c>
      <c r="L63" s="173">
        <v>44015</v>
      </c>
      <c r="M63" s="174">
        <v>8280</v>
      </c>
      <c r="N63" s="159">
        <v>0.72955917874396126</v>
      </c>
      <c r="O63" s="160">
        <v>89.889290000000003</v>
      </c>
      <c r="P63" s="160">
        <v>0.11070999999999742</v>
      </c>
      <c r="Q63" s="161">
        <v>0.6</v>
      </c>
      <c r="R63" s="162">
        <v>26342.749999999993</v>
      </c>
      <c r="S63" s="163">
        <v>34292.991949999989</v>
      </c>
      <c r="T63" s="163"/>
      <c r="U63" s="163"/>
      <c r="V63" s="165">
        <v>7548.79</v>
      </c>
      <c r="W63" s="165">
        <v>41841.78194999999</v>
      </c>
      <c r="X63" s="166">
        <v>41010</v>
      </c>
      <c r="Y63" s="162">
        <v>831.78194999998959</v>
      </c>
      <c r="Z63" s="205">
        <v>2.0282417702998989E-2</v>
      </c>
      <c r="AA63" s="205">
        <v>2.4858095388660129E-2</v>
      </c>
      <c r="AB63" s="205">
        <v>2.3672223506461476E-2</v>
      </c>
      <c r="AC63" s="205">
        <v>-3.3898058034624867E-3</v>
      </c>
      <c r="AD63" s="167" t="s">
        <v>972</v>
      </c>
    </row>
    <row r="64" spans="1:30">
      <c r="A64" s="147" t="s">
        <v>864</v>
      </c>
      <c r="B64" s="148">
        <v>90</v>
      </c>
      <c r="C64" s="175">
        <v>67.59</v>
      </c>
      <c r="D64" s="176">
        <v>1.3299000000000001</v>
      </c>
      <c r="E64" s="151">
        <v>0.19</v>
      </c>
      <c r="F64" s="171">
        <v>0.22166666666666671</v>
      </c>
      <c r="G64" s="153">
        <v>109.95</v>
      </c>
      <c r="H64" s="172">
        <v>19.950000000000003</v>
      </c>
      <c r="I64" s="148" t="s">
        <v>975</v>
      </c>
      <c r="J64" s="155" t="s">
        <v>1136</v>
      </c>
      <c r="K64" s="173">
        <v>43928</v>
      </c>
      <c r="L64" s="173">
        <v>44018</v>
      </c>
      <c r="M64" s="174">
        <v>8190</v>
      </c>
      <c r="N64" s="159">
        <v>0.88910256410256427</v>
      </c>
      <c r="O64" s="160">
        <v>89.887941000000012</v>
      </c>
      <c r="P64" s="160">
        <v>0.11205899999998792</v>
      </c>
      <c r="Q64" s="161">
        <v>0.6</v>
      </c>
      <c r="R64" s="162">
        <v>26410.339999999993</v>
      </c>
      <c r="S64" s="163">
        <v>35123.111165999995</v>
      </c>
      <c r="T64" s="163"/>
      <c r="U64" s="163"/>
      <c r="V64" s="165">
        <v>7548.79</v>
      </c>
      <c r="W64" s="165">
        <v>42671.901165999996</v>
      </c>
      <c r="X64" s="166">
        <v>41100</v>
      </c>
      <c r="Y64" s="162">
        <v>1571.901165999996</v>
      </c>
      <c r="Z64" s="205">
        <v>3.8245770462286943E-2</v>
      </c>
      <c r="AA64" s="205">
        <v>4.6850804069361374E-2</v>
      </c>
      <c r="AB64" s="205">
        <v>4.5665747299269643E-2</v>
      </c>
      <c r="AC64" s="205">
        <v>-7.4199768369827002E-3</v>
      </c>
      <c r="AD64" s="167" t="s">
        <v>972</v>
      </c>
    </row>
    <row r="65" spans="1:30">
      <c r="A65" s="147" t="s">
        <v>865</v>
      </c>
      <c r="B65" s="148">
        <v>240</v>
      </c>
      <c r="C65" s="175">
        <v>181.04</v>
      </c>
      <c r="D65" s="176">
        <v>1.3241000000000001</v>
      </c>
      <c r="E65" s="151">
        <v>0.29000000000000004</v>
      </c>
      <c r="F65" s="171">
        <v>0.28683333333333322</v>
      </c>
      <c r="G65" s="153">
        <v>308.83999999999997</v>
      </c>
      <c r="H65" s="172">
        <v>68.839999999999975</v>
      </c>
      <c r="I65" s="148" t="s">
        <v>975</v>
      </c>
      <c r="J65" s="155" t="s">
        <v>1647</v>
      </c>
      <c r="K65" s="173">
        <v>43929</v>
      </c>
      <c r="L65" s="173" t="s">
        <v>1639</v>
      </c>
      <c r="M65" s="174">
        <v>38640</v>
      </c>
      <c r="N65" s="159">
        <v>0.65027432712215294</v>
      </c>
      <c r="O65" s="160">
        <v>239.71506400000001</v>
      </c>
      <c r="P65" s="160">
        <v>0.28493599999998764</v>
      </c>
      <c r="Q65" s="161">
        <v>1.6</v>
      </c>
      <c r="R65" s="162">
        <v>26591.379999999994</v>
      </c>
      <c r="S65" s="163">
        <v>35209.646257999993</v>
      </c>
      <c r="T65" s="163"/>
      <c r="U65" s="163"/>
      <c r="V65" s="165">
        <v>7548.79</v>
      </c>
      <c r="W65" s="165">
        <v>42758.436257999994</v>
      </c>
      <c r="X65" s="166">
        <v>41340</v>
      </c>
      <c r="Y65" s="162">
        <v>1418.4362579999943</v>
      </c>
      <c r="Z65" s="240">
        <v>3.4311472133526699E-2</v>
      </c>
      <c r="AA65" s="240">
        <v>4.1976486133523894E-2</v>
      </c>
      <c r="AB65" s="240">
        <v>4.0859828011610588E-2</v>
      </c>
      <c r="AC65" s="240">
        <v>-6.5483558780838891E-3</v>
      </c>
      <c r="AD65" s="167" t="s">
        <v>972</v>
      </c>
    </row>
    <row r="66" spans="1:30">
      <c r="A66" s="147" t="s">
        <v>866</v>
      </c>
      <c r="B66" s="148">
        <v>240</v>
      </c>
      <c r="C66" s="175">
        <v>180.46</v>
      </c>
      <c r="D66" s="176">
        <v>1.3283</v>
      </c>
      <c r="E66" s="151">
        <v>0.29000000000000004</v>
      </c>
      <c r="F66" s="171">
        <v>0.28270833333333345</v>
      </c>
      <c r="G66" s="153">
        <v>307.85000000000002</v>
      </c>
      <c r="H66" s="172">
        <v>67.850000000000023</v>
      </c>
      <c r="I66" s="148" t="s">
        <v>975</v>
      </c>
      <c r="J66" s="155" t="s">
        <v>1649</v>
      </c>
      <c r="K66" s="173">
        <v>43930</v>
      </c>
      <c r="L66" s="173" t="s">
        <v>1639</v>
      </c>
      <c r="M66" s="174">
        <v>38400</v>
      </c>
      <c r="N66" s="159">
        <v>0.64492838541666686</v>
      </c>
      <c r="O66" s="160">
        <v>239.70501800000002</v>
      </c>
      <c r="P66" s="160">
        <v>0.2949819999999761</v>
      </c>
      <c r="Q66" s="161">
        <v>1.6</v>
      </c>
      <c r="R66" s="162">
        <v>26771.839999999993</v>
      </c>
      <c r="S66" s="163">
        <v>35561.035071999991</v>
      </c>
      <c r="T66" s="163"/>
      <c r="U66" s="163"/>
      <c r="V66" s="165">
        <v>7548.79</v>
      </c>
      <c r="W66" s="165">
        <v>43109.825071999992</v>
      </c>
      <c r="X66" s="166">
        <v>41580</v>
      </c>
      <c r="Y66" s="162">
        <v>1529.8250719999924</v>
      </c>
      <c r="Z66" s="240">
        <v>3.6792329773929655E-2</v>
      </c>
      <c r="AA66" s="240">
        <v>4.4953590307249991E-2</v>
      </c>
      <c r="AB66" s="240">
        <v>4.3899405675805303E-2</v>
      </c>
      <c r="AC66" s="240">
        <v>-7.107075901875648E-3</v>
      </c>
      <c r="AD66" s="167" t="s">
        <v>972</v>
      </c>
    </row>
    <row r="67" spans="1:30">
      <c r="A67" s="147" t="s">
        <v>867</v>
      </c>
      <c r="B67" s="148">
        <v>240</v>
      </c>
      <c r="C67" s="175">
        <v>181.53</v>
      </c>
      <c r="D67" s="176">
        <v>1.3205</v>
      </c>
      <c r="E67" s="151">
        <v>0.29000000000000004</v>
      </c>
      <c r="F67" s="171">
        <v>0.29033333333333339</v>
      </c>
      <c r="G67" s="153">
        <v>309.68</v>
      </c>
      <c r="H67" s="172">
        <v>69.680000000000007</v>
      </c>
      <c r="I67" s="148" t="s">
        <v>975</v>
      </c>
      <c r="J67" s="155" t="s">
        <v>1648</v>
      </c>
      <c r="K67" s="173">
        <v>43931</v>
      </c>
      <c r="L67" s="173" t="s">
        <v>1639</v>
      </c>
      <c r="M67" s="174">
        <v>38160</v>
      </c>
      <c r="N67" s="159">
        <v>0.66648846960167718</v>
      </c>
      <c r="O67" s="160">
        <v>239.710365</v>
      </c>
      <c r="P67" s="160">
        <v>0.28963500000000408</v>
      </c>
      <c r="Q67" s="161">
        <v>1.6</v>
      </c>
      <c r="R67" s="162">
        <v>26953.369999999992</v>
      </c>
      <c r="S67" s="163">
        <v>35591.925084999988</v>
      </c>
      <c r="T67" s="163"/>
      <c r="U67" s="163"/>
      <c r="V67" s="165">
        <v>7548.79</v>
      </c>
      <c r="W67" s="165">
        <v>43140.715084999989</v>
      </c>
      <c r="X67" s="166">
        <v>41820</v>
      </c>
      <c r="Y67" s="162">
        <v>1320.7150849999889</v>
      </c>
      <c r="Z67" s="240">
        <v>3.1580944165470859E-2</v>
      </c>
      <c r="AA67" s="240">
        <v>3.853715947000369E-2</v>
      </c>
      <c r="AB67" s="240">
        <v>3.7545773433763641E-2</v>
      </c>
      <c r="AC67" s="240">
        <v>-5.9648292682927817E-3</v>
      </c>
      <c r="AD67" s="167" t="s">
        <v>972</v>
      </c>
    </row>
    <row r="68" spans="1:30">
      <c r="A68" s="147" t="s">
        <v>873</v>
      </c>
      <c r="B68" s="148">
        <v>240</v>
      </c>
      <c r="C68" s="175">
        <v>182.28</v>
      </c>
      <c r="D68" s="176">
        <v>1.3150999999999999</v>
      </c>
      <c r="E68" s="151">
        <v>0.29000000000000004</v>
      </c>
      <c r="F68" s="171">
        <v>0.28516666666666668</v>
      </c>
      <c r="G68" s="153">
        <v>308.44</v>
      </c>
      <c r="H68" s="172">
        <v>68.44</v>
      </c>
      <c r="I68" s="148" t="s">
        <v>975</v>
      </c>
      <c r="J68" s="155" t="s">
        <v>1473</v>
      </c>
      <c r="K68" s="173">
        <v>43934</v>
      </c>
      <c r="L68" s="173">
        <v>44025</v>
      </c>
      <c r="M68" s="174">
        <v>22080</v>
      </c>
      <c r="N68" s="159">
        <v>1.1313677536231883</v>
      </c>
      <c r="O68" s="160">
        <v>239.71642799999998</v>
      </c>
      <c r="P68" s="160">
        <v>0.28357200000002081</v>
      </c>
      <c r="Q68" s="161">
        <v>1.6</v>
      </c>
      <c r="R68" s="162">
        <v>27135.649999999991</v>
      </c>
      <c r="S68" s="163">
        <v>35686.093314999984</v>
      </c>
      <c r="T68" s="163"/>
      <c r="U68" s="163"/>
      <c r="V68" s="165">
        <v>7548.79</v>
      </c>
      <c r="W68" s="165">
        <v>43234.883314999985</v>
      </c>
      <c r="X68" s="166">
        <v>42060</v>
      </c>
      <c r="Y68" s="162">
        <v>1174.8833149999846</v>
      </c>
      <c r="Z68" s="205">
        <v>2.7933507251544976E-2</v>
      </c>
      <c r="AA68" s="205">
        <v>3.4043527161174092E-2</v>
      </c>
      <c r="AB68" s="205">
        <v>3.310610240133105E-2</v>
      </c>
      <c r="AC68" s="205">
        <v>-5.1725951497860745E-3</v>
      </c>
      <c r="AD68" s="167" t="s">
        <v>972</v>
      </c>
    </row>
    <row r="69" spans="1:30">
      <c r="A69" s="147" t="s">
        <v>874</v>
      </c>
      <c r="B69" s="148">
        <v>135</v>
      </c>
      <c r="C69" s="175">
        <v>100.74</v>
      </c>
      <c r="D69" s="176">
        <v>1.3385</v>
      </c>
      <c r="E69" s="151">
        <v>0.22000000000000003</v>
      </c>
      <c r="F69" s="171">
        <v>0.21392592592592588</v>
      </c>
      <c r="G69" s="153">
        <v>163.88</v>
      </c>
      <c r="H69" s="172">
        <v>28.879999999999995</v>
      </c>
      <c r="I69" s="148" t="s">
        <v>975</v>
      </c>
      <c r="J69" s="155" t="s">
        <v>1137</v>
      </c>
      <c r="K69" s="173">
        <v>43935</v>
      </c>
      <c r="L69" s="173">
        <v>44018</v>
      </c>
      <c r="M69" s="174">
        <v>11340</v>
      </c>
      <c r="N69" s="159">
        <v>0.92955908289241607</v>
      </c>
      <c r="O69" s="160">
        <v>134.84048999999999</v>
      </c>
      <c r="P69" s="160">
        <v>0.15951000000001159</v>
      </c>
      <c r="Q69" s="161">
        <v>0.9</v>
      </c>
      <c r="R69" s="162">
        <v>27236.389999999992</v>
      </c>
      <c r="S69" s="163">
        <v>36455.908014999994</v>
      </c>
      <c r="T69" s="163"/>
      <c r="U69" s="163"/>
      <c r="V69" s="165">
        <v>7548.79</v>
      </c>
      <c r="W69" s="165">
        <v>44004.698014999994</v>
      </c>
      <c r="X69" s="166">
        <v>42195</v>
      </c>
      <c r="Y69" s="162">
        <v>1809.6980149999945</v>
      </c>
      <c r="Z69" s="205">
        <v>4.2888920843701772E-2</v>
      </c>
      <c r="AA69" s="205">
        <v>5.2233650231872319E-2</v>
      </c>
      <c r="AB69" s="205">
        <v>5.1319979499940382E-2</v>
      </c>
      <c r="AC69" s="205">
        <v>-8.4310586562386103E-3</v>
      </c>
      <c r="AD69" s="167" t="s">
        <v>972</v>
      </c>
    </row>
    <row r="70" spans="1:30">
      <c r="A70" s="147" t="s">
        <v>875</v>
      </c>
      <c r="B70" s="148">
        <v>240</v>
      </c>
      <c r="C70" s="175">
        <v>180.33</v>
      </c>
      <c r="D70" s="176">
        <v>1.3292999999999999</v>
      </c>
      <c r="E70" s="151">
        <v>0.29000000000000004</v>
      </c>
      <c r="F70" s="171">
        <v>0.28304166666666669</v>
      </c>
      <c r="G70" s="153">
        <v>307.93</v>
      </c>
      <c r="H70" s="172">
        <v>67.930000000000007</v>
      </c>
      <c r="I70" s="148" t="s">
        <v>975</v>
      </c>
      <c r="J70" s="155" t="s">
        <v>1718</v>
      </c>
      <c r="K70" s="173">
        <v>43936</v>
      </c>
      <c r="L70" s="173">
        <v>44117</v>
      </c>
      <c r="M70" s="174">
        <v>43680</v>
      </c>
      <c r="N70" s="159">
        <v>0.5676385073260074</v>
      </c>
      <c r="O70" s="160">
        <v>239.71266900000001</v>
      </c>
      <c r="P70" s="160">
        <v>0.28733099999999467</v>
      </c>
      <c r="Q70" s="161">
        <v>1.6</v>
      </c>
      <c r="R70" s="162">
        <v>27416.719999999994</v>
      </c>
      <c r="S70" s="163">
        <v>36445.045895999989</v>
      </c>
      <c r="T70" s="163"/>
      <c r="U70" s="163"/>
      <c r="V70" s="165">
        <v>7548.79</v>
      </c>
      <c r="W70" s="165">
        <v>43993.83589599999</v>
      </c>
      <c r="X70" s="166">
        <v>42435</v>
      </c>
      <c r="Y70" s="162">
        <v>1558.8358959999896</v>
      </c>
      <c r="Z70" s="240">
        <v>3.673467411334963E-2</v>
      </c>
      <c r="AA70" s="240">
        <v>4.4683440706227096E-2</v>
      </c>
      <c r="AB70" s="240">
        <v>4.3837719618239346E-2</v>
      </c>
      <c r="AC70" s="240">
        <v>-7.1030455048897156E-3</v>
      </c>
      <c r="AD70" s="167" t="s">
        <v>972</v>
      </c>
    </row>
    <row r="71" spans="1:30">
      <c r="A71" s="147" t="s">
        <v>876</v>
      </c>
      <c r="B71" s="148">
        <v>240</v>
      </c>
      <c r="C71" s="175">
        <v>180.06</v>
      </c>
      <c r="D71" s="176">
        <v>1.3312999999999999</v>
      </c>
      <c r="E71" s="151">
        <v>0.29000000000000004</v>
      </c>
      <c r="F71" s="171">
        <v>0.3199583333333334</v>
      </c>
      <c r="G71" s="153">
        <v>316.79000000000002</v>
      </c>
      <c r="H71" s="172">
        <v>76.79000000000002</v>
      </c>
      <c r="I71" s="148" t="s">
        <v>975</v>
      </c>
      <c r="J71" s="155" t="s">
        <v>1782</v>
      </c>
      <c r="K71" s="173">
        <v>43937</v>
      </c>
      <c r="L71" s="173">
        <v>44144</v>
      </c>
      <c r="M71" s="174">
        <v>49920</v>
      </c>
      <c r="N71" s="159">
        <v>0.56146534455128216</v>
      </c>
      <c r="O71" s="160">
        <v>239.71387799999999</v>
      </c>
      <c r="P71" s="160">
        <v>0.28612200000000598</v>
      </c>
      <c r="Q71" s="161">
        <v>1.6</v>
      </c>
      <c r="R71" s="162">
        <v>27596.779999999995</v>
      </c>
      <c r="S71" s="163">
        <v>36739.593213999993</v>
      </c>
      <c r="T71" s="163"/>
      <c r="U71" s="163"/>
      <c r="V71" s="165">
        <v>7548.79</v>
      </c>
      <c r="W71" s="165">
        <v>44288.383213999994</v>
      </c>
      <c r="X71" s="166">
        <v>42675</v>
      </c>
      <c r="Y71" s="162">
        <v>1613.383213999994</v>
      </c>
      <c r="Z71" s="240">
        <v>3.7806285038078258E-2</v>
      </c>
      <c r="AA71" s="240">
        <v>4.5931035941537468E-2</v>
      </c>
      <c r="AB71" s="240">
        <v>4.5146150908025318E-2</v>
      </c>
      <c r="AC71" s="240">
        <v>-7.3398658699470598E-3</v>
      </c>
      <c r="AD71" s="167" t="s">
        <v>972</v>
      </c>
    </row>
    <row r="72" spans="1:30">
      <c r="A72" s="147" t="s">
        <v>877</v>
      </c>
      <c r="B72" s="148">
        <v>240</v>
      </c>
      <c r="C72" s="175">
        <v>178.44</v>
      </c>
      <c r="D72" s="176">
        <v>1.3433999999999999</v>
      </c>
      <c r="E72" s="151">
        <v>0.29000000000000004</v>
      </c>
      <c r="F72" s="171">
        <v>0.30808333333333332</v>
      </c>
      <c r="G72" s="153">
        <v>313.94</v>
      </c>
      <c r="H72" s="172">
        <v>73.94</v>
      </c>
      <c r="I72" s="148" t="s">
        <v>975</v>
      </c>
      <c r="J72" s="155" t="s">
        <v>1783</v>
      </c>
      <c r="K72" s="173">
        <v>43938</v>
      </c>
      <c r="L72" s="173">
        <v>44144</v>
      </c>
      <c r="M72" s="174">
        <v>49680</v>
      </c>
      <c r="N72" s="159">
        <v>0.54323872785829308</v>
      </c>
      <c r="O72" s="160">
        <v>239.71629599999997</v>
      </c>
      <c r="P72" s="160">
        <v>0.2837040000000286</v>
      </c>
      <c r="Q72" s="161">
        <v>1.6</v>
      </c>
      <c r="R72" s="162">
        <v>27775.219999999994</v>
      </c>
      <c r="S72" s="163">
        <v>37313.230547999992</v>
      </c>
      <c r="T72" s="163"/>
      <c r="U72" s="163"/>
      <c r="V72" s="165">
        <v>7548.79</v>
      </c>
      <c r="W72" s="165">
        <v>44862.020547999993</v>
      </c>
      <c r="X72" s="166">
        <v>42915</v>
      </c>
      <c r="Y72" s="162">
        <v>1947.0205479999931</v>
      </c>
      <c r="Z72" s="240">
        <v>4.5369230991494591E-2</v>
      </c>
      <c r="AA72" s="240">
        <v>5.5053129752947516E-2</v>
      </c>
      <c r="AB72" s="240">
        <v>5.4333126319468406E-2</v>
      </c>
      <c r="AC72" s="240">
        <v>-8.9638953279738143E-3</v>
      </c>
      <c r="AD72" s="167" t="s">
        <v>972</v>
      </c>
    </row>
    <row r="73" spans="1:30">
      <c r="A73" s="147" t="s">
        <v>883</v>
      </c>
      <c r="B73" s="148">
        <v>240</v>
      </c>
      <c r="C73" s="175">
        <v>177.77</v>
      </c>
      <c r="D73" s="176">
        <v>1.3484</v>
      </c>
      <c r="E73" s="151">
        <v>0.29000000000000004</v>
      </c>
      <c r="F73" s="171">
        <v>0.30316666666666664</v>
      </c>
      <c r="G73" s="153">
        <v>312.76</v>
      </c>
      <c r="H73" s="172">
        <v>72.759999999999991</v>
      </c>
      <c r="I73" s="148" t="s">
        <v>975</v>
      </c>
      <c r="J73" s="155" t="s">
        <v>1784</v>
      </c>
      <c r="K73" s="173">
        <v>43941</v>
      </c>
      <c r="L73" s="173">
        <v>44144</v>
      </c>
      <c r="M73" s="174">
        <v>48960</v>
      </c>
      <c r="N73" s="159">
        <v>0.54243055555555553</v>
      </c>
      <c r="O73" s="160">
        <v>239.70506800000001</v>
      </c>
      <c r="P73" s="160">
        <v>0.29493199999998865</v>
      </c>
      <c r="Q73" s="161">
        <v>1.6</v>
      </c>
      <c r="R73" s="162">
        <v>27952.989999999994</v>
      </c>
      <c r="S73" s="163">
        <v>37691.811715999997</v>
      </c>
      <c r="T73" s="163"/>
      <c r="U73" s="163"/>
      <c r="V73" s="165">
        <v>7548.79</v>
      </c>
      <c r="W73" s="165">
        <v>45240.601715999997</v>
      </c>
      <c r="X73" s="166">
        <v>43155</v>
      </c>
      <c r="Y73" s="162">
        <v>2085.6017159999974</v>
      </c>
      <c r="Z73" s="240">
        <v>4.8328159332638121E-2</v>
      </c>
      <c r="AA73" s="240">
        <v>5.8574100304413124E-2</v>
      </c>
      <c r="AB73" s="240">
        <v>5.7926425304135831E-2</v>
      </c>
      <c r="AC73" s="240">
        <v>-9.5982659714977103E-3</v>
      </c>
      <c r="AD73" s="167" t="s">
        <v>972</v>
      </c>
    </row>
    <row r="74" spans="1:30">
      <c r="A74" s="147" t="s">
        <v>884</v>
      </c>
      <c r="B74" s="148">
        <v>240</v>
      </c>
      <c r="C74" s="175">
        <v>179.79</v>
      </c>
      <c r="D74" s="176">
        <v>1.3332999999999999</v>
      </c>
      <c r="E74" s="151">
        <v>0.29000000000000004</v>
      </c>
      <c r="F74" s="171">
        <v>0.31799999999999995</v>
      </c>
      <c r="G74" s="153">
        <v>316.32</v>
      </c>
      <c r="H74" s="172">
        <v>76.319999999999993</v>
      </c>
      <c r="I74" s="148" t="s">
        <v>975</v>
      </c>
      <c r="J74" s="155" t="s">
        <v>1785</v>
      </c>
      <c r="K74" s="173">
        <v>43942</v>
      </c>
      <c r="L74" s="173">
        <v>44144</v>
      </c>
      <c r="M74" s="174">
        <v>48720</v>
      </c>
      <c r="N74" s="159">
        <v>0.57177339901477831</v>
      </c>
      <c r="O74" s="160">
        <v>239.71400699999998</v>
      </c>
      <c r="P74" s="160">
        <v>0.28599300000001904</v>
      </c>
      <c r="Q74" s="161">
        <v>1.6</v>
      </c>
      <c r="R74" s="162">
        <v>28132.779999999995</v>
      </c>
      <c r="S74" s="163">
        <v>37509.435573999988</v>
      </c>
      <c r="T74" s="163"/>
      <c r="U74" s="163"/>
      <c r="V74" s="165">
        <v>7548.79</v>
      </c>
      <c r="W74" s="165">
        <v>45058.225573999989</v>
      </c>
      <c r="X74" s="166">
        <v>43395</v>
      </c>
      <c r="Y74" s="162">
        <v>1663.2255739999891</v>
      </c>
      <c r="Z74" s="240">
        <v>3.8327585528286523E-2</v>
      </c>
      <c r="AA74" s="240">
        <v>4.6398924014560805E-2</v>
      </c>
      <c r="AB74" s="240">
        <v>4.5817845143449221E-2</v>
      </c>
      <c r="AC74" s="240">
        <v>-7.4902596151626977E-3</v>
      </c>
      <c r="AD74" s="167" t="s">
        <v>972</v>
      </c>
    </row>
    <row r="75" spans="1:30">
      <c r="A75" s="147" t="s">
        <v>885</v>
      </c>
      <c r="B75" s="148">
        <v>240</v>
      </c>
      <c r="C75" s="175">
        <v>178.4</v>
      </c>
      <c r="D75" s="176">
        <v>1.3436999999999999</v>
      </c>
      <c r="E75" s="151">
        <v>0.29000000000000004</v>
      </c>
      <c r="F75" s="171">
        <v>0.30779166666666669</v>
      </c>
      <c r="G75" s="153">
        <v>313.87</v>
      </c>
      <c r="H75" s="172">
        <v>73.87</v>
      </c>
      <c r="I75" s="148" t="s">
        <v>975</v>
      </c>
      <c r="J75" s="155" t="s">
        <v>1786</v>
      </c>
      <c r="K75" s="173">
        <v>43943</v>
      </c>
      <c r="L75" s="173">
        <v>44144</v>
      </c>
      <c r="M75" s="174">
        <v>48480</v>
      </c>
      <c r="N75" s="159">
        <v>0.55615820957095718</v>
      </c>
      <c r="O75" s="160">
        <v>239.71607999999998</v>
      </c>
      <c r="P75" s="160">
        <v>0.28392000000002326</v>
      </c>
      <c r="Q75" s="161">
        <v>1.6</v>
      </c>
      <c r="R75" s="162">
        <v>28311.179999999997</v>
      </c>
      <c r="S75" s="163">
        <v>38041.732565999991</v>
      </c>
      <c r="T75" s="163"/>
      <c r="U75" s="163"/>
      <c r="V75" s="165">
        <v>7548.79</v>
      </c>
      <c r="W75" s="165">
        <v>45590.522565999992</v>
      </c>
      <c r="X75" s="166">
        <v>43635</v>
      </c>
      <c r="Y75" s="162">
        <v>1955.5225659999924</v>
      </c>
      <c r="Z75" s="240">
        <v>4.4815459287269155E-2</v>
      </c>
      <c r="AA75" s="240">
        <v>5.4190300560795768E-2</v>
      </c>
      <c r="AB75" s="240">
        <v>5.3672047438982018E-2</v>
      </c>
      <c r="AC75" s="240">
        <v>-8.8565881517128631E-3</v>
      </c>
      <c r="AD75" s="167" t="s">
        <v>972</v>
      </c>
    </row>
    <row r="76" spans="1:30">
      <c r="A76" s="147" t="s">
        <v>886</v>
      </c>
      <c r="B76" s="148">
        <v>240</v>
      </c>
      <c r="C76" s="175">
        <v>178.81</v>
      </c>
      <c r="D76" s="176">
        <v>1.3406</v>
      </c>
      <c r="E76" s="151">
        <v>0.29000000000000004</v>
      </c>
      <c r="F76" s="171">
        <v>0.31079166666666658</v>
      </c>
      <c r="G76" s="153">
        <v>314.58999999999997</v>
      </c>
      <c r="H76" s="172">
        <v>74.589999999999975</v>
      </c>
      <c r="I76" s="148" t="s">
        <v>975</v>
      </c>
      <c r="J76" s="155" t="s">
        <v>1787</v>
      </c>
      <c r="K76" s="173">
        <v>43944</v>
      </c>
      <c r="L76" s="173">
        <v>44144</v>
      </c>
      <c r="M76" s="174">
        <v>48240</v>
      </c>
      <c r="N76" s="159">
        <v>0.56437292703150899</v>
      </c>
      <c r="O76" s="160">
        <v>239.71268600000002</v>
      </c>
      <c r="P76" s="160">
        <v>0.28731399999998075</v>
      </c>
      <c r="Q76" s="161">
        <v>1.6</v>
      </c>
      <c r="R76" s="162">
        <v>28489.989999999998</v>
      </c>
      <c r="S76" s="163">
        <v>38193.680593999998</v>
      </c>
      <c r="T76" s="163"/>
      <c r="U76" s="163"/>
      <c r="V76" s="165">
        <v>7548.79</v>
      </c>
      <c r="W76" s="165">
        <v>45742.470593999999</v>
      </c>
      <c r="X76" s="166">
        <v>43875</v>
      </c>
      <c r="Y76" s="162">
        <v>1867.4705939999985</v>
      </c>
      <c r="Z76" s="240">
        <v>4.2563432341880203E-2</v>
      </c>
      <c r="AA76" s="240">
        <v>5.1408352096186105E-2</v>
      </c>
      <c r="AB76" s="240">
        <v>5.0954318085469685E-2</v>
      </c>
      <c r="AC76" s="240">
        <v>-8.3908857435894824E-3</v>
      </c>
      <c r="AD76" s="167" t="s">
        <v>972</v>
      </c>
    </row>
    <row r="77" spans="1:30">
      <c r="A77" s="147" t="s">
        <v>887</v>
      </c>
      <c r="B77" s="148">
        <v>240</v>
      </c>
      <c r="C77" s="175">
        <v>180.26</v>
      </c>
      <c r="D77" s="176">
        <v>1.3298000000000001</v>
      </c>
      <c r="E77" s="151">
        <v>0.29000000000000004</v>
      </c>
      <c r="F77" s="171">
        <v>0.2825833333333333</v>
      </c>
      <c r="G77" s="153">
        <v>307.82</v>
      </c>
      <c r="H77" s="172">
        <v>67.819999999999993</v>
      </c>
      <c r="I77" s="148" t="s">
        <v>975</v>
      </c>
      <c r="J77" s="155" t="s">
        <v>1719</v>
      </c>
      <c r="K77" s="173">
        <v>43945</v>
      </c>
      <c r="L77" s="173">
        <v>44117</v>
      </c>
      <c r="M77" s="174">
        <v>41520</v>
      </c>
      <c r="N77" s="159">
        <v>0.59620183044315989</v>
      </c>
      <c r="O77" s="160">
        <v>239.70974799999999</v>
      </c>
      <c r="P77" s="160">
        <v>0.2902520000000095</v>
      </c>
      <c r="Q77" s="161">
        <v>1.6</v>
      </c>
      <c r="R77" s="162">
        <v>28670.249999999996</v>
      </c>
      <c r="S77" s="163">
        <v>38125.698449999996</v>
      </c>
      <c r="T77" s="163"/>
      <c r="U77" s="163"/>
      <c r="V77" s="165">
        <v>7548.79</v>
      </c>
      <c r="W77" s="165">
        <v>45674.488449999997</v>
      </c>
      <c r="X77" s="166">
        <v>44115</v>
      </c>
      <c r="Y77" s="162">
        <v>1559.4884499999971</v>
      </c>
      <c r="Z77" s="240">
        <v>3.5350525898220519E-2</v>
      </c>
      <c r="AA77" s="240">
        <v>4.2648348024036276E-2</v>
      </c>
      <c r="AB77" s="240">
        <v>4.2250004442932809E-2</v>
      </c>
      <c r="AC77" s="240">
        <v>-6.8994785447122897E-3</v>
      </c>
      <c r="AD77" s="167" t="s">
        <v>972</v>
      </c>
    </row>
    <row r="78" spans="1:30">
      <c r="A78" s="147" t="s">
        <v>893</v>
      </c>
      <c r="B78" s="148">
        <v>240</v>
      </c>
      <c r="C78" s="175">
        <v>179.08</v>
      </c>
      <c r="D78" s="176">
        <v>1.3386</v>
      </c>
      <c r="E78" s="151">
        <v>0.29000000000000004</v>
      </c>
      <c r="F78" s="171">
        <v>0.31279166666666663</v>
      </c>
      <c r="G78" s="153">
        <v>315.07</v>
      </c>
      <c r="H78" s="172">
        <v>75.069999999999993</v>
      </c>
      <c r="I78" s="148" t="s">
        <v>975</v>
      </c>
      <c r="J78" s="155" t="s">
        <v>1788</v>
      </c>
      <c r="K78" s="173">
        <v>43948</v>
      </c>
      <c r="L78" s="173">
        <v>44144</v>
      </c>
      <c r="M78" s="174">
        <v>47280</v>
      </c>
      <c r="N78" s="159">
        <v>0.57953785956006765</v>
      </c>
      <c r="O78" s="160">
        <v>239.71648800000003</v>
      </c>
      <c r="P78" s="160">
        <v>0.28351199999997334</v>
      </c>
      <c r="Q78" s="161">
        <v>1.6</v>
      </c>
      <c r="R78" s="162">
        <v>28849.329999999998</v>
      </c>
      <c r="S78" s="163">
        <v>38617.713137999999</v>
      </c>
      <c r="T78" s="163"/>
      <c r="U78" s="163"/>
      <c r="V78" s="165">
        <v>7548.79</v>
      </c>
      <c r="W78" s="165">
        <v>46166.503138</v>
      </c>
      <c r="X78" s="166">
        <v>44355</v>
      </c>
      <c r="Y78" s="162">
        <v>1811.503138</v>
      </c>
      <c r="Z78" s="240">
        <v>4.0841013143952276E-2</v>
      </c>
      <c r="AA78" s="240">
        <v>4.92173233266886E-2</v>
      </c>
      <c r="AB78" s="240">
        <v>4.8874810280689518E-2</v>
      </c>
      <c r="AC78" s="240">
        <v>-8.0337971367372418E-3</v>
      </c>
      <c r="AD78" s="167" t="s">
        <v>972</v>
      </c>
    </row>
    <row r="79" spans="1:30">
      <c r="A79" s="147" t="s">
        <v>894</v>
      </c>
      <c r="B79" s="148">
        <v>240</v>
      </c>
      <c r="C79" s="175">
        <v>177.93</v>
      </c>
      <c r="D79" s="176">
        <v>1.3472</v>
      </c>
      <c r="E79" s="151">
        <v>0.29000000000000004</v>
      </c>
      <c r="F79" s="171">
        <v>0.3043333333333334</v>
      </c>
      <c r="G79" s="153">
        <v>313.04000000000002</v>
      </c>
      <c r="H79" s="172">
        <v>73.04000000000002</v>
      </c>
      <c r="I79" s="148" t="s">
        <v>975</v>
      </c>
      <c r="J79" s="155" t="s">
        <v>1789</v>
      </c>
      <c r="K79" s="173">
        <v>43949</v>
      </c>
      <c r="L79" s="173">
        <v>44144</v>
      </c>
      <c r="M79" s="174">
        <v>47040</v>
      </c>
      <c r="N79" s="159">
        <v>0.56674319727891176</v>
      </c>
      <c r="O79" s="160">
        <v>239.70729600000001</v>
      </c>
      <c r="P79" s="160">
        <v>0.29270399999998631</v>
      </c>
      <c r="Q79" s="161">
        <v>1.6</v>
      </c>
      <c r="R79" s="162">
        <v>29027.26</v>
      </c>
      <c r="S79" s="163">
        <v>39105.524672</v>
      </c>
      <c r="T79" s="163"/>
      <c r="U79" s="163"/>
      <c r="V79" s="165">
        <v>7548.79</v>
      </c>
      <c r="W79" s="165">
        <v>46654.314672</v>
      </c>
      <c r="X79" s="166">
        <v>44595</v>
      </c>
      <c r="Y79" s="162">
        <v>2059.3146720000004</v>
      </c>
      <c r="Z79" s="240">
        <v>4.6178151631348863E-2</v>
      </c>
      <c r="AA79" s="240">
        <v>5.5587728731225194E-2</v>
      </c>
      <c r="AB79" s="240">
        <v>5.5307572956609041E-2</v>
      </c>
      <c r="AC79" s="240">
        <v>-9.1294213252601786E-3</v>
      </c>
      <c r="AD79" s="167" t="s">
        <v>972</v>
      </c>
    </row>
    <row r="80" spans="1:30">
      <c r="A80" s="147" t="s">
        <v>895</v>
      </c>
      <c r="B80" s="148">
        <v>240</v>
      </c>
      <c r="C80" s="175">
        <v>177.12</v>
      </c>
      <c r="D80" s="176">
        <v>1.3533999999999999</v>
      </c>
      <c r="E80" s="151">
        <v>0.29000000000000004</v>
      </c>
      <c r="F80" s="171">
        <v>0.29841666666666666</v>
      </c>
      <c r="G80" s="153">
        <v>311.62</v>
      </c>
      <c r="H80" s="172">
        <v>71.62</v>
      </c>
      <c r="I80" s="148" t="s">
        <v>975</v>
      </c>
      <c r="J80" s="155" t="s">
        <v>1790</v>
      </c>
      <c r="K80" s="173">
        <v>43950</v>
      </c>
      <c r="L80" s="173">
        <v>44144</v>
      </c>
      <c r="M80" s="174">
        <v>46800</v>
      </c>
      <c r="N80" s="159">
        <v>0.55857478632478641</v>
      </c>
      <c r="O80" s="160">
        <v>239.71420799999999</v>
      </c>
      <c r="P80" s="160">
        <v>0.28579200000001492</v>
      </c>
      <c r="Q80" s="161">
        <v>1.6</v>
      </c>
      <c r="R80" s="162">
        <v>29204.379999999997</v>
      </c>
      <c r="S80" s="163">
        <v>39525.207891999991</v>
      </c>
      <c r="T80" s="163"/>
      <c r="U80" s="163"/>
      <c r="V80" s="165">
        <v>7548.79</v>
      </c>
      <c r="W80" s="165">
        <v>47073.997891999992</v>
      </c>
      <c r="X80" s="166">
        <v>44835</v>
      </c>
      <c r="Y80" s="162">
        <v>2238.9978919999921</v>
      </c>
      <c r="Z80" s="240">
        <v>4.993861697334645E-2</v>
      </c>
      <c r="AA80" s="240">
        <v>6.0048953540732475E-2</v>
      </c>
      <c r="AB80" s="240">
        <v>5.9835812646369835E-2</v>
      </c>
      <c r="AC80" s="240">
        <v>-9.8971956730233845E-3</v>
      </c>
      <c r="AD80" s="167" t="s">
        <v>972</v>
      </c>
    </row>
    <row r="81" spans="1:30">
      <c r="A81" s="147" t="s">
        <v>896</v>
      </c>
      <c r="B81" s="148">
        <v>135</v>
      </c>
      <c r="C81" s="175">
        <v>98.52</v>
      </c>
      <c r="D81" s="176">
        <v>1.3686</v>
      </c>
      <c r="E81" s="151">
        <v>0.22000000000000003</v>
      </c>
      <c r="F81" s="171">
        <v>0.21237037037037026</v>
      </c>
      <c r="G81" s="153">
        <v>163.66999999999999</v>
      </c>
      <c r="H81" s="172">
        <v>28.669999999999987</v>
      </c>
      <c r="I81" s="148" t="s">
        <v>1306</v>
      </c>
      <c r="J81" s="155" t="s">
        <v>1314</v>
      </c>
      <c r="K81" s="173">
        <v>43951</v>
      </c>
      <c r="L81" s="173">
        <v>44020</v>
      </c>
      <c r="M81" s="174">
        <v>9450</v>
      </c>
      <c r="N81" s="159">
        <v>1.1073597883597879</v>
      </c>
      <c r="O81" s="160">
        <v>134.83447200000001</v>
      </c>
      <c r="P81" s="160">
        <v>0.16552799999999479</v>
      </c>
      <c r="Q81" s="161">
        <v>0.9</v>
      </c>
      <c r="R81" s="162">
        <v>29302.899999999998</v>
      </c>
      <c r="S81" s="163">
        <v>40103.948939999995</v>
      </c>
      <c r="T81" s="163"/>
      <c r="U81" s="163"/>
      <c r="V81" s="165">
        <v>7548.79</v>
      </c>
      <c r="W81" s="165">
        <v>47652.738939999996</v>
      </c>
      <c r="X81" s="166">
        <v>44970</v>
      </c>
      <c r="Y81" s="162">
        <v>2682.7389399999956</v>
      </c>
      <c r="Z81" s="205">
        <v>5.9656191683344462E-2</v>
      </c>
      <c r="AA81" s="205">
        <v>7.1690331231940352E-2</v>
      </c>
      <c r="AB81" s="205">
        <v>7.1519760106737662E-2</v>
      </c>
      <c r="AC81" s="205">
        <v>-1.18635684233932E-2</v>
      </c>
      <c r="AD81" s="167" t="s">
        <v>972</v>
      </c>
    </row>
    <row r="82" spans="1:30">
      <c r="A82" s="147" t="s">
        <v>904</v>
      </c>
      <c r="B82" s="148">
        <v>135</v>
      </c>
      <c r="C82" s="175">
        <v>97.97</v>
      </c>
      <c r="D82" s="176">
        <v>1.3764000000000001</v>
      </c>
      <c r="E82" s="151">
        <v>0.22000000000000003</v>
      </c>
      <c r="F82" s="171">
        <v>0.22185185185185177</v>
      </c>
      <c r="G82" s="153">
        <v>164.95</v>
      </c>
      <c r="H82" s="172">
        <v>29.949999999999989</v>
      </c>
      <c r="I82" s="148" t="s">
        <v>975</v>
      </c>
      <c r="J82" s="155" t="s">
        <v>1334</v>
      </c>
      <c r="K82" s="173">
        <v>43957</v>
      </c>
      <c r="L82" s="173">
        <v>44021</v>
      </c>
      <c r="M82" s="174">
        <v>8775</v>
      </c>
      <c r="N82" s="159">
        <v>1.2457834757834754</v>
      </c>
      <c r="O82" s="160">
        <v>134.84590800000001</v>
      </c>
      <c r="P82" s="160">
        <v>0.15409199999999146</v>
      </c>
      <c r="Q82" s="161">
        <v>0.9</v>
      </c>
      <c r="R82" s="162">
        <v>29400.87</v>
      </c>
      <c r="S82" s="163">
        <v>40467.357468000002</v>
      </c>
      <c r="T82" s="163"/>
      <c r="U82" s="163"/>
      <c r="V82" s="165">
        <v>7548.79</v>
      </c>
      <c r="W82" s="165">
        <v>48016.147468000003</v>
      </c>
      <c r="X82" s="166">
        <v>45105</v>
      </c>
      <c r="Y82" s="162">
        <v>2911.1474680000028</v>
      </c>
      <c r="Z82" s="205">
        <v>6.4541568961312468E-2</v>
      </c>
      <c r="AA82" s="205">
        <v>7.7514410213384233E-2</v>
      </c>
      <c r="AB82" s="205">
        <v>7.7390870103092535E-2</v>
      </c>
      <c r="AC82" s="205">
        <v>-1.2849301141780067E-2</v>
      </c>
      <c r="AD82" s="167" t="s">
        <v>972</v>
      </c>
    </row>
    <row r="83" spans="1:30">
      <c r="A83" s="147" t="s">
        <v>905</v>
      </c>
      <c r="B83" s="148">
        <v>135</v>
      </c>
      <c r="C83" s="175">
        <v>98.22</v>
      </c>
      <c r="D83" s="176">
        <v>1.3728</v>
      </c>
      <c r="E83" s="151">
        <v>0.22000000000000003</v>
      </c>
      <c r="F83" s="171">
        <v>0.224962962962963</v>
      </c>
      <c r="G83" s="153">
        <v>165.37</v>
      </c>
      <c r="H83" s="172">
        <v>30.370000000000005</v>
      </c>
      <c r="I83" s="148" t="s">
        <v>975</v>
      </c>
      <c r="J83" s="155" t="s">
        <v>1335</v>
      </c>
      <c r="K83" s="173">
        <v>43958</v>
      </c>
      <c r="L83" s="173">
        <v>44021</v>
      </c>
      <c r="M83" s="174">
        <v>8640</v>
      </c>
      <c r="N83" s="159">
        <v>1.2829918981481483</v>
      </c>
      <c r="O83" s="160">
        <v>134.83641600000001</v>
      </c>
      <c r="P83" s="160">
        <v>0.16358399999998596</v>
      </c>
      <c r="Q83" s="161">
        <v>0.9</v>
      </c>
      <c r="R83" s="162">
        <v>29499.09</v>
      </c>
      <c r="S83" s="163">
        <v>40496.350751999998</v>
      </c>
      <c r="T83" s="163"/>
      <c r="U83" s="163"/>
      <c r="V83" s="165">
        <v>7548.79</v>
      </c>
      <c r="W83" s="165">
        <v>48045.140751999999</v>
      </c>
      <c r="X83" s="166">
        <v>45240</v>
      </c>
      <c r="Y83" s="162">
        <v>2805.1407519999993</v>
      </c>
      <c r="Z83" s="205">
        <v>6.200576374889466E-2</v>
      </c>
      <c r="AA83" s="205">
        <v>7.4424269000650245E-2</v>
      </c>
      <c r="AB83" s="205">
        <v>7.4346786206896276E-2</v>
      </c>
      <c r="AC83" s="205">
        <v>-1.2341022458001616E-2</v>
      </c>
      <c r="AD83" s="167" t="s">
        <v>972</v>
      </c>
    </row>
    <row r="84" spans="1:30">
      <c r="A84" s="147" t="s">
        <v>906</v>
      </c>
      <c r="B84" s="148">
        <v>135</v>
      </c>
      <c r="C84" s="175">
        <v>97.21</v>
      </c>
      <c r="D84" s="176">
        <v>1.3871</v>
      </c>
      <c r="E84" s="151">
        <v>0.22000000000000003</v>
      </c>
      <c r="F84" s="171">
        <v>0.21844444444444452</v>
      </c>
      <c r="G84" s="153">
        <v>164.49</v>
      </c>
      <c r="H84" s="172">
        <v>29.490000000000009</v>
      </c>
      <c r="I84" s="148" t="s">
        <v>975</v>
      </c>
      <c r="J84" s="155" t="s">
        <v>1474</v>
      </c>
      <c r="K84" s="173">
        <v>43959</v>
      </c>
      <c r="L84" s="173">
        <v>44025</v>
      </c>
      <c r="M84" s="174">
        <v>9045</v>
      </c>
      <c r="N84" s="159">
        <v>1.1900331674958544</v>
      </c>
      <c r="O84" s="160">
        <v>134.839991</v>
      </c>
      <c r="P84" s="160">
        <v>0.16000900000000229</v>
      </c>
      <c r="Q84" s="161">
        <v>0.9</v>
      </c>
      <c r="R84" s="162">
        <v>29596.3</v>
      </c>
      <c r="S84" s="163">
        <v>41053.027730000002</v>
      </c>
      <c r="T84" s="163"/>
      <c r="U84" s="163"/>
      <c r="V84" s="165">
        <v>7548.79</v>
      </c>
      <c r="W84" s="165">
        <v>48601.817730000002</v>
      </c>
      <c r="X84" s="166">
        <v>45375</v>
      </c>
      <c r="Y84" s="162">
        <v>3226.8177300000025</v>
      </c>
      <c r="Z84" s="205">
        <v>7.1114440330578566E-2</v>
      </c>
      <c r="AA84" s="205">
        <v>8.5306398129762373E-2</v>
      </c>
      <c r="AB84" s="205">
        <v>8.5279879272726955E-2</v>
      </c>
      <c r="AC84" s="205">
        <v>-1.416543894214839E-2</v>
      </c>
      <c r="AD84" s="167" t="s">
        <v>972</v>
      </c>
    </row>
    <row r="85" spans="1:30">
      <c r="A85" s="147" t="s">
        <v>912</v>
      </c>
      <c r="B85" s="148">
        <v>135</v>
      </c>
      <c r="C85" s="175">
        <v>97.29</v>
      </c>
      <c r="D85" s="176">
        <v>1.3858999999999999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1472</v>
      </c>
      <c r="K85" s="173">
        <v>43962</v>
      </c>
      <c r="L85" s="173">
        <v>44025</v>
      </c>
      <c r="M85" s="174">
        <v>8640</v>
      </c>
      <c r="N85" s="159">
        <v>1.2513078703703706</v>
      </c>
      <c r="O85" s="160">
        <v>134.83421100000001</v>
      </c>
      <c r="P85" s="160">
        <v>0.16578899999998953</v>
      </c>
      <c r="Q85" s="161">
        <v>0.9</v>
      </c>
      <c r="R85" s="162">
        <v>29693.59</v>
      </c>
      <c r="S85" s="163">
        <v>41152.346380999996</v>
      </c>
      <c r="T85" s="163"/>
      <c r="U85" s="163"/>
      <c r="V85" s="165">
        <v>7548.79</v>
      </c>
      <c r="W85" s="165">
        <v>48701.136380999997</v>
      </c>
      <c r="X85" s="166">
        <v>45510</v>
      </c>
      <c r="Y85" s="162">
        <v>3191.1363809999966</v>
      </c>
      <c r="Z85" s="205">
        <v>7.011945464733027E-2</v>
      </c>
      <c r="AA85" s="205">
        <v>8.4063083895376201E-2</v>
      </c>
      <c r="AB85" s="205">
        <v>8.4087157745550201E-2</v>
      </c>
      <c r="AC85" s="205">
        <v>-1.396770309821993E-2</v>
      </c>
      <c r="AD85" s="167" t="s">
        <v>972</v>
      </c>
    </row>
    <row r="86" spans="1:30">
      <c r="A86" s="147" t="s">
        <v>913</v>
      </c>
      <c r="B86" s="148">
        <v>135</v>
      </c>
      <c r="C86" s="175">
        <v>97.29</v>
      </c>
      <c r="D86" s="176">
        <v>1.3859999999999999</v>
      </c>
      <c r="E86" s="151">
        <v>0.22000000000000003</v>
      </c>
      <c r="F86" s="171">
        <v>0.21940740740740744</v>
      </c>
      <c r="G86" s="153">
        <v>164.62</v>
      </c>
      <c r="H86" s="172">
        <v>29.620000000000005</v>
      </c>
      <c r="I86" s="148" t="s">
        <v>975</v>
      </c>
      <c r="J86" s="155" t="s">
        <v>1475</v>
      </c>
      <c r="K86" s="173">
        <v>43963</v>
      </c>
      <c r="L86" s="173">
        <v>44025</v>
      </c>
      <c r="M86" s="174">
        <v>8505</v>
      </c>
      <c r="N86" s="159">
        <v>1.271169900058789</v>
      </c>
      <c r="O86" s="160">
        <v>134.84394</v>
      </c>
      <c r="P86" s="160">
        <v>0.15605999999999653</v>
      </c>
      <c r="Q86" s="161">
        <v>0.9</v>
      </c>
      <c r="R86" s="162">
        <v>29790.880000000001</v>
      </c>
      <c r="S86" s="163">
        <v>41290.159679999997</v>
      </c>
      <c r="T86" s="163"/>
      <c r="U86" s="163"/>
      <c r="V86" s="165">
        <v>7548.79</v>
      </c>
      <c r="W86" s="165">
        <v>48838.949679999998</v>
      </c>
      <c r="X86" s="166">
        <v>45645</v>
      </c>
      <c r="Y86" s="162">
        <v>3193.9496799999979</v>
      </c>
      <c r="Z86" s="205">
        <v>6.9973703143827226E-2</v>
      </c>
      <c r="AA86" s="205">
        <v>8.383904015648791E-2</v>
      </c>
      <c r="AB86" s="205">
        <v>8.3913033190929687E-2</v>
      </c>
      <c r="AC86" s="205">
        <v>-1.3939330047102461E-2</v>
      </c>
      <c r="AD86" s="167" t="s">
        <v>972</v>
      </c>
    </row>
    <row r="87" spans="1:30">
      <c r="A87" s="147" t="s">
        <v>914</v>
      </c>
      <c r="B87" s="148">
        <v>135</v>
      </c>
      <c r="C87" s="175">
        <v>97.1</v>
      </c>
      <c r="D87" s="176">
        <v>1.3887</v>
      </c>
      <c r="E87" s="151">
        <v>0.22000000000000003</v>
      </c>
      <c r="F87" s="171">
        <v>0.21703703703703711</v>
      </c>
      <c r="G87" s="153">
        <v>164.3</v>
      </c>
      <c r="H87" s="172">
        <v>29.300000000000011</v>
      </c>
      <c r="I87" s="148" t="s">
        <v>975</v>
      </c>
      <c r="J87" s="155" t="s">
        <v>1471</v>
      </c>
      <c r="K87" s="173">
        <v>43964</v>
      </c>
      <c r="L87" s="173">
        <v>44025</v>
      </c>
      <c r="M87" s="174">
        <v>8370</v>
      </c>
      <c r="N87" s="159">
        <v>1.2777180406212669</v>
      </c>
      <c r="O87" s="160">
        <v>134.84277</v>
      </c>
      <c r="P87" s="160">
        <v>0.15722999999999843</v>
      </c>
      <c r="Q87" s="161">
        <v>0.9</v>
      </c>
      <c r="R87" s="162">
        <v>29887.98</v>
      </c>
      <c r="S87" s="163">
        <v>41505.437826000001</v>
      </c>
      <c r="T87" s="163"/>
      <c r="U87" s="163"/>
      <c r="V87" s="165">
        <v>7548.79</v>
      </c>
      <c r="W87" s="165">
        <v>49054.227826000002</v>
      </c>
      <c r="X87" s="166">
        <v>45780</v>
      </c>
      <c r="Y87" s="162">
        <v>3274.2278260000021</v>
      </c>
      <c r="Z87" s="205">
        <v>7.1520922367846351E-2</v>
      </c>
      <c r="AA87" s="205">
        <v>8.5642798802339826E-2</v>
      </c>
      <c r="AB87" s="205">
        <v>8.5767441022280178E-2</v>
      </c>
      <c r="AC87" s="205">
        <v>-1.4246518654433826E-2</v>
      </c>
      <c r="AD87" s="167" t="s">
        <v>972</v>
      </c>
    </row>
    <row r="88" spans="1:30">
      <c r="A88" s="147" t="s">
        <v>915</v>
      </c>
      <c r="B88" s="148">
        <v>135</v>
      </c>
      <c r="C88" s="175">
        <v>98.11</v>
      </c>
      <c r="D88" s="176">
        <v>1.3744000000000001</v>
      </c>
      <c r="E88" s="151">
        <v>0.22000000000000003</v>
      </c>
      <c r="F88" s="171">
        <v>0.22355555555555562</v>
      </c>
      <c r="G88" s="153">
        <v>165.18</v>
      </c>
      <c r="H88" s="172">
        <v>30.180000000000007</v>
      </c>
      <c r="I88" s="148" t="s">
        <v>975</v>
      </c>
      <c r="J88" s="155" t="s">
        <v>1337</v>
      </c>
      <c r="K88" s="173">
        <v>43965</v>
      </c>
      <c r="L88" s="173">
        <v>44021</v>
      </c>
      <c r="M88" s="174">
        <v>7695</v>
      </c>
      <c r="N88" s="159">
        <v>1.4315399610136457</v>
      </c>
      <c r="O88" s="160">
        <v>134.84238400000001</v>
      </c>
      <c r="P88" s="160">
        <v>0.15761599999999021</v>
      </c>
      <c r="Q88" s="161">
        <v>0.9</v>
      </c>
      <c r="R88" s="162">
        <v>29986.09</v>
      </c>
      <c r="S88" s="163">
        <v>41212.882096000001</v>
      </c>
      <c r="T88" s="163"/>
      <c r="U88" s="163"/>
      <c r="V88" s="165">
        <v>7548.79</v>
      </c>
      <c r="W88" s="165">
        <v>48761.672096000002</v>
      </c>
      <c r="X88" s="166">
        <v>45915</v>
      </c>
      <c r="Y88" s="162">
        <v>2846.6720960000021</v>
      </c>
      <c r="Z88" s="205">
        <v>6.1998738887073968E-2</v>
      </c>
      <c r="AA88" s="205">
        <v>7.4197375659467157E-2</v>
      </c>
      <c r="AB88" s="205">
        <v>7.4364124665142084E-2</v>
      </c>
      <c r="AC88" s="205">
        <v>-1.2365385778068116E-2</v>
      </c>
      <c r="AD88" s="167" t="s">
        <v>972</v>
      </c>
    </row>
    <row r="89" spans="1:30">
      <c r="A89" s="147" t="s">
        <v>916</v>
      </c>
      <c r="B89" s="148">
        <v>135</v>
      </c>
      <c r="C89" s="175">
        <v>98.39</v>
      </c>
      <c r="D89" s="176">
        <v>1.3705000000000001</v>
      </c>
      <c r="E89" s="151">
        <v>0.22000000000000003</v>
      </c>
      <c r="F89" s="171">
        <v>0.21074074074074065</v>
      </c>
      <c r="G89" s="153">
        <v>163.44999999999999</v>
      </c>
      <c r="H89" s="172">
        <v>28.449999999999989</v>
      </c>
      <c r="I89" s="148" t="s">
        <v>1306</v>
      </c>
      <c r="J89" s="155" t="s">
        <v>1312</v>
      </c>
      <c r="K89" s="173">
        <v>43966</v>
      </c>
      <c r="L89" s="173">
        <v>44020</v>
      </c>
      <c r="M89" s="174">
        <v>7425</v>
      </c>
      <c r="N89" s="159">
        <v>1.3985521885521879</v>
      </c>
      <c r="O89" s="160">
        <v>134.84349500000002</v>
      </c>
      <c r="P89" s="160">
        <v>0.15650499999998146</v>
      </c>
      <c r="Q89" s="161">
        <v>0.9</v>
      </c>
      <c r="R89" s="162">
        <v>30084.48</v>
      </c>
      <c r="S89" s="163">
        <v>41230.779840000003</v>
      </c>
      <c r="T89" s="163"/>
      <c r="U89" s="163"/>
      <c r="V89" s="165">
        <v>7548.79</v>
      </c>
      <c r="W89" s="165">
        <v>48779.569840000004</v>
      </c>
      <c r="X89" s="166">
        <v>46050</v>
      </c>
      <c r="Y89" s="162">
        <v>2729.5698400000038</v>
      </c>
      <c r="Z89" s="205">
        <v>5.9274046471226916E-2</v>
      </c>
      <c r="AA89" s="205">
        <v>7.089568977182803E-2</v>
      </c>
      <c r="AB89" s="205">
        <v>7.1103040173724041E-2</v>
      </c>
      <c r="AC89" s="205">
        <v>-1.1828993702497126E-2</v>
      </c>
      <c r="AD89" s="167" t="s">
        <v>972</v>
      </c>
    </row>
    <row r="90" spans="1:30">
      <c r="A90" s="147" t="s">
        <v>917</v>
      </c>
      <c r="B90" s="148">
        <v>135</v>
      </c>
      <c r="C90" s="175">
        <v>98.14</v>
      </c>
      <c r="D90" s="176">
        <v>1.3740000000000001</v>
      </c>
      <c r="E90" s="151">
        <v>0.22000000000000003</v>
      </c>
      <c r="F90" s="171">
        <v>0.22392592592592586</v>
      </c>
      <c r="G90" s="153">
        <v>165.23</v>
      </c>
      <c r="H90" s="172">
        <v>30.22999999999999</v>
      </c>
      <c r="I90" s="148" t="s">
        <v>975</v>
      </c>
      <c r="J90" s="155" t="s">
        <v>1340</v>
      </c>
      <c r="K90" s="173">
        <v>43969</v>
      </c>
      <c r="L90" s="173">
        <v>44021</v>
      </c>
      <c r="M90" s="174">
        <v>7155</v>
      </c>
      <c r="N90" s="159">
        <v>1.542131376659678</v>
      </c>
      <c r="O90" s="160">
        <v>134.84436000000002</v>
      </c>
      <c r="P90" s="160">
        <v>0.15563999999997691</v>
      </c>
      <c r="Q90" s="161">
        <v>0.9</v>
      </c>
      <c r="R90" s="162">
        <v>30182.62</v>
      </c>
      <c r="S90" s="163">
        <v>41470.919880000001</v>
      </c>
      <c r="T90" s="163"/>
      <c r="U90" s="163"/>
      <c r="V90" s="165">
        <v>7548.79</v>
      </c>
      <c r="W90" s="165">
        <v>49019.709880000002</v>
      </c>
      <c r="X90" s="166">
        <v>46185</v>
      </c>
      <c r="Y90" s="162">
        <v>2834.7098800000022</v>
      </c>
      <c r="Z90" s="205">
        <v>6.1377284399696919E-2</v>
      </c>
      <c r="AA90" s="205">
        <v>7.336925335067801E-2</v>
      </c>
      <c r="AB90" s="205">
        <v>7.3619234816498569E-2</v>
      </c>
      <c r="AC90" s="205">
        <v>-1.224195041680165E-2</v>
      </c>
      <c r="AD90" s="167" t="s">
        <v>972</v>
      </c>
    </row>
    <row r="91" spans="1:30">
      <c r="A91" s="147" t="s">
        <v>918</v>
      </c>
      <c r="B91" s="148">
        <v>135</v>
      </c>
      <c r="C91" s="175">
        <v>97.34</v>
      </c>
      <c r="D91" s="176">
        <v>1.3853</v>
      </c>
      <c r="E91" s="151">
        <v>0.22000000000000003</v>
      </c>
      <c r="F91" s="171">
        <v>0.22007407407407414</v>
      </c>
      <c r="G91" s="153">
        <v>164.71</v>
      </c>
      <c r="H91" s="172">
        <v>29.710000000000008</v>
      </c>
      <c r="I91" s="148" t="s">
        <v>975</v>
      </c>
      <c r="J91" s="155" t="s">
        <v>1476</v>
      </c>
      <c r="K91" s="173">
        <v>43970</v>
      </c>
      <c r="L91" s="173">
        <v>44025</v>
      </c>
      <c r="M91" s="174">
        <v>7560</v>
      </c>
      <c r="N91" s="159">
        <v>1.4344113756613761</v>
      </c>
      <c r="O91" s="160">
        <v>134.845102</v>
      </c>
      <c r="P91" s="160">
        <v>0.15489800000000287</v>
      </c>
      <c r="Q91" s="161">
        <v>0.9</v>
      </c>
      <c r="R91" s="162">
        <v>30279.96</v>
      </c>
      <c r="S91" s="163">
        <v>41946.828587999997</v>
      </c>
      <c r="T91" s="163"/>
      <c r="U91" s="163"/>
      <c r="V91" s="165">
        <v>7548.79</v>
      </c>
      <c r="W91" s="165">
        <v>49495.618587999998</v>
      </c>
      <c r="X91" s="166">
        <v>46320</v>
      </c>
      <c r="Y91" s="162">
        <v>3175.6185879999975</v>
      </c>
      <c r="Z91" s="205">
        <v>6.8558259671847921E-2</v>
      </c>
      <c r="AA91" s="205">
        <v>8.1906615449969022E-2</v>
      </c>
      <c r="AB91" s="205">
        <v>8.2205212521588633E-2</v>
      </c>
      <c r="AC91" s="205">
        <v>-1.3646952849740712E-2</v>
      </c>
      <c r="AD91" s="167" t="s">
        <v>972</v>
      </c>
    </row>
    <row r="92" spans="1:30">
      <c r="A92" s="147" t="s">
        <v>919</v>
      </c>
      <c r="B92" s="148">
        <v>135</v>
      </c>
      <c r="C92" s="175">
        <v>97.81</v>
      </c>
      <c r="D92" s="176">
        <v>1.3786</v>
      </c>
      <c r="E92" s="151">
        <v>0.22000000000000003</v>
      </c>
      <c r="F92" s="171">
        <v>0.21985185185185191</v>
      </c>
      <c r="G92" s="153">
        <v>164.68</v>
      </c>
      <c r="H92" s="172">
        <v>29.680000000000007</v>
      </c>
      <c r="I92" s="148" t="s">
        <v>975</v>
      </c>
      <c r="J92" s="155" t="s">
        <v>1338</v>
      </c>
      <c r="K92" s="173">
        <v>43971</v>
      </c>
      <c r="L92" s="173">
        <v>44021</v>
      </c>
      <c r="M92" s="174">
        <v>6885</v>
      </c>
      <c r="N92" s="159">
        <v>1.5734495279593324</v>
      </c>
      <c r="O92" s="160">
        <v>134.84086600000001</v>
      </c>
      <c r="P92" s="160">
        <v>0.15913399999999456</v>
      </c>
      <c r="Q92" s="161">
        <v>0.9</v>
      </c>
      <c r="R92" s="162">
        <v>30377.77</v>
      </c>
      <c r="S92" s="163">
        <v>41878.793722000002</v>
      </c>
      <c r="T92" s="163"/>
      <c r="U92" s="163"/>
      <c r="V92" s="165">
        <v>7548.79</v>
      </c>
      <c r="W92" s="165">
        <v>49427.583722000003</v>
      </c>
      <c r="X92" s="166">
        <v>46455</v>
      </c>
      <c r="Y92" s="162">
        <v>2972.583722000003</v>
      </c>
      <c r="Z92" s="205">
        <v>6.3988455968141178E-2</v>
      </c>
      <c r="AA92" s="205">
        <v>7.6403836868201846E-2</v>
      </c>
      <c r="AB92" s="205">
        <v>7.6744023119147187E-2</v>
      </c>
      <c r="AC92" s="205">
        <v>-1.2755567151006009E-2</v>
      </c>
      <c r="AD92" s="167" t="s">
        <v>972</v>
      </c>
    </row>
    <row r="93" spans="1:30">
      <c r="A93" s="147" t="s">
        <v>920</v>
      </c>
      <c r="B93" s="148">
        <v>135</v>
      </c>
      <c r="C93" s="175">
        <v>98.32</v>
      </c>
      <c r="D93" s="176">
        <v>1.3714999999999999</v>
      </c>
      <c r="E93" s="151">
        <v>0.22000000000000003</v>
      </c>
      <c r="F93" s="171">
        <v>0.20985185185185196</v>
      </c>
      <c r="G93" s="153">
        <v>163.33000000000001</v>
      </c>
      <c r="H93" s="172">
        <v>28.330000000000013</v>
      </c>
      <c r="I93" s="148" t="s">
        <v>1306</v>
      </c>
      <c r="J93" s="155" t="s">
        <v>1315</v>
      </c>
      <c r="K93" s="173">
        <v>43972</v>
      </c>
      <c r="L93" s="173">
        <v>44020</v>
      </c>
      <c r="M93" s="174">
        <v>6615</v>
      </c>
      <c r="N93" s="159">
        <v>1.563182161753591</v>
      </c>
      <c r="O93" s="160">
        <v>134.84587999999999</v>
      </c>
      <c r="P93" s="160">
        <v>0.15412000000000603</v>
      </c>
      <c r="Q93" s="161">
        <v>0.9</v>
      </c>
      <c r="R93" s="162">
        <v>30476.09</v>
      </c>
      <c r="S93" s="163">
        <v>41797.957434999997</v>
      </c>
      <c r="T93" s="163"/>
      <c r="U93" s="163"/>
      <c r="V93" s="165">
        <v>7548.79</v>
      </c>
      <c r="W93" s="165">
        <v>49346.747434999997</v>
      </c>
      <c r="X93" s="166">
        <v>46590</v>
      </c>
      <c r="Y93" s="162">
        <v>2756.7474349999975</v>
      </c>
      <c r="Z93" s="205">
        <v>5.9170367782785949E-2</v>
      </c>
      <c r="AA93" s="205">
        <v>7.0611219145103377E-2</v>
      </c>
      <c r="AB93" s="205">
        <v>7.0989012985618771E-2</v>
      </c>
      <c r="AC93" s="205">
        <v>-1.1818645202832823E-2</v>
      </c>
      <c r="AD93" s="167" t="s">
        <v>972</v>
      </c>
    </row>
    <row r="94" spans="1:30">
      <c r="A94" s="147" t="s">
        <v>921</v>
      </c>
      <c r="B94" s="148">
        <v>135</v>
      </c>
      <c r="C94" s="175">
        <v>100.47</v>
      </c>
      <c r="D94" s="176">
        <v>1.3421000000000001</v>
      </c>
      <c r="E94" s="151">
        <v>0.22000000000000003</v>
      </c>
      <c r="F94" s="171">
        <v>0.21762962962962959</v>
      </c>
      <c r="G94" s="153">
        <v>164.38</v>
      </c>
      <c r="H94" s="172">
        <v>29.379999999999995</v>
      </c>
      <c r="I94" s="148" t="s">
        <v>975</v>
      </c>
      <c r="J94" s="155" t="s">
        <v>1294</v>
      </c>
      <c r="K94" s="173">
        <v>43973</v>
      </c>
      <c r="L94" s="173">
        <v>44019</v>
      </c>
      <c r="M94" s="174">
        <v>6345</v>
      </c>
      <c r="N94" s="159">
        <v>1.6901024428683999</v>
      </c>
      <c r="O94" s="160">
        <v>134.84078700000001</v>
      </c>
      <c r="P94" s="160">
        <v>0.15921299999999405</v>
      </c>
      <c r="Q94" s="161">
        <v>0.9</v>
      </c>
      <c r="R94" s="162">
        <v>30576.560000000001</v>
      </c>
      <c r="S94" s="163">
        <v>41036.801176000001</v>
      </c>
      <c r="T94" s="163"/>
      <c r="U94" s="163"/>
      <c r="V94" s="165">
        <v>7548.79</v>
      </c>
      <c r="W94" s="165">
        <v>48585.591176000002</v>
      </c>
      <c r="X94" s="166">
        <v>46725</v>
      </c>
      <c r="Y94" s="162">
        <v>1860.5911760000017</v>
      </c>
      <c r="Z94" s="205">
        <v>3.9820035869448933E-2</v>
      </c>
      <c r="AA94" s="205">
        <v>4.7492883461672353E-2</v>
      </c>
      <c r="AB94" s="205">
        <v>4.788870129480971E-2</v>
      </c>
      <c r="AC94" s="205">
        <v>-8.068665425360777E-3</v>
      </c>
      <c r="AD94" s="167" t="s">
        <v>972</v>
      </c>
    </row>
    <row r="95" spans="1:30">
      <c r="A95" s="147" t="s">
        <v>932</v>
      </c>
      <c r="B95" s="148">
        <v>240</v>
      </c>
      <c r="C95" s="175">
        <v>178.37</v>
      </c>
      <c r="D95" s="176">
        <v>1.3439000000000001</v>
      </c>
      <c r="E95" s="151">
        <v>0.29000000000000004</v>
      </c>
      <c r="F95" s="171">
        <v>0.30758333333333332</v>
      </c>
      <c r="G95" s="153">
        <v>313.82</v>
      </c>
      <c r="H95" s="172">
        <v>73.819999999999993</v>
      </c>
      <c r="I95" s="148" t="s">
        <v>975</v>
      </c>
      <c r="J95" s="155" t="s">
        <v>1791</v>
      </c>
      <c r="K95" s="173">
        <v>43976</v>
      </c>
      <c r="L95" s="173">
        <v>44144</v>
      </c>
      <c r="M95" s="174">
        <v>40560</v>
      </c>
      <c r="N95" s="159">
        <v>0.66430719921104531</v>
      </c>
      <c r="O95" s="160">
        <v>239.71144300000003</v>
      </c>
      <c r="P95" s="160">
        <v>0.28855699999996887</v>
      </c>
      <c r="Q95" s="161">
        <v>1.6</v>
      </c>
      <c r="R95" s="162">
        <v>30754.93</v>
      </c>
      <c r="S95" s="163">
        <v>41331.550427000002</v>
      </c>
      <c r="T95" s="163"/>
      <c r="U95" s="163"/>
      <c r="V95" s="165">
        <v>7548.79</v>
      </c>
      <c r="W95" s="165">
        <v>48880.340427000003</v>
      </c>
      <c r="X95" s="166">
        <v>46965</v>
      </c>
      <c r="Y95" s="162">
        <v>1915.3404270000028</v>
      </c>
      <c r="Z95" s="240">
        <v>4.0782293771957967E-2</v>
      </c>
      <c r="AA95" s="240">
        <v>4.8592709116376254E-2</v>
      </c>
      <c r="AB95" s="240">
        <v>4.9036064196742002E-2</v>
      </c>
      <c r="AC95" s="240">
        <v>-8.2537704247840349E-3</v>
      </c>
      <c r="AD95" s="167" t="s">
        <v>972</v>
      </c>
    </row>
    <row r="96" spans="1:30">
      <c r="A96" s="147" t="s">
        <v>933</v>
      </c>
      <c r="B96" s="148">
        <v>240</v>
      </c>
      <c r="C96" s="175">
        <v>176.48</v>
      </c>
      <c r="D96" s="176">
        <v>1.3583000000000001</v>
      </c>
      <c r="E96" s="151">
        <v>0.29000000000000004</v>
      </c>
      <c r="F96" s="171">
        <v>0.29370833333333335</v>
      </c>
      <c r="G96" s="153">
        <v>310.49</v>
      </c>
      <c r="H96" s="172">
        <v>70.490000000000009</v>
      </c>
      <c r="I96" s="148" t="s">
        <v>975</v>
      </c>
      <c r="J96" s="155" t="s">
        <v>1792</v>
      </c>
      <c r="K96" s="173">
        <v>43977</v>
      </c>
      <c r="L96" s="173">
        <v>44144</v>
      </c>
      <c r="M96" s="174">
        <v>40320</v>
      </c>
      <c r="N96" s="159">
        <v>0.63811631944444447</v>
      </c>
      <c r="O96" s="160">
        <v>239.712784</v>
      </c>
      <c r="P96" s="160">
        <v>0.2872160000000008</v>
      </c>
      <c r="Q96" s="161">
        <v>1.6</v>
      </c>
      <c r="R96" s="162">
        <v>30931.41</v>
      </c>
      <c r="S96" s="163">
        <v>42014.134203000001</v>
      </c>
      <c r="T96" s="163"/>
      <c r="U96" s="163"/>
      <c r="V96" s="165">
        <v>7548.79</v>
      </c>
      <c r="W96" s="165">
        <v>49562.924203000002</v>
      </c>
      <c r="X96" s="166">
        <v>47205</v>
      </c>
      <c r="Y96" s="162">
        <v>2357.9242030000023</v>
      </c>
      <c r="Z96" s="240">
        <v>4.9950729859125076E-2</v>
      </c>
      <c r="AA96" s="240">
        <v>5.9459141531679416E-2</v>
      </c>
      <c r="AB96" s="240">
        <v>5.9964029636690785E-2</v>
      </c>
      <c r="AC96" s="240">
        <v>-1.001329977756571E-2</v>
      </c>
      <c r="AD96" s="167" t="s">
        <v>972</v>
      </c>
    </row>
    <row r="97" spans="1:30">
      <c r="A97" s="147" t="s">
        <v>934</v>
      </c>
      <c r="B97" s="148">
        <v>135</v>
      </c>
      <c r="C97" s="175">
        <v>99.92</v>
      </c>
      <c r="D97" s="176">
        <v>1.3494999999999999</v>
      </c>
      <c r="E97" s="151">
        <v>0.22000000000000003</v>
      </c>
      <c r="F97" s="171">
        <v>0.21096296296296288</v>
      </c>
      <c r="G97" s="153">
        <v>163.47999999999999</v>
      </c>
      <c r="H97" s="172">
        <v>28.47999999999999</v>
      </c>
      <c r="I97" s="148" t="s">
        <v>975</v>
      </c>
      <c r="J97" s="155" t="s">
        <v>1295</v>
      </c>
      <c r="K97" s="173">
        <v>43978</v>
      </c>
      <c r="L97" s="173">
        <v>44019</v>
      </c>
      <c r="M97" s="174">
        <v>5670</v>
      </c>
      <c r="N97" s="159">
        <v>1.8333686067019395</v>
      </c>
      <c r="O97" s="160">
        <v>134.84204</v>
      </c>
      <c r="P97" s="160">
        <v>0.15796000000000276</v>
      </c>
      <c r="Q97" s="161">
        <v>0.9</v>
      </c>
      <c r="R97" s="162">
        <v>31031.329999999998</v>
      </c>
      <c r="S97" s="163">
        <v>41876.779834999994</v>
      </c>
      <c r="T97" s="163"/>
      <c r="U97" s="163"/>
      <c r="V97" s="165">
        <v>7548.79</v>
      </c>
      <c r="W97" s="165">
        <v>49425.569834999995</v>
      </c>
      <c r="X97" s="166">
        <v>47340</v>
      </c>
      <c r="Y97" s="162">
        <v>2085.5698349999948</v>
      </c>
      <c r="Z97" s="240">
        <v>4.4055129594423148E-2</v>
      </c>
      <c r="AA97" s="240">
        <v>5.2412827732556844E-2</v>
      </c>
      <c r="AB97" s="240">
        <v>5.294210128855048E-2</v>
      </c>
      <c r="AC97" s="240">
        <v>-8.8869716941273325E-3</v>
      </c>
      <c r="AD97" s="167" t="s">
        <v>972</v>
      </c>
    </row>
    <row r="98" spans="1:30">
      <c r="A98" s="147" t="s">
        <v>935</v>
      </c>
      <c r="B98" s="148">
        <v>240</v>
      </c>
      <c r="C98" s="175">
        <v>177.1</v>
      </c>
      <c r="D98" s="176">
        <v>1.3534999999999999</v>
      </c>
      <c r="E98" s="151">
        <v>0.29000000000000004</v>
      </c>
      <c r="F98" s="171">
        <v>0.29824999999999996</v>
      </c>
      <c r="G98" s="153">
        <v>311.58</v>
      </c>
      <c r="H98" s="172">
        <v>71.579999999999984</v>
      </c>
      <c r="I98" s="148" t="s">
        <v>975</v>
      </c>
      <c r="J98" s="155" t="s">
        <v>1793</v>
      </c>
      <c r="K98" s="173">
        <v>43979</v>
      </c>
      <c r="L98" s="173">
        <v>44144</v>
      </c>
      <c r="M98" s="174">
        <v>39840</v>
      </c>
      <c r="N98" s="159">
        <v>0.65579066265060226</v>
      </c>
      <c r="O98" s="160">
        <v>239.70484999999996</v>
      </c>
      <c r="P98" s="160">
        <v>0.29515000000003511</v>
      </c>
      <c r="Q98" s="161">
        <v>1.6</v>
      </c>
      <c r="R98" s="162">
        <v>31208.429999999997</v>
      </c>
      <c r="S98" s="163">
        <v>42240.610004999995</v>
      </c>
      <c r="T98" s="163"/>
      <c r="U98" s="163"/>
      <c r="V98" s="165">
        <v>7548.79</v>
      </c>
      <c r="W98" s="165">
        <v>49789.400004999996</v>
      </c>
      <c r="X98" s="166">
        <v>47580</v>
      </c>
      <c r="Y98" s="162">
        <v>2209.4000049999959</v>
      </c>
      <c r="Z98" s="240">
        <v>4.6435477196300923E-2</v>
      </c>
      <c r="AA98" s="240">
        <v>5.5191936616454829E-2</v>
      </c>
      <c r="AB98" s="240">
        <v>5.5774092580916035E-2</v>
      </c>
      <c r="AC98" s="240">
        <v>-9.3386153846151121E-3</v>
      </c>
      <c r="AD98" s="167" t="s">
        <v>972</v>
      </c>
    </row>
    <row r="99" spans="1:30">
      <c r="A99" s="147" t="s">
        <v>936</v>
      </c>
      <c r="B99" s="148">
        <v>240</v>
      </c>
      <c r="C99" s="175">
        <v>176.56</v>
      </c>
      <c r="D99" s="176">
        <v>1.3576999999999999</v>
      </c>
      <c r="E99" s="151">
        <v>0.29000000000000004</v>
      </c>
      <c r="F99" s="171">
        <v>0.29429166666666667</v>
      </c>
      <c r="G99" s="153">
        <v>310.63</v>
      </c>
      <c r="H99" s="172">
        <v>70.63</v>
      </c>
      <c r="I99" s="148" t="s">
        <v>975</v>
      </c>
      <c r="J99" s="155" t="s">
        <v>1794</v>
      </c>
      <c r="K99" s="173">
        <v>43980</v>
      </c>
      <c r="L99" s="173">
        <v>44144</v>
      </c>
      <c r="M99" s="174">
        <v>39600</v>
      </c>
      <c r="N99" s="159">
        <v>0.65100883838383838</v>
      </c>
      <c r="O99" s="160">
        <v>239.71551199999999</v>
      </c>
      <c r="P99" s="160">
        <v>0.28448800000001029</v>
      </c>
      <c r="Q99" s="161">
        <v>1.6</v>
      </c>
      <c r="R99" s="162">
        <v>31384.989999999998</v>
      </c>
      <c r="S99" s="163">
        <v>42611.400922999994</v>
      </c>
      <c r="T99" s="163"/>
      <c r="U99" s="163"/>
      <c r="V99" s="165">
        <v>7548.79</v>
      </c>
      <c r="W99" s="165">
        <v>50160.190922999995</v>
      </c>
      <c r="X99" s="166">
        <v>47820</v>
      </c>
      <c r="Y99" s="162">
        <v>2340.1909229999947</v>
      </c>
      <c r="Z99" s="240">
        <v>4.8937493161856915E-2</v>
      </c>
      <c r="AA99" s="240">
        <v>5.8110767543364084E-2</v>
      </c>
      <c r="AB99" s="240">
        <v>5.8747917754077505E-2</v>
      </c>
      <c r="AC99" s="240">
        <v>-9.8104245922205902E-3</v>
      </c>
      <c r="AD99" s="167" t="s">
        <v>972</v>
      </c>
    </row>
    <row r="100" spans="1:30">
      <c r="A100" s="147" t="s">
        <v>943</v>
      </c>
      <c r="B100" s="148">
        <v>135</v>
      </c>
      <c r="C100" s="175">
        <v>96.85</v>
      </c>
      <c r="D100" s="176">
        <v>1.3923000000000001</v>
      </c>
      <c r="E100" s="151">
        <v>0.22000000000000003</v>
      </c>
      <c r="F100" s="171">
        <v>0.21392592592592588</v>
      </c>
      <c r="G100" s="153">
        <v>163.88</v>
      </c>
      <c r="H100" s="172">
        <v>28.879999999999995</v>
      </c>
      <c r="I100" s="148" t="s">
        <v>975</v>
      </c>
      <c r="J100" s="155" t="s">
        <v>1470</v>
      </c>
      <c r="K100" s="173">
        <v>43983</v>
      </c>
      <c r="L100" s="173">
        <v>44025</v>
      </c>
      <c r="M100" s="174">
        <v>5805</v>
      </c>
      <c r="N100" s="159">
        <v>1.8158828596037895</v>
      </c>
      <c r="O100" s="160">
        <v>134.844255</v>
      </c>
      <c r="P100" s="160">
        <v>0.15574499999999603</v>
      </c>
      <c r="Q100" s="161">
        <v>0.9</v>
      </c>
      <c r="R100" s="162">
        <v>31481.839999999997</v>
      </c>
      <c r="S100" s="163">
        <v>43832.165831999999</v>
      </c>
      <c r="T100" s="163"/>
      <c r="U100" s="163"/>
      <c r="V100" s="165">
        <v>7548.79</v>
      </c>
      <c r="W100" s="165">
        <v>51380.955832</v>
      </c>
      <c r="X100" s="166">
        <v>47955</v>
      </c>
      <c r="Y100" s="162">
        <v>3425.9558319999996</v>
      </c>
      <c r="Z100" s="240">
        <v>7.144105582316751E-2</v>
      </c>
      <c r="AA100" s="240">
        <v>8.4787853946212799E-2</v>
      </c>
      <c r="AB100" s="240">
        <v>8.5484752955895749E-2</v>
      </c>
      <c r="AC100" s="240">
        <v>-1.4043697132728239E-2</v>
      </c>
      <c r="AD100" s="167" t="s">
        <v>972</v>
      </c>
    </row>
    <row r="101" spans="1:30">
      <c r="A101" s="147" t="s">
        <v>944</v>
      </c>
      <c r="B101" s="148">
        <v>135</v>
      </c>
      <c r="C101" s="175">
        <v>96.51</v>
      </c>
      <c r="D101" s="176">
        <v>1.3972</v>
      </c>
      <c r="E101" s="151">
        <v>0.22000000000000003</v>
      </c>
      <c r="F101" s="171">
        <v>0.21955555555555545</v>
      </c>
      <c r="G101" s="153">
        <v>164.64</v>
      </c>
      <c r="H101" s="172">
        <v>29.639999999999986</v>
      </c>
      <c r="I101" s="148" t="s">
        <v>975</v>
      </c>
      <c r="J101" s="155" t="s">
        <v>1650</v>
      </c>
      <c r="K101" s="173">
        <v>43984</v>
      </c>
      <c r="L101" s="173" t="s">
        <v>1639</v>
      </c>
      <c r="M101" s="174">
        <v>14310</v>
      </c>
      <c r="N101" s="159">
        <v>0.75601677148846924</v>
      </c>
      <c r="O101" s="160">
        <v>134.843772</v>
      </c>
      <c r="P101" s="160">
        <v>0.1562279999999987</v>
      </c>
      <c r="Q101" s="161">
        <v>0.9</v>
      </c>
      <c r="R101" s="162">
        <v>31578.349999999995</v>
      </c>
      <c r="S101" s="163">
        <v>44121.270619999996</v>
      </c>
      <c r="T101" s="163"/>
      <c r="U101" s="163"/>
      <c r="V101" s="165">
        <v>7548.79</v>
      </c>
      <c r="W101" s="165">
        <v>51670.060619999997</v>
      </c>
      <c r="X101" s="166">
        <v>48090</v>
      </c>
      <c r="Y101" s="162">
        <v>3580.0606199999966</v>
      </c>
      <c r="Z101" s="240">
        <v>7.4445011852775966E-2</v>
      </c>
      <c r="AA101" s="240">
        <v>8.8306703721965807E-2</v>
      </c>
      <c r="AB101" s="240">
        <v>8.9051011935953106E-2</v>
      </c>
      <c r="AC101" s="240">
        <v>-1.460600008317714E-2</v>
      </c>
      <c r="AD101" s="167" t="s">
        <v>972</v>
      </c>
    </row>
    <row r="102" spans="1:30">
      <c r="A102" s="147" t="s">
        <v>945</v>
      </c>
      <c r="B102" s="148">
        <v>135</v>
      </c>
      <c r="C102" s="175">
        <v>96.49</v>
      </c>
      <c r="D102" s="176">
        <v>1.3975</v>
      </c>
      <c r="E102" s="151">
        <v>0.22000000000000003</v>
      </c>
      <c r="F102" s="171">
        <v>0.21925925925925921</v>
      </c>
      <c r="G102" s="153">
        <v>164.6</v>
      </c>
      <c r="H102" s="172">
        <v>29.599999999999994</v>
      </c>
      <c r="I102" s="148" t="s">
        <v>975</v>
      </c>
      <c r="J102" s="155" t="s">
        <v>1651</v>
      </c>
      <c r="K102" s="173">
        <v>43985</v>
      </c>
      <c r="L102" s="173" t="s">
        <v>1639</v>
      </c>
      <c r="M102" s="174">
        <v>14175</v>
      </c>
      <c r="N102" s="159">
        <v>0.76218694885361549</v>
      </c>
      <c r="O102" s="160">
        <v>134.844775</v>
      </c>
      <c r="P102" s="160">
        <v>0.1552250000000015</v>
      </c>
      <c r="Q102" s="161">
        <v>0.9</v>
      </c>
      <c r="R102" s="162">
        <v>31674.839999999997</v>
      </c>
      <c r="S102" s="163">
        <v>44265.588899999995</v>
      </c>
      <c r="T102" s="163"/>
      <c r="U102" s="163"/>
      <c r="V102" s="165">
        <v>7548.79</v>
      </c>
      <c r="W102" s="165">
        <v>51814.378899999996</v>
      </c>
      <c r="X102" s="166">
        <v>48225</v>
      </c>
      <c r="Y102" s="162">
        <v>3589.3788999999961</v>
      </c>
      <c r="Z102" s="240">
        <v>7.4429837221358097E-2</v>
      </c>
      <c r="AA102" s="240">
        <v>8.8242707469550208E-2</v>
      </c>
      <c r="AB102" s="240">
        <v>8.9031686884395445E-2</v>
      </c>
      <c r="AC102" s="240">
        <v>-1.4601849663037347E-2</v>
      </c>
      <c r="AD102" s="167" t="s">
        <v>972</v>
      </c>
    </row>
    <row r="103" spans="1:30">
      <c r="A103" s="147" t="s">
        <v>946</v>
      </c>
      <c r="B103" s="148">
        <v>135</v>
      </c>
      <c r="C103" s="175">
        <v>96.51</v>
      </c>
      <c r="D103" s="176">
        <v>1.3972</v>
      </c>
      <c r="E103" s="151">
        <v>0.22000000000000003</v>
      </c>
      <c r="F103" s="171">
        <v>0.21955555555555545</v>
      </c>
      <c r="G103" s="153">
        <v>164.64</v>
      </c>
      <c r="H103" s="172">
        <v>29.639999999999986</v>
      </c>
      <c r="I103" s="148" t="s">
        <v>975</v>
      </c>
      <c r="J103" s="155" t="s">
        <v>1653</v>
      </c>
      <c r="K103" s="173">
        <v>43986</v>
      </c>
      <c r="L103" s="173" t="s">
        <v>1639</v>
      </c>
      <c r="M103" s="174">
        <v>14040</v>
      </c>
      <c r="N103" s="159">
        <v>0.77055555555555522</v>
      </c>
      <c r="O103" s="160">
        <v>134.843772</v>
      </c>
      <c r="P103" s="160">
        <v>0.1562279999999987</v>
      </c>
      <c r="Q103" s="161">
        <v>0.9</v>
      </c>
      <c r="R103" s="162">
        <v>31771.349999999995</v>
      </c>
      <c r="S103" s="163">
        <v>44390.930219999995</v>
      </c>
      <c r="T103" s="163"/>
      <c r="U103" s="163"/>
      <c r="V103" s="165">
        <v>7548.79</v>
      </c>
      <c r="W103" s="165">
        <v>51939.720219999996</v>
      </c>
      <c r="X103" s="166">
        <v>48360</v>
      </c>
      <c r="Y103" s="162">
        <v>3579.7202199999956</v>
      </c>
      <c r="Z103" s="240">
        <v>7.4022337055417609E-2</v>
      </c>
      <c r="AA103" s="240">
        <v>8.77141407961195E-2</v>
      </c>
      <c r="AB103" s="240">
        <v>8.8546789991728492E-2</v>
      </c>
      <c r="AC103" s="240">
        <v>-1.4524452936310883E-2</v>
      </c>
      <c r="AD103" s="167" t="s">
        <v>972</v>
      </c>
    </row>
    <row r="104" spans="1:30">
      <c r="A104" s="147" t="s">
        <v>947</v>
      </c>
      <c r="B104" s="148">
        <v>135</v>
      </c>
      <c r="C104" s="175">
        <v>96.08</v>
      </c>
      <c r="D104" s="176">
        <v>1.4034</v>
      </c>
      <c r="E104" s="151">
        <v>0.22000000000000003</v>
      </c>
      <c r="F104" s="171">
        <v>0.21414814814814812</v>
      </c>
      <c r="G104" s="153">
        <v>163.91</v>
      </c>
      <c r="H104" s="172">
        <v>28.909999999999997</v>
      </c>
      <c r="I104" s="148" t="s">
        <v>975</v>
      </c>
      <c r="J104" s="155" t="s">
        <v>1652</v>
      </c>
      <c r="K104" s="173">
        <v>43987</v>
      </c>
      <c r="L104" s="173" t="s">
        <v>1639</v>
      </c>
      <c r="M104" s="174">
        <v>13905</v>
      </c>
      <c r="N104" s="159">
        <v>0.75887450557353464</v>
      </c>
      <c r="O104" s="160">
        <v>134.838672</v>
      </c>
      <c r="P104" s="160">
        <v>0.16132799999999747</v>
      </c>
      <c r="Q104" s="161">
        <v>0.9</v>
      </c>
      <c r="R104" s="162">
        <v>31867.429999999997</v>
      </c>
      <c r="S104" s="163">
        <v>44722.751261999998</v>
      </c>
      <c r="T104" s="163"/>
      <c r="U104" s="163"/>
      <c r="V104" s="165">
        <v>7548.79</v>
      </c>
      <c r="W104" s="165">
        <v>52271.541261999999</v>
      </c>
      <c r="X104" s="166">
        <v>48495</v>
      </c>
      <c r="Y104" s="162">
        <v>3776.5412619999988</v>
      </c>
      <c r="Z104" s="240">
        <v>7.7874858480255771E-2</v>
      </c>
      <c r="AA104" s="240">
        <v>9.2231766065772547E-2</v>
      </c>
      <c r="AB104" s="240">
        <v>9.3113888648314047E-2</v>
      </c>
      <c r="AC104" s="240">
        <v>-1.5239030168058276E-2</v>
      </c>
      <c r="AD104" s="167" t="s">
        <v>972</v>
      </c>
    </row>
    <row r="105" spans="1:30">
      <c r="A105" s="147" t="s">
        <v>948</v>
      </c>
      <c r="B105" s="148">
        <v>135</v>
      </c>
      <c r="C105" s="175">
        <v>95.57</v>
      </c>
      <c r="D105" s="176">
        <v>1.4109</v>
      </c>
      <c r="E105" s="151">
        <v>0.22000000000000003</v>
      </c>
      <c r="F105" s="171">
        <v>0.24548148148148138</v>
      </c>
      <c r="G105" s="153">
        <v>168.14</v>
      </c>
      <c r="H105" s="172">
        <v>33.139999999999986</v>
      </c>
      <c r="I105" s="148" t="s">
        <v>975</v>
      </c>
      <c r="J105" s="155" t="s">
        <v>1795</v>
      </c>
      <c r="K105" s="173">
        <v>43990</v>
      </c>
      <c r="L105" s="173">
        <v>44144</v>
      </c>
      <c r="M105" s="174">
        <v>20925</v>
      </c>
      <c r="N105" s="159">
        <v>0.57806929510155292</v>
      </c>
      <c r="O105" s="160">
        <v>134.83971299999999</v>
      </c>
      <c r="P105" s="160">
        <v>0.16028700000001095</v>
      </c>
      <c r="Q105" s="161">
        <v>0.9</v>
      </c>
      <c r="R105" s="162">
        <v>31962.999999999996</v>
      </c>
      <c r="S105" s="163">
        <v>45096.596699999995</v>
      </c>
      <c r="T105" s="163"/>
      <c r="U105" s="163"/>
      <c r="V105" s="165">
        <v>7548.79</v>
      </c>
      <c r="W105" s="165">
        <v>52645.386699999995</v>
      </c>
      <c r="X105" s="166">
        <v>48630</v>
      </c>
      <c r="Y105" s="162">
        <v>4015.3866999999955</v>
      </c>
      <c r="Z105" s="240">
        <v>8.257015628213038E-2</v>
      </c>
      <c r="AA105" s="240">
        <v>9.7742658991787135E-2</v>
      </c>
      <c r="AB105" s="240">
        <v>9.8677665391733171E-2</v>
      </c>
      <c r="AC105" s="240">
        <v>-1.6107509109602791E-2</v>
      </c>
      <c r="AD105" s="167" t="s">
        <v>972</v>
      </c>
    </row>
    <row r="106" spans="1:30">
      <c r="A106" s="147" t="s">
        <v>949</v>
      </c>
      <c r="B106" s="148">
        <v>135</v>
      </c>
      <c r="C106" s="175">
        <v>95.02</v>
      </c>
      <c r="D106" s="176">
        <v>1.419</v>
      </c>
      <c r="E106" s="151">
        <v>0.22000000000000003</v>
      </c>
      <c r="F106" s="171">
        <v>0.2382962962962962</v>
      </c>
      <c r="G106" s="153">
        <v>167.17</v>
      </c>
      <c r="H106" s="172">
        <v>32.169999999999987</v>
      </c>
      <c r="I106" s="148" t="s">
        <v>975</v>
      </c>
      <c r="J106" s="155" t="s">
        <v>1796</v>
      </c>
      <c r="K106" s="173">
        <v>43991</v>
      </c>
      <c r="L106" s="173">
        <v>44144</v>
      </c>
      <c r="M106" s="174">
        <v>20790</v>
      </c>
      <c r="N106" s="159">
        <v>0.56479316979316962</v>
      </c>
      <c r="O106" s="160">
        <v>134.83338000000001</v>
      </c>
      <c r="P106" s="160">
        <v>0.16661999999999466</v>
      </c>
      <c r="Q106" s="161">
        <v>0.9</v>
      </c>
      <c r="R106" s="162">
        <v>32058.019999999997</v>
      </c>
      <c r="S106" s="163">
        <v>45490.330379999999</v>
      </c>
      <c r="T106" s="163"/>
      <c r="U106" s="163"/>
      <c r="V106" s="165">
        <v>7548.79</v>
      </c>
      <c r="W106" s="165">
        <v>53039.12038</v>
      </c>
      <c r="X106" s="166">
        <v>48765</v>
      </c>
      <c r="Y106" s="162">
        <v>4274.1203800000003</v>
      </c>
      <c r="Z106" s="240">
        <v>8.7647295806418501E-2</v>
      </c>
      <c r="AA106" s="240">
        <v>0.10369998551540771</v>
      </c>
      <c r="AB106" s="240">
        <v>0.1046911362657641</v>
      </c>
      <c r="AC106" s="240">
        <v>-1.7043840459345594E-2</v>
      </c>
      <c r="AD106" s="167" t="s">
        <v>972</v>
      </c>
    </row>
    <row r="107" spans="1:30">
      <c r="A107" s="147" t="s">
        <v>950</v>
      </c>
      <c r="B107" s="148">
        <v>135</v>
      </c>
      <c r="C107" s="175">
        <v>95.11</v>
      </c>
      <c r="D107" s="176">
        <v>1.4177999999999999</v>
      </c>
      <c r="E107" s="151">
        <v>0.22000000000000003</v>
      </c>
      <c r="F107" s="171">
        <v>0.23948148148148157</v>
      </c>
      <c r="G107" s="153">
        <v>167.33</v>
      </c>
      <c r="H107" s="172">
        <v>32.330000000000013</v>
      </c>
      <c r="I107" s="148" t="s">
        <v>975</v>
      </c>
      <c r="J107" s="155" t="s">
        <v>1797</v>
      </c>
      <c r="K107" s="173">
        <v>43992</v>
      </c>
      <c r="L107" s="173">
        <v>44144</v>
      </c>
      <c r="M107" s="174">
        <v>20655</v>
      </c>
      <c r="N107" s="159">
        <v>0.57131203098523375</v>
      </c>
      <c r="O107" s="160">
        <v>134.846958</v>
      </c>
      <c r="P107" s="160">
        <v>0.15304199999999923</v>
      </c>
      <c r="Q107" s="161">
        <v>0.9</v>
      </c>
      <c r="R107" s="162">
        <v>32153.129999999997</v>
      </c>
      <c r="S107" s="163">
        <v>45586.707713999996</v>
      </c>
      <c r="T107" s="163"/>
      <c r="U107" s="163"/>
      <c r="V107" s="165">
        <v>7548.79</v>
      </c>
      <c r="W107" s="165">
        <v>53135.497713999997</v>
      </c>
      <c r="X107" s="166">
        <v>48900</v>
      </c>
      <c r="Y107" s="162">
        <v>4235.4977139999974</v>
      </c>
      <c r="Z107" s="240">
        <v>8.6615495173824053E-2</v>
      </c>
      <c r="AA107" s="240">
        <v>0.10242741902836694</v>
      </c>
      <c r="AB107" s="240">
        <v>0.10346736134969281</v>
      </c>
      <c r="AC107" s="240">
        <v>-1.6851866175868757E-2</v>
      </c>
      <c r="AD107" s="167" t="s">
        <v>972</v>
      </c>
    </row>
    <row r="108" spans="1:30">
      <c r="A108" s="147" t="s">
        <v>951</v>
      </c>
      <c r="B108" s="148">
        <v>135</v>
      </c>
      <c r="C108" s="175">
        <v>96.02</v>
      </c>
      <c r="D108" s="176">
        <v>1.4043000000000001</v>
      </c>
      <c r="E108" s="151">
        <v>0.22000000000000003</v>
      </c>
      <c r="F108" s="171">
        <v>0.21333333333333343</v>
      </c>
      <c r="G108" s="153">
        <v>163.80000000000001</v>
      </c>
      <c r="H108" s="172">
        <v>28.800000000000011</v>
      </c>
      <c r="I108" s="148" t="s">
        <v>975</v>
      </c>
      <c r="J108" s="155" t="s">
        <v>1654</v>
      </c>
      <c r="K108" s="173">
        <v>43993</v>
      </c>
      <c r="L108" s="173" t="s">
        <v>1639</v>
      </c>
      <c r="M108" s="174">
        <v>13095</v>
      </c>
      <c r="N108" s="159">
        <v>0.80274914089347105</v>
      </c>
      <c r="O108" s="160">
        <v>134.84088600000001</v>
      </c>
      <c r="P108" s="160">
        <v>0.15911399999998821</v>
      </c>
      <c r="Q108" s="161">
        <v>0.9</v>
      </c>
      <c r="R108" s="162">
        <v>32249.149999999998</v>
      </c>
      <c r="S108" s="163">
        <v>45287.481345</v>
      </c>
      <c r="T108" s="163"/>
      <c r="U108" s="163"/>
      <c r="V108" s="165">
        <v>7548.79</v>
      </c>
      <c r="W108" s="165">
        <v>52836.271345000001</v>
      </c>
      <c r="X108" s="166">
        <v>49035</v>
      </c>
      <c r="Y108" s="162">
        <v>3801.271345000001</v>
      </c>
      <c r="Z108" s="240">
        <v>7.7521593657591481E-2</v>
      </c>
      <c r="AA108" s="240">
        <v>9.1627346653261332E-2</v>
      </c>
      <c r="AB108" s="240">
        <v>9.2701194677270893E-2</v>
      </c>
      <c r="AC108" s="240">
        <v>-1.5179601019679412E-2</v>
      </c>
      <c r="AD108" s="167" t="s">
        <v>972</v>
      </c>
    </row>
    <row r="109" spans="1:30">
      <c r="A109" s="147" t="s">
        <v>952</v>
      </c>
      <c r="B109" s="148">
        <v>135</v>
      </c>
      <c r="C109" s="175">
        <v>95.95</v>
      </c>
      <c r="D109" s="176">
        <v>1.4053</v>
      </c>
      <c r="E109" s="151">
        <v>0.22000000000000003</v>
      </c>
      <c r="F109" s="171">
        <v>0.21370370370370367</v>
      </c>
      <c r="G109" s="153">
        <v>163.85</v>
      </c>
      <c r="H109" s="172">
        <v>28.849999999999994</v>
      </c>
      <c r="I109" s="148" t="s">
        <v>975</v>
      </c>
      <c r="J109" s="155" t="s">
        <v>1717</v>
      </c>
      <c r="K109" s="173">
        <v>43994</v>
      </c>
      <c r="L109" s="173">
        <v>44117</v>
      </c>
      <c r="M109" s="174">
        <v>16740</v>
      </c>
      <c r="N109" s="159">
        <v>0.62904719235364392</v>
      </c>
      <c r="O109" s="160">
        <v>134.83853500000001</v>
      </c>
      <c r="P109" s="160">
        <v>0.16146499999999264</v>
      </c>
      <c r="Q109" s="161">
        <v>0.9</v>
      </c>
      <c r="R109" s="162">
        <v>32345.1</v>
      </c>
      <c r="S109" s="163">
        <v>45454.569029999999</v>
      </c>
      <c r="T109" s="163"/>
      <c r="U109" s="163"/>
      <c r="V109" s="165">
        <v>7548.79</v>
      </c>
      <c r="W109" s="165">
        <v>53003.35903</v>
      </c>
      <c r="X109" s="166">
        <v>49170</v>
      </c>
      <c r="Y109" s="162">
        <v>3833.3590299999996</v>
      </c>
      <c r="Z109" s="240">
        <v>7.7961338824486415E-2</v>
      </c>
      <c r="AA109" s="240">
        <v>9.2101095330962224E-2</v>
      </c>
      <c r="AB109" s="240">
        <v>9.3219367215781279E-2</v>
      </c>
      <c r="AC109" s="240">
        <v>-1.5258028391294864E-2</v>
      </c>
      <c r="AD109" s="167" t="s">
        <v>972</v>
      </c>
    </row>
    <row r="110" spans="1:30">
      <c r="A110" s="147" t="s">
        <v>958</v>
      </c>
      <c r="B110" s="148">
        <v>135</v>
      </c>
      <c r="C110" s="175">
        <v>97.03</v>
      </c>
      <c r="D110" s="176">
        <v>1.3896999999999999</v>
      </c>
      <c r="E110" s="151">
        <v>0.22000000000000003</v>
      </c>
      <c r="F110" s="171">
        <v>0.2161481481481482</v>
      </c>
      <c r="G110" s="153">
        <v>164.18</v>
      </c>
      <c r="H110" s="172">
        <v>29.180000000000007</v>
      </c>
      <c r="I110" s="148" t="s">
        <v>975</v>
      </c>
      <c r="J110" s="155" t="s">
        <v>1469</v>
      </c>
      <c r="K110" s="173">
        <v>43997</v>
      </c>
      <c r="L110" s="173">
        <v>44025</v>
      </c>
      <c r="M110" s="174">
        <v>3915</v>
      </c>
      <c r="N110" s="159">
        <v>2.7204853128991067</v>
      </c>
      <c r="O110" s="160">
        <v>134.842591</v>
      </c>
      <c r="P110" s="160">
        <v>0.15740900000000124</v>
      </c>
      <c r="Q110" s="161">
        <v>0.9</v>
      </c>
      <c r="R110" s="162">
        <v>32442.129999999997</v>
      </c>
      <c r="S110" s="163">
        <v>45084.828060999993</v>
      </c>
      <c r="T110" s="163"/>
      <c r="U110" s="163"/>
      <c r="V110" s="165">
        <v>7548.79</v>
      </c>
      <c r="W110" s="165">
        <v>52633.618060999994</v>
      </c>
      <c r="X110" s="166">
        <v>49305</v>
      </c>
      <c r="Y110" s="162">
        <v>3328.6180609999938</v>
      </c>
      <c r="Z110" s="240">
        <v>6.7510760795051139E-2</v>
      </c>
      <c r="AA110" s="240">
        <v>7.971552161941875E-2</v>
      </c>
      <c r="AB110" s="240">
        <v>8.0858517493154203E-2</v>
      </c>
      <c r="AC110" s="240">
        <v>-1.3347756698103064E-2</v>
      </c>
      <c r="AD110" s="167" t="s">
        <v>972</v>
      </c>
    </row>
    <row r="111" spans="1:30">
      <c r="A111" s="147" t="s">
        <v>959</v>
      </c>
      <c r="B111" s="148">
        <v>135</v>
      </c>
      <c r="C111" s="175">
        <v>95.65</v>
      </c>
      <c r="D111" s="176">
        <v>1.4097</v>
      </c>
      <c r="E111" s="151">
        <v>0.22000000000000003</v>
      </c>
      <c r="F111" s="171">
        <v>0.24651851851851853</v>
      </c>
      <c r="G111" s="153">
        <v>168.28</v>
      </c>
      <c r="H111" s="172">
        <v>33.28</v>
      </c>
      <c r="I111" s="148" t="s">
        <v>975</v>
      </c>
      <c r="J111" s="155" t="s">
        <v>1798</v>
      </c>
      <c r="K111" s="173">
        <v>43998</v>
      </c>
      <c r="L111" s="173">
        <v>44144</v>
      </c>
      <c r="M111" s="174">
        <v>19845</v>
      </c>
      <c r="N111" s="159">
        <v>0.61210380448475687</v>
      </c>
      <c r="O111" s="160">
        <v>134.837805</v>
      </c>
      <c r="P111" s="160">
        <v>0.16219499999999698</v>
      </c>
      <c r="Q111" s="161">
        <v>0.9</v>
      </c>
      <c r="R111" s="162">
        <v>32537.78</v>
      </c>
      <c r="S111" s="163">
        <v>45868.508465999999</v>
      </c>
      <c r="T111" s="163"/>
      <c r="U111" s="163"/>
      <c r="V111" s="165">
        <v>7548.79</v>
      </c>
      <c r="W111" s="165">
        <v>53417.298466</v>
      </c>
      <c r="X111" s="166">
        <v>49440</v>
      </c>
      <c r="Y111" s="162">
        <v>3977.2984660000002</v>
      </c>
      <c r="Z111" s="240">
        <v>8.0446975444983915E-2</v>
      </c>
      <c r="AA111" s="240">
        <v>9.4943508817243449E-2</v>
      </c>
      <c r="AB111" s="240">
        <v>9.6147249393203404E-2</v>
      </c>
      <c r="AC111" s="240">
        <v>-1.570027394821949E-2</v>
      </c>
      <c r="AD111" s="167" t="s">
        <v>972</v>
      </c>
    </row>
    <row r="112" spans="1:30">
      <c r="A112" s="147" t="s">
        <v>961</v>
      </c>
      <c r="B112" s="148">
        <v>135</v>
      </c>
      <c r="C112" s="175">
        <v>95.57</v>
      </c>
      <c r="D112" s="176">
        <v>1.4109</v>
      </c>
      <c r="E112" s="151">
        <v>0.22000000000000003</v>
      </c>
      <c r="F112" s="171">
        <v>0.24548148148148138</v>
      </c>
      <c r="G112" s="153">
        <v>168.14</v>
      </c>
      <c r="H112" s="172">
        <v>33.139999999999986</v>
      </c>
      <c r="I112" s="148" t="s">
        <v>975</v>
      </c>
      <c r="J112" s="155" t="s">
        <v>1799</v>
      </c>
      <c r="K112" s="173">
        <v>43999</v>
      </c>
      <c r="L112" s="173">
        <v>44144</v>
      </c>
      <c r="M112" s="174">
        <v>19710</v>
      </c>
      <c r="N112" s="159">
        <v>0.61370370370370353</v>
      </c>
      <c r="O112" s="160">
        <v>134.83971299999999</v>
      </c>
      <c r="P112" s="160">
        <v>0.16028700000001095</v>
      </c>
      <c r="Q112" s="161">
        <v>0.9</v>
      </c>
      <c r="R112" s="162">
        <v>32633.35</v>
      </c>
      <c r="S112" s="163">
        <v>46042.393514999996</v>
      </c>
      <c r="T112" s="163"/>
      <c r="U112" s="163"/>
      <c r="V112" s="165">
        <v>7548.79</v>
      </c>
      <c r="W112" s="165">
        <v>53591.183514999997</v>
      </c>
      <c r="X112" s="166">
        <v>49575</v>
      </c>
      <c r="Y112" s="162">
        <v>4016.183514999997</v>
      </c>
      <c r="Z112" s="240">
        <v>8.1012274634392201E-2</v>
      </c>
      <c r="AA112" s="240">
        <v>9.5563780674012611E-2</v>
      </c>
      <c r="AB112" s="240">
        <v>9.6812741966716409E-2</v>
      </c>
      <c r="AC112" s="240">
        <v>-1.5800467332324208E-2</v>
      </c>
      <c r="AD112" s="167" t="s">
        <v>972</v>
      </c>
    </row>
    <row r="113" spans="1:30">
      <c r="A113" s="147" t="s">
        <v>963</v>
      </c>
      <c r="B113" s="148">
        <v>135</v>
      </c>
      <c r="C113" s="175">
        <v>94.93</v>
      </c>
      <c r="D113" s="176">
        <v>1.4204000000000001</v>
      </c>
      <c r="E113" s="151">
        <v>0.22000000000000003</v>
      </c>
      <c r="F113" s="171">
        <v>0.23718518518518525</v>
      </c>
      <c r="G113" s="153">
        <v>167.02</v>
      </c>
      <c r="H113" s="172">
        <v>32.02000000000001</v>
      </c>
      <c r="I113" s="148" t="s">
        <v>975</v>
      </c>
      <c r="J113" s="155" t="s">
        <v>1800</v>
      </c>
      <c r="K113" s="173">
        <v>44000</v>
      </c>
      <c r="L113" s="173">
        <v>44144</v>
      </c>
      <c r="M113" s="174">
        <v>19575</v>
      </c>
      <c r="N113" s="159">
        <v>0.59705236270753526</v>
      </c>
      <c r="O113" s="160">
        <v>134.83857200000003</v>
      </c>
      <c r="P113" s="160">
        <v>0.16142799999997237</v>
      </c>
      <c r="Q113" s="161">
        <v>0.9</v>
      </c>
      <c r="R113" s="162">
        <v>32728.28</v>
      </c>
      <c r="S113" s="163">
        <v>46487.248912000003</v>
      </c>
      <c r="T113" s="163"/>
      <c r="U113" s="163"/>
      <c r="V113" s="165">
        <v>7548.79</v>
      </c>
      <c r="W113" s="165">
        <v>54036.038912000004</v>
      </c>
      <c r="X113" s="166">
        <v>49710</v>
      </c>
      <c r="Y113" s="162">
        <v>4326.0389120000036</v>
      </c>
      <c r="Z113" s="240">
        <v>8.7025526292496602E-2</v>
      </c>
      <c r="AA113" s="240">
        <v>0.10260708627669857</v>
      </c>
      <c r="AB113" s="240">
        <v>0.10391167813317193</v>
      </c>
      <c r="AC113" s="240">
        <v>-1.6886151840675323E-2</v>
      </c>
      <c r="AD113" s="167" t="s">
        <v>972</v>
      </c>
    </row>
    <row r="114" spans="1:30">
      <c r="A114" s="147" t="s">
        <v>965</v>
      </c>
      <c r="B114" s="148">
        <v>135</v>
      </c>
      <c r="C114" s="175">
        <v>93.68</v>
      </c>
      <c r="D114" s="176">
        <v>1.4393</v>
      </c>
      <c r="E114" s="151">
        <v>0.22000000000000003</v>
      </c>
      <c r="F114" s="171">
        <v>0.22088888888888883</v>
      </c>
      <c r="G114" s="153">
        <v>164.82</v>
      </c>
      <c r="H114" s="172">
        <v>29.819999999999993</v>
      </c>
      <c r="I114" s="148" t="s">
        <v>975</v>
      </c>
      <c r="J114" s="155" t="s">
        <v>1801</v>
      </c>
      <c r="K114" s="173">
        <v>44001</v>
      </c>
      <c r="L114" s="173">
        <v>44144</v>
      </c>
      <c r="M114" s="174">
        <v>19440</v>
      </c>
      <c r="N114" s="159">
        <v>0.55989197530864188</v>
      </c>
      <c r="O114" s="160">
        <v>134.83362400000001</v>
      </c>
      <c r="P114" s="160">
        <v>0.16637599999998542</v>
      </c>
      <c r="Q114" s="161">
        <v>0.9</v>
      </c>
      <c r="R114" s="162">
        <v>32821.96</v>
      </c>
      <c r="S114" s="163">
        <v>47240.647027999999</v>
      </c>
      <c r="T114" s="163"/>
      <c r="U114" s="163"/>
      <c r="V114" s="165">
        <v>7548.79</v>
      </c>
      <c r="W114" s="165">
        <v>54789.437028</v>
      </c>
      <c r="X114" s="166">
        <v>49845</v>
      </c>
      <c r="Y114" s="162">
        <v>4944.4370280000003</v>
      </c>
      <c r="Z114" s="240">
        <v>9.9196248931688213E-2</v>
      </c>
      <c r="AA114" s="240">
        <v>0.1169002382955826</v>
      </c>
      <c r="AB114" s="240">
        <v>0.11827589455311416</v>
      </c>
      <c r="AC114" s="240">
        <v>-1.9079645621425945E-2</v>
      </c>
      <c r="AD114" s="167" t="s">
        <v>972</v>
      </c>
    </row>
    <row r="115" spans="1:30">
      <c r="A115" s="147" t="s">
        <v>989</v>
      </c>
      <c r="B115" s="148">
        <v>135</v>
      </c>
      <c r="C115" s="175">
        <v>93.57</v>
      </c>
      <c r="D115" s="176">
        <v>1.4411</v>
      </c>
      <c r="E115" s="151">
        <v>0.22000000000000003</v>
      </c>
      <c r="F115" s="171">
        <v>0.21940740740740744</v>
      </c>
      <c r="G115" s="153">
        <v>164.62</v>
      </c>
      <c r="H115" s="172">
        <v>29.620000000000005</v>
      </c>
      <c r="I115" s="148" t="s">
        <v>975</v>
      </c>
      <c r="J115" s="155" t="s">
        <v>1802</v>
      </c>
      <c r="K115" s="173">
        <v>44004</v>
      </c>
      <c r="L115" s="173">
        <v>44144</v>
      </c>
      <c r="M115" s="174">
        <v>19035</v>
      </c>
      <c r="N115" s="159">
        <v>0.56796952981350157</v>
      </c>
      <c r="O115" s="160">
        <v>134.843727</v>
      </c>
      <c r="P115" s="160">
        <v>0.15627299999999877</v>
      </c>
      <c r="Q115" s="161">
        <v>0.9</v>
      </c>
      <c r="R115" s="162">
        <v>32915.53</v>
      </c>
      <c r="S115" s="163">
        <v>47434.570283000001</v>
      </c>
      <c r="T115" s="163"/>
      <c r="U115" s="163"/>
      <c r="V115" s="165">
        <v>7548.79</v>
      </c>
      <c r="W115" s="165">
        <v>54983.360283000002</v>
      </c>
      <c r="X115" s="166">
        <v>49980</v>
      </c>
      <c r="Y115" s="162">
        <v>5003.3602830000018</v>
      </c>
      <c r="Z115" s="240">
        <v>0.10010724855942388</v>
      </c>
      <c r="AA115" s="240">
        <v>0.1179169833478706</v>
      </c>
      <c r="AB115" s="240">
        <v>0.1193480423169262</v>
      </c>
      <c r="AC115" s="240">
        <v>-1.9240793757502317E-2</v>
      </c>
      <c r="AD115" s="167" t="s">
        <v>972</v>
      </c>
    </row>
    <row r="116" spans="1:30">
      <c r="A116" s="31" t="s">
        <v>990</v>
      </c>
      <c r="B116" s="2">
        <v>135</v>
      </c>
      <c r="C116" s="126">
        <v>93.15</v>
      </c>
      <c r="D116" s="122">
        <v>1.4476</v>
      </c>
      <c r="E116" s="32">
        <f>10%*Q116+13%</f>
        <v>0.22000000000000003</v>
      </c>
      <c r="F116" s="13">
        <f>IF(G116="",($F$1*C116-B116)/B116,H116/B116)</f>
        <v>0.12263000000000017</v>
      </c>
      <c r="H116" s="5">
        <f>IF(G116="",$F$1*C116-B116,G116-B116)</f>
        <v>16.555050000000023</v>
      </c>
      <c r="I116" s="251" t="s">
        <v>975</v>
      </c>
      <c r="J116" s="33" t="s">
        <v>1876</v>
      </c>
      <c r="K116" s="34">
        <f>DATE(MID(J116,1,4),MID(J116,5,2),MID(J116,7,2))</f>
        <v>44005</v>
      </c>
      <c r="L116" s="34">
        <f ca="1">IF(LEN(J116) &gt; 15,DATE(MID(J116,12,4),MID(J116,16,2),MID(J116,18,2)),TEXT(TODAY(),"yyyy-mm-dd"))</f>
        <v>44158</v>
      </c>
      <c r="M116" s="18">
        <f ca="1">(L116-K116+1)*B116</f>
        <v>20790</v>
      </c>
      <c r="N116" s="19">
        <f ca="1">H116/M116*365</f>
        <v>0.29064902597402636</v>
      </c>
      <c r="O116" s="35">
        <f>D116*C116</f>
        <v>134.84394</v>
      </c>
      <c r="P116" s="35">
        <f>B116-O116</f>
        <v>0.15605999999999653</v>
      </c>
      <c r="Q116" s="36">
        <f>B116/150</f>
        <v>0.9</v>
      </c>
      <c r="R116" s="37">
        <f>R115+C116-T116</f>
        <v>33008.68</v>
      </c>
      <c r="S116" s="38">
        <f>R116*D116</f>
        <v>47783.365168000004</v>
      </c>
      <c r="T116" s="38"/>
      <c r="U116" s="38"/>
      <c r="V116" s="39">
        <f>V115+U116</f>
        <v>7548.79</v>
      </c>
      <c r="W116" s="39">
        <f>V116+S116</f>
        <v>55332.155168000005</v>
      </c>
      <c r="X116" s="1">
        <f>X115+B116</f>
        <v>50115</v>
      </c>
      <c r="Y116" s="37">
        <f>W116-X116</f>
        <v>5217.1551680000048</v>
      </c>
      <c r="Z116" s="204">
        <f>W116/X116-1</f>
        <v>0.10410366493065948</v>
      </c>
      <c r="AA116" s="204">
        <f>S116/(X116-V116)-1</f>
        <v>0.12256564932607361</v>
      </c>
      <c r="AB116" s="204">
        <f>SUM($C$2:C116)*D116/SUM($B$2:B116)-1</f>
        <v>5.136629371293E-2</v>
      </c>
      <c r="AC116" s="204">
        <f>Z116-AB116</f>
        <v>5.2737371217729478E-2</v>
      </c>
      <c r="AD116" s="40">
        <f>IF(E116-F116&lt;0,"达成",E116-F116)</f>
        <v>9.7369999999999859E-2</v>
      </c>
    </row>
    <row r="117" spans="1:30">
      <c r="A117" s="31" t="s">
        <v>991</v>
      </c>
      <c r="B117" s="2">
        <v>135</v>
      </c>
      <c r="C117" s="126">
        <v>92.64</v>
      </c>
      <c r="D117" s="122">
        <v>1.4555</v>
      </c>
      <c r="E117" s="32">
        <f>10%*Q117+13%</f>
        <v>0.22000000000000003</v>
      </c>
      <c r="F117" s="13">
        <f>IF(G117="",($F$1*C117-B117)/B117,H117/B117)</f>
        <v>0.11648355555555553</v>
      </c>
      <c r="H117" s="5">
        <f>IF(G117="",$F$1*C117-B117,G117-B117)</f>
        <v>15.725279999999998</v>
      </c>
      <c r="I117" s="2" t="s">
        <v>66</v>
      </c>
      <c r="J117" s="33" t="s">
        <v>988</v>
      </c>
      <c r="K117" s="34">
        <f>DATE(MID(J117,1,4),MID(J117,5,2),MID(J117,7,2))</f>
        <v>44006</v>
      </c>
      <c r="L117" s="34" t="str">
        <f ca="1">IF(LEN(J117) &gt; 15,DATE(MID(J117,12,4),MID(J117,16,2),MID(J117,18,2)),TEXT(TODAY(),"yyyy-mm-dd"))</f>
        <v>2020-11-23</v>
      </c>
      <c r="M117" s="18">
        <f ca="1">(L117-K117+1)*B117</f>
        <v>20655</v>
      </c>
      <c r="N117" s="19">
        <f ca="1">H117/M117*365</f>
        <v>0.27788560639070436</v>
      </c>
      <c r="O117" s="35">
        <f>D117*C117</f>
        <v>134.83752000000001</v>
      </c>
      <c r="P117" s="35">
        <f>B117-O117</f>
        <v>0.16247999999998797</v>
      </c>
      <c r="Q117" s="36">
        <f>B117/150</f>
        <v>0.9</v>
      </c>
      <c r="R117" s="37">
        <f>R116+C117-T117</f>
        <v>33101.32</v>
      </c>
      <c r="S117" s="38">
        <f>R117*D117</f>
        <v>48178.971259999998</v>
      </c>
      <c r="T117" s="38"/>
      <c r="U117" s="38"/>
      <c r="V117" s="39">
        <f>V116+U117</f>
        <v>7548.79</v>
      </c>
      <c r="W117" s="39">
        <f>V117+S117</f>
        <v>55727.761259999999</v>
      </c>
      <c r="X117" s="1">
        <f>X116+B117</f>
        <v>50250</v>
      </c>
      <c r="Y117" s="37">
        <f>W117-X117</f>
        <v>5477.7612599999993</v>
      </c>
      <c r="Z117" s="204">
        <f>W117/X117-1</f>
        <v>0.10901017432835824</v>
      </c>
      <c r="AA117" s="204">
        <f>S117/(X117-V117)-1</f>
        <v>0.1282811718918504</v>
      </c>
      <c r="AB117" s="204">
        <f>SUM($C$2:C117)*D117/SUM($B$2:B117)-1</f>
        <v>5.6640757869961922E-2</v>
      </c>
      <c r="AC117" s="204">
        <f>Z117-AB117</f>
        <v>5.2369416458396323E-2</v>
      </c>
      <c r="AD117" s="40">
        <f>IF(E117-F117&lt;0,"达成",E117-F117)</f>
        <v>0.10351644444444449</v>
      </c>
    </row>
    <row r="118" spans="1:30">
      <c r="A118" s="31" t="s">
        <v>1118</v>
      </c>
      <c r="B118" s="2">
        <v>135</v>
      </c>
      <c r="C118" s="126">
        <v>93.26</v>
      </c>
      <c r="D118" s="122">
        <v>1.4458</v>
      </c>
      <c r="E118" s="32">
        <f>10%*Q118+13%</f>
        <v>0.22000000000000003</v>
      </c>
      <c r="F118" s="13">
        <f>IF(G118="",($F$1*C118-B118)/B118,H118/B118)</f>
        <v>0.12395570370370382</v>
      </c>
      <c r="H118" s="5">
        <f>IF(G118="",$F$1*C118-B118,G118-B118)</f>
        <v>16.734020000000015</v>
      </c>
      <c r="I118" s="251" t="s">
        <v>975</v>
      </c>
      <c r="J118" s="33" t="s">
        <v>1877</v>
      </c>
      <c r="K118" s="34">
        <f>DATE(MID(J118,1,4),MID(J118,5,2),MID(J118,7,2))</f>
        <v>44011</v>
      </c>
      <c r="L118" s="34">
        <f ca="1">IF(LEN(J118) &gt; 15,DATE(MID(J118,12,4),MID(J118,16,2),MID(J118,18,2)),TEXT(TODAY(),"yyyy-mm-dd"))</f>
        <v>44158</v>
      </c>
      <c r="M118" s="18">
        <f ca="1">(L118-K118+1)*B118</f>
        <v>19980</v>
      </c>
      <c r="N118" s="19">
        <f ca="1">H118/M118*365</f>
        <v>0.30570156656656683</v>
      </c>
      <c r="O118" s="35">
        <f>D118*C118</f>
        <v>134.835308</v>
      </c>
      <c r="P118" s="35">
        <f>B118-O118</f>
        <v>0.16469200000000228</v>
      </c>
      <c r="Q118" s="36">
        <f>B118/150</f>
        <v>0.9</v>
      </c>
      <c r="R118" s="37">
        <f>R117+C118-T118</f>
        <v>33194.58</v>
      </c>
      <c r="S118" s="38">
        <f>R118*D118</f>
        <v>47992.723764000002</v>
      </c>
      <c r="T118" s="38"/>
      <c r="U118" s="38"/>
      <c r="V118" s="39">
        <f>V117+U118</f>
        <v>7548.79</v>
      </c>
      <c r="W118" s="39">
        <f>V118+S118</f>
        <v>55541.513764000003</v>
      </c>
      <c r="X118" s="1">
        <f>X117+B118</f>
        <v>50385</v>
      </c>
      <c r="Y118" s="37">
        <f>W118-X118</f>
        <v>5156.513764000003</v>
      </c>
      <c r="Z118" s="204">
        <f>W118/X118-1</f>
        <v>0.10234224003175552</v>
      </c>
      <c r="AA118" s="204">
        <f>S118/(X118-V118)-1</f>
        <v>0.12037745085291163</v>
      </c>
      <c r="AB118" s="204">
        <f>SUM($C$2:C118)*D118/SUM($B$2:B118)-1</f>
        <v>4.9198407238762343E-2</v>
      </c>
      <c r="AC118" s="204">
        <f>Z118-AB118</f>
        <v>5.3143832792993173E-2</v>
      </c>
      <c r="AD118" s="40">
        <f>IF(E118-F118&lt;0,"达成",E118-F118)</f>
        <v>9.6044296296296211E-2</v>
      </c>
    </row>
    <row r="119" spans="1:30">
      <c r="A119" s="31" t="s">
        <v>1119</v>
      </c>
      <c r="B119" s="2">
        <v>135</v>
      </c>
      <c r="C119" s="126">
        <v>92.04</v>
      </c>
      <c r="D119" s="122">
        <v>1.4650000000000001</v>
      </c>
      <c r="E119" s="32">
        <f>10%*Q119+13%</f>
        <v>0.22000000000000003</v>
      </c>
      <c r="F119" s="13">
        <f>IF(G119="",($F$1*C119-B119)/B119,H119/B119)</f>
        <v>0.1092524444444446</v>
      </c>
      <c r="H119" s="5">
        <f>IF(G119="",$F$1*C119-B119,G119-B119)</f>
        <v>14.749080000000021</v>
      </c>
      <c r="I119" s="2" t="s">
        <v>66</v>
      </c>
      <c r="J119" s="33" t="s">
        <v>1112</v>
      </c>
      <c r="K119" s="34">
        <f>DATE(MID(J119,1,4),MID(J119,5,2),MID(J119,7,2))</f>
        <v>44012</v>
      </c>
      <c r="L119" s="34" t="str">
        <f ca="1">IF(LEN(J119) &gt; 15,DATE(MID(J119,12,4),MID(J119,16,2),MID(J119,18,2)),TEXT(TODAY(),"yyyy-mm-dd"))</f>
        <v>2020-11-23</v>
      </c>
      <c r="M119" s="18">
        <f ca="1">(L119-K119+1)*B119</f>
        <v>19845</v>
      </c>
      <c r="N119" s="19">
        <f ca="1">H119/M119*365</f>
        <v>0.27127307634164816</v>
      </c>
      <c r="O119" s="35">
        <f>D119*C119</f>
        <v>134.83860000000001</v>
      </c>
      <c r="P119" s="35">
        <f>B119-O119</f>
        <v>0.16139999999998622</v>
      </c>
      <c r="Q119" s="36">
        <f>B119/150</f>
        <v>0.9</v>
      </c>
      <c r="R119" s="37">
        <f>R118+C119-T119</f>
        <v>33286.620000000003</v>
      </c>
      <c r="S119" s="38">
        <f>R119*D119</f>
        <v>48764.898300000008</v>
      </c>
      <c r="T119" s="38"/>
      <c r="U119" s="38"/>
      <c r="V119" s="39">
        <f>V118+U119</f>
        <v>7548.79</v>
      </c>
      <c r="W119" s="39">
        <f>V119+S119</f>
        <v>56313.688300000009</v>
      </c>
      <c r="X119" s="1">
        <f>X118+B119</f>
        <v>50520</v>
      </c>
      <c r="Y119" s="37">
        <f>W119-X119</f>
        <v>5793.6883000000089</v>
      </c>
      <c r="Z119" s="204">
        <f>W119/X119-1</f>
        <v>0.11468108273950928</v>
      </c>
      <c r="AA119" s="204">
        <f>S119/(X119-V119)-1</f>
        <v>0.13482720872882115</v>
      </c>
      <c r="AB119" s="204">
        <f>SUM($C$2:C119)*D119/SUM($B$2:B119)-1</f>
        <v>6.2628607008398562E-2</v>
      </c>
      <c r="AC119" s="204">
        <f>Z119-AB119</f>
        <v>5.2052475731110714E-2</v>
      </c>
      <c r="AD119" s="40">
        <f>IF(E119-F119&lt;0,"达成",E119-F119)</f>
        <v>0.11074755555555543</v>
      </c>
    </row>
    <row r="120" spans="1:30">
      <c r="A120" s="31" t="s">
        <v>1120</v>
      </c>
      <c r="B120" s="2">
        <v>135</v>
      </c>
      <c r="C120" s="126">
        <v>90.32</v>
      </c>
      <c r="D120" s="122">
        <v>1.4928999999999999</v>
      </c>
      <c r="E120" s="32">
        <f>10%*Q120+13%</f>
        <v>0.22000000000000003</v>
      </c>
      <c r="F120" s="13">
        <f>IF(G120="",($F$1*C120-B120)/B120,H120/B120)</f>
        <v>8.8523259259259204E-2</v>
      </c>
      <c r="H120" s="5">
        <f>IF(G120="",$F$1*C120-B120,G120-B120)</f>
        <v>11.950639999999993</v>
      </c>
      <c r="I120" s="2" t="s">
        <v>66</v>
      </c>
      <c r="J120" s="33" t="s">
        <v>1113</v>
      </c>
      <c r="K120" s="34">
        <f>DATE(MID(J120,1,4),MID(J120,5,2),MID(J120,7,2))</f>
        <v>44013</v>
      </c>
      <c r="L120" s="34" t="str">
        <f ca="1">IF(LEN(J120) &gt; 15,DATE(MID(J120,12,4),MID(J120,16,2),MID(J120,18,2)),TEXT(TODAY(),"yyyy-mm-dd"))</f>
        <v>2020-11-23</v>
      </c>
      <c r="M120" s="18">
        <f ca="1">(L120-K120+1)*B120</f>
        <v>19710</v>
      </c>
      <c r="N120" s="19">
        <f ca="1">H120/M120*365</f>
        <v>0.221308148148148</v>
      </c>
      <c r="O120" s="35">
        <f>D120*C120</f>
        <v>134.83872799999997</v>
      </c>
      <c r="P120" s="35">
        <f>B120-O120</f>
        <v>0.16127200000002517</v>
      </c>
      <c r="Q120" s="36">
        <f>B120/150</f>
        <v>0.9</v>
      </c>
      <c r="R120" s="37">
        <f>R119+C120-T120</f>
        <v>30958.560000000001</v>
      </c>
      <c r="S120" s="38">
        <f>R120*D120</f>
        <v>46218.034223999995</v>
      </c>
      <c r="T120" s="38">
        <v>2418.38</v>
      </c>
      <c r="U120" s="38">
        <v>3592.35</v>
      </c>
      <c r="V120" s="39">
        <f>V119+U120</f>
        <v>11141.14</v>
      </c>
      <c r="W120" s="39">
        <f>V120+S120</f>
        <v>57359.174223999995</v>
      </c>
      <c r="X120" s="1">
        <f>X119+B120</f>
        <v>50655</v>
      </c>
      <c r="Y120" s="37">
        <f>W120-X120</f>
        <v>6704.1742239999949</v>
      </c>
      <c r="Z120" s="204">
        <f>W120/X120-1</f>
        <v>0.13234970336590646</v>
      </c>
      <c r="AA120" s="204">
        <f>S120/(X120-V120)-1</f>
        <v>0.1696663961455549</v>
      </c>
      <c r="AB120" s="204">
        <f>SUM($C$2:C120)*D120/SUM($B$2:B120)-1</f>
        <v>8.2213505862068992E-2</v>
      </c>
      <c r="AC120" s="204">
        <f>Z120-AB120</f>
        <v>5.0136197503837465E-2</v>
      </c>
      <c r="AD120" s="40">
        <f>IF(E120-F120&lt;0,"达成",E120-F120)</f>
        <v>0.13147674074074084</v>
      </c>
    </row>
    <row r="121" spans="1:30">
      <c r="A121" s="31" t="s">
        <v>1121</v>
      </c>
      <c r="B121" s="2">
        <v>135</v>
      </c>
      <c r="C121" s="126">
        <v>88.54</v>
      </c>
      <c r="D121" s="122">
        <v>1.5228999999999999</v>
      </c>
      <c r="E121" s="32">
        <f>10%*Q121+13%</f>
        <v>0.22000000000000003</v>
      </c>
      <c r="F121" s="13">
        <f>IF(G121="",($F$1*C121-B121)/B121,H121/B121)</f>
        <v>6.7070962962963082E-2</v>
      </c>
      <c r="H121" s="5">
        <f>IF(G121="",$F$1*C121-B121,G121-B121)</f>
        <v>9.0545800000000156</v>
      </c>
      <c r="I121" s="2" t="s">
        <v>66</v>
      </c>
      <c r="J121" s="33" t="s">
        <v>1114</v>
      </c>
      <c r="K121" s="34">
        <f>DATE(MID(J121,1,4),MID(J121,5,2),MID(J121,7,2))</f>
        <v>44014</v>
      </c>
      <c r="L121" s="34" t="str">
        <f ca="1">IF(LEN(J121) &gt; 15,DATE(MID(J121,12,4),MID(J121,16,2),MID(J121,18,2)),TEXT(TODAY(),"yyyy-mm-dd"))</f>
        <v>2020-11-23</v>
      </c>
      <c r="M121" s="18">
        <f ca="1">(L121-K121+1)*B121</f>
        <v>19575</v>
      </c>
      <c r="N121" s="19">
        <f ca="1">H121/M121*365</f>
        <v>0.16883380332056225</v>
      </c>
      <c r="O121" s="35">
        <f>D121*C121</f>
        <v>134.83756600000001</v>
      </c>
      <c r="P121" s="35">
        <f>B121-O121</f>
        <v>0.16243399999999042</v>
      </c>
      <c r="Q121" s="36">
        <f>B121/150</f>
        <v>0.9</v>
      </c>
      <c r="R121" s="37">
        <f>R120+C121-T121</f>
        <v>28816.210000000003</v>
      </c>
      <c r="S121" s="38">
        <f>R121*D121</f>
        <v>43884.206209000004</v>
      </c>
      <c r="T121" s="38">
        <v>2230.89</v>
      </c>
      <c r="U121" s="38">
        <v>3380.43</v>
      </c>
      <c r="V121" s="39">
        <f>V120+U121</f>
        <v>14521.57</v>
      </c>
      <c r="W121" s="39">
        <f>V121+S121</f>
        <v>58405.776209000003</v>
      </c>
      <c r="X121" s="1">
        <f>X120+B121</f>
        <v>50790</v>
      </c>
      <c r="Y121" s="37">
        <f>W121-X121</f>
        <v>7615.7762090000033</v>
      </c>
      <c r="Z121" s="204">
        <f>W121/X121-1</f>
        <v>0.1499463715101399</v>
      </c>
      <c r="AA121" s="204">
        <f>S121/(X121-V121)-1</f>
        <v>0.2099836196107745</v>
      </c>
      <c r="AB121" s="204">
        <f>SUM($C$2:C121)*D121/SUM($B$2:B121)-1</f>
        <v>0.10315106746506997</v>
      </c>
      <c r="AC121" s="204">
        <f>Z121-AB121</f>
        <v>4.679530404506993E-2</v>
      </c>
      <c r="AD121" s="40">
        <f>IF(E121-F121&lt;0,"达成",E121-F121)</f>
        <v>0.15292903703703695</v>
      </c>
    </row>
    <row r="122" spans="1:30">
      <c r="A122" s="31" t="s">
        <v>1122</v>
      </c>
      <c r="B122" s="2">
        <v>135</v>
      </c>
      <c r="C122" s="178">
        <v>86.94</v>
      </c>
      <c r="D122" s="179">
        <v>1.5508999999999999</v>
      </c>
      <c r="E122" s="32">
        <f>10%*Q122+13%</f>
        <v>0.22000000000000003</v>
      </c>
      <c r="F122" s="13">
        <f>IF(G122="",($F$1*C122-B122)/B122,H122/B122)</f>
        <v>4.7788000000000004E-2</v>
      </c>
      <c r="H122" s="5">
        <f>IF(G122="",$F$1*C122-B122,G122-B122)</f>
        <v>6.4513800000000003</v>
      </c>
      <c r="I122" s="2" t="s">
        <v>66</v>
      </c>
      <c r="J122" s="33" t="s">
        <v>1116</v>
      </c>
      <c r="K122" s="34">
        <f>DATE(MID(J122,1,4),MID(J122,5,2),MID(J122,7,2))</f>
        <v>44015</v>
      </c>
      <c r="L122" s="34" t="str">
        <f ca="1">IF(LEN(J122) &gt; 15,DATE(MID(J122,12,4),MID(J122,16,2),MID(J122,18,2)),TEXT(TODAY(),"yyyy-mm-dd"))</f>
        <v>2020-11-23</v>
      </c>
      <c r="M122" s="18">
        <f ca="1">(L122-K122+1)*B122</f>
        <v>19440</v>
      </c>
      <c r="N122" s="19">
        <f ca="1">H122/M122*365</f>
        <v>0.12112930555555555</v>
      </c>
      <c r="O122" s="35">
        <f>D122*C122</f>
        <v>134.83524599999998</v>
      </c>
      <c r="P122" s="35">
        <f>B122-O122</f>
        <v>0.16475400000001628</v>
      </c>
      <c r="Q122" s="36">
        <f>B122/150</f>
        <v>0.9</v>
      </c>
      <c r="R122" s="37">
        <f>R121+C122-T122</f>
        <v>26617.260000000002</v>
      </c>
      <c r="S122" s="38">
        <f>R122*D122</f>
        <v>41280.708534000005</v>
      </c>
      <c r="T122" s="38">
        <v>2285.89</v>
      </c>
      <c r="U122" s="38">
        <v>3527.46</v>
      </c>
      <c r="V122" s="39">
        <f>V121+U122</f>
        <v>18049.03</v>
      </c>
      <c r="W122" s="39">
        <f>V122+S122</f>
        <v>59329.738534000004</v>
      </c>
      <c r="X122" s="1">
        <f>X121+B122</f>
        <v>50925</v>
      </c>
      <c r="Y122" s="37">
        <f>W122-X122</f>
        <v>8404.7385340000037</v>
      </c>
      <c r="Z122" s="204">
        <f>W122/X122-1</f>
        <v>0.16504150287677954</v>
      </c>
      <c r="AA122" s="204">
        <f>S122/(X122-V122)-1</f>
        <v>0.2556499027709298</v>
      </c>
      <c r="AB122" s="204">
        <f>SUM($C$2:C122)*D122/SUM($B$2:B122)-1</f>
        <v>0.12248120962082654</v>
      </c>
      <c r="AC122" s="204">
        <f>Z122-AB122</f>
        <v>4.2560293255953008E-2</v>
      </c>
      <c r="AD122" s="40">
        <f>IF(E122-F122&lt;0,"达成",E122-F122)</f>
        <v>0.17221200000000003</v>
      </c>
    </row>
    <row r="123" spans="1:30">
      <c r="A123" s="31" t="s">
        <v>1452</v>
      </c>
      <c r="B123" s="2">
        <v>135</v>
      </c>
      <c r="C123" s="178">
        <v>82.48</v>
      </c>
      <c r="D123" s="179">
        <v>1.6394</v>
      </c>
      <c r="E123" s="32">
        <f>10%*Q123+13%</f>
        <v>0.22000000000000003</v>
      </c>
      <c r="F123" s="13">
        <f>IF(G123="",($F$1*C123-B123)/B123,H123/B123)</f>
        <v>-5.9632592592591934E-3</v>
      </c>
      <c r="H123" s="5">
        <f>IF(G123="",$F$1*C123-B123,G123-B123)</f>
        <v>-0.8050399999999911</v>
      </c>
      <c r="I123" s="2" t="s">
        <v>66</v>
      </c>
      <c r="J123" s="33" t="s">
        <v>1453</v>
      </c>
      <c r="K123" s="34">
        <f>DATE(MID(J123,1,4),MID(J123,5,2),MID(J123,7,2))</f>
        <v>44018</v>
      </c>
      <c r="L123" s="34" t="str">
        <f ca="1">IF(LEN(J123) &gt; 15,DATE(MID(J123,12,4),MID(J123,16,2),MID(J123,18,2)),TEXT(TODAY(),"yyyy-mm-dd"))</f>
        <v>2020-11-23</v>
      </c>
      <c r="M123" s="18">
        <f ca="1">(L123-K123+1)*B123</f>
        <v>19035</v>
      </c>
      <c r="N123" s="19">
        <f ca="1">H123/M123*365</f>
        <v>-1.5436805883897911E-2</v>
      </c>
      <c r="O123" s="35">
        <f>D123*C123</f>
        <v>135.21771200000001</v>
      </c>
      <c r="P123" s="35">
        <f>B123-O123</f>
        <v>-0.2177120000000059</v>
      </c>
      <c r="Q123" s="36">
        <f>B123/150</f>
        <v>0.9</v>
      </c>
      <c r="R123" s="37">
        <f>R122+C123-T123</f>
        <v>19184.190000000002</v>
      </c>
      <c r="S123" s="38">
        <f>R123*D123</f>
        <v>31450.561086000002</v>
      </c>
      <c r="T123" s="38">
        <v>7515.55</v>
      </c>
      <c r="U123" s="38">
        <v>12225.73</v>
      </c>
      <c r="V123" s="39">
        <f>V122+U123</f>
        <v>30274.76</v>
      </c>
      <c r="W123" s="39">
        <f>V123+S123</f>
        <v>61725.321085999996</v>
      </c>
      <c r="X123" s="1">
        <f>X122+B123</f>
        <v>51060</v>
      </c>
      <c r="Y123" s="37">
        <f>W123-X123</f>
        <v>10665.321085999996</v>
      </c>
      <c r="Z123" s="204">
        <f>W123/X123-1</f>
        <v>0.20887820379945166</v>
      </c>
      <c r="AA123" s="204">
        <f>S123/(X123-V123)-1</f>
        <v>0.51311993924534915</v>
      </c>
      <c r="AB123" s="204">
        <f>SUM($C$2:C123)*D123/SUM($B$2:B123)-1</f>
        <v>0.18513197393990466</v>
      </c>
      <c r="AC123" s="204">
        <f>Z123-AB123</f>
        <v>2.3746229859546997E-2</v>
      </c>
      <c r="AD123" s="40">
        <f>IF(E123-F123&lt;0,"达成",E123-F123)</f>
        <v>0.22596325925925922</v>
      </c>
    </row>
    <row r="124" spans="1:30">
      <c r="A124" s="31" t="s">
        <v>1454</v>
      </c>
      <c r="B124" s="2">
        <v>120</v>
      </c>
      <c r="C124" s="178">
        <v>72.89</v>
      </c>
      <c r="D124" s="179">
        <v>1.6443000000000001</v>
      </c>
      <c r="E124" s="32">
        <f>10%*Q124+13%</f>
        <v>0.21000000000000002</v>
      </c>
      <c r="F124" s="13">
        <f>IF(G124="",($F$1*C124-B124)/B124,H124/B124)</f>
        <v>-1.1733083333333384E-2</v>
      </c>
      <c r="H124" s="5">
        <f>IF(G124="",$F$1*C124-B124,G124-B124)</f>
        <v>-1.4079700000000059</v>
      </c>
      <c r="I124" s="2" t="s">
        <v>66</v>
      </c>
      <c r="J124" s="33" t="s">
        <v>1455</v>
      </c>
      <c r="K124" s="34">
        <f>DATE(MID(J124,1,4),MID(J124,5,2),MID(J124,7,2))</f>
        <v>44019</v>
      </c>
      <c r="L124" s="34" t="str">
        <f ca="1">IF(LEN(J124) &gt; 15,DATE(MID(J124,12,4),MID(J124,16,2),MID(J124,18,2)),TEXT(TODAY(),"yyyy-mm-dd"))</f>
        <v>2020-11-23</v>
      </c>
      <c r="M124" s="18">
        <f ca="1">(L124-K124+1)*B124</f>
        <v>16800</v>
      </c>
      <c r="N124" s="19">
        <f ca="1">H124/M124*365</f>
        <v>-3.0589824404762031E-2</v>
      </c>
      <c r="O124" s="35">
        <f>D124*C124</f>
        <v>119.85302700000001</v>
      </c>
      <c r="P124" s="35">
        <f>B124-O124</f>
        <v>0.14697299999998847</v>
      </c>
      <c r="Q124" s="36">
        <f>B124/150</f>
        <v>0.8</v>
      </c>
      <c r="R124" s="37">
        <f>R123+C124-T124</f>
        <v>17764.320000000003</v>
      </c>
      <c r="S124" s="38">
        <f>R124*D124</f>
        <v>29209.871376000006</v>
      </c>
      <c r="T124" s="38">
        <v>1492.76</v>
      </c>
      <c r="U124" s="38">
        <v>2442.2800000000002</v>
      </c>
      <c r="V124" s="39">
        <f>V123+U124</f>
        <v>32717.039999999997</v>
      </c>
      <c r="W124" s="39">
        <f>V124+S124</f>
        <v>61926.911376000004</v>
      </c>
      <c r="X124" s="1">
        <f>X123+B124</f>
        <v>51180</v>
      </c>
      <c r="Y124" s="37">
        <f>W124-X124</f>
        <v>10746.911376000004</v>
      </c>
      <c r="Z124" s="204">
        <f>W124/X124-1</f>
        <v>0.20998263728018762</v>
      </c>
      <c r="AA124" s="204">
        <f>S124/(X124-V124)-1</f>
        <v>0.58207954607495238</v>
      </c>
      <c r="AB124" s="204">
        <f>SUM($C$2:C124)*D124/SUM($B$2:B124)-1</f>
        <v>0.18740292267782444</v>
      </c>
      <c r="AC124" s="204">
        <f>Z124-AB124</f>
        <v>2.2579714602363188E-2</v>
      </c>
      <c r="AD124" s="40">
        <f>IF(E124-F124&lt;0,"达成",E124-F124)</f>
        <v>0.22173308333333341</v>
      </c>
    </row>
    <row r="125" spans="1:30">
      <c r="A125" s="31" t="s">
        <v>1456</v>
      </c>
      <c r="B125" s="2">
        <v>120</v>
      </c>
      <c r="C125" s="178">
        <v>71.790000000000006</v>
      </c>
      <c r="D125" s="179">
        <v>1.6696</v>
      </c>
      <c r="E125" s="32">
        <f>10%*Q125+13%</f>
        <v>0.21000000000000002</v>
      </c>
      <c r="F125" s="13">
        <f>IF(G125="",($F$1*C125-B125)/B125,H125/B125)</f>
        <v>-2.66472499999999E-2</v>
      </c>
      <c r="H125" s="5">
        <f>IF(G125="",$F$1*C125-B125,G125-B125)</f>
        <v>-3.197669999999988</v>
      </c>
      <c r="I125" s="2" t="s">
        <v>66</v>
      </c>
      <c r="J125" s="33" t="s">
        <v>1457</v>
      </c>
      <c r="K125" s="34">
        <f>DATE(MID(J125,1,4),MID(J125,5,2),MID(J125,7,2))</f>
        <v>44020</v>
      </c>
      <c r="L125" s="34" t="str">
        <f ca="1">IF(LEN(J125) &gt; 15,DATE(MID(J125,12,4),MID(J125,16,2),MID(J125,18,2)),TEXT(TODAY(),"yyyy-mm-dd"))</f>
        <v>2020-11-23</v>
      </c>
      <c r="M125" s="18">
        <f ca="1">(L125-K125+1)*B125</f>
        <v>16680</v>
      </c>
      <c r="N125" s="19">
        <f ca="1">H125/M125*365</f>
        <v>-6.9972994604316288E-2</v>
      </c>
      <c r="O125" s="35">
        <f>D125*C125</f>
        <v>119.860584</v>
      </c>
      <c r="P125" s="35">
        <f>B125-O125</f>
        <v>0.1394159999999971</v>
      </c>
      <c r="Q125" s="36">
        <f>B125/150</f>
        <v>0.8</v>
      </c>
      <c r="R125" s="37">
        <f>R124+C125-T125</f>
        <v>13177.490000000005</v>
      </c>
      <c r="S125" s="38">
        <f>R125*D125</f>
        <v>22001.137304000007</v>
      </c>
      <c r="T125" s="38">
        <v>4658.62</v>
      </c>
      <c r="U125" s="38">
        <v>7739.14</v>
      </c>
      <c r="V125" s="39">
        <f>V124+U125</f>
        <v>40456.18</v>
      </c>
      <c r="W125" s="39">
        <f>V125+S125</f>
        <v>62457.317304000011</v>
      </c>
      <c r="X125" s="1">
        <f>X124+B125</f>
        <v>51300</v>
      </c>
      <c r="Y125" s="37">
        <f>W125-X125</f>
        <v>11157.317304000011</v>
      </c>
      <c r="Z125" s="204">
        <f>W125/X125-1</f>
        <v>0.21749156538011727</v>
      </c>
      <c r="AA125" s="204">
        <f>S125/(X125-V125)-1</f>
        <v>1.0289102275766298</v>
      </c>
      <c r="AB125" s="204">
        <f>SUM($C$2:C125)*D125/SUM($B$2:B125)-1</f>
        <v>0.2042974226655585</v>
      </c>
      <c r="AC125" s="204">
        <f>Z125-AB125</f>
        <v>1.3194142714558765E-2</v>
      </c>
      <c r="AD125" s="40">
        <f>IF(E125-F125&lt;0,"达成",E125-F125)</f>
        <v>0.23664724999999992</v>
      </c>
    </row>
    <row r="126" spans="1:30">
      <c r="A126" s="31" t="s">
        <v>1458</v>
      </c>
      <c r="B126" s="2">
        <v>120</v>
      </c>
      <c r="C126" s="178">
        <v>70.84</v>
      </c>
      <c r="D126" s="179">
        <v>1.6920999999999999</v>
      </c>
      <c r="E126" s="32">
        <f>10%*Q126+13%</f>
        <v>0.21000000000000002</v>
      </c>
      <c r="F126" s="13">
        <f>IF(G126="",($F$1*C126-B126)/B126,H126/B126)</f>
        <v>-3.9527666666666642E-2</v>
      </c>
      <c r="H126" s="5">
        <f>IF(G126="",$F$1*C126-B126,G126-B126)</f>
        <v>-4.7433199999999971</v>
      </c>
      <c r="I126" s="2" t="s">
        <v>66</v>
      </c>
      <c r="J126" s="33" t="s">
        <v>1459</v>
      </c>
      <c r="K126" s="34">
        <f>DATE(MID(J126,1,4),MID(J126,5,2),MID(J126,7,2))</f>
        <v>44021</v>
      </c>
      <c r="L126" s="34" t="str">
        <f ca="1">IF(LEN(J126) &gt; 15,DATE(MID(J126,12,4),MID(J126,16,2),MID(J126,18,2)),TEXT(TODAY(),"yyyy-mm-dd"))</f>
        <v>2020-11-23</v>
      </c>
      <c r="M126" s="18">
        <f ca="1">(L126-K126+1)*B126</f>
        <v>16560</v>
      </c>
      <c r="N126" s="19">
        <f ca="1">H126/M126*365</f>
        <v>-0.10454781400966177</v>
      </c>
      <c r="O126" s="35">
        <f>D126*C126</f>
        <v>119.868364</v>
      </c>
      <c r="P126" s="35">
        <f>B126-O126</f>
        <v>0.13163600000000031</v>
      </c>
      <c r="Q126" s="36">
        <f>B126/150</f>
        <v>0.8</v>
      </c>
      <c r="R126" s="37">
        <f>R125+C126-T126</f>
        <v>11096.300000000005</v>
      </c>
      <c r="S126" s="38">
        <f>R126*D126</f>
        <v>18776.049230000008</v>
      </c>
      <c r="T126" s="38">
        <v>2152.0300000000002</v>
      </c>
      <c r="U126" s="38">
        <v>3623.24</v>
      </c>
      <c r="V126" s="39">
        <f>V125+U126</f>
        <v>44079.42</v>
      </c>
      <c r="W126" s="39">
        <f>V126+S126</f>
        <v>62855.469230000002</v>
      </c>
      <c r="X126" s="1">
        <f>X125+B126</f>
        <v>51420</v>
      </c>
      <c r="Y126" s="37">
        <f>W126-X126</f>
        <v>11435.469230000002</v>
      </c>
      <c r="Z126" s="204">
        <f>W126/X126-1</f>
        <v>0.22239341170750682</v>
      </c>
      <c r="AA126" s="204">
        <f>S126/(X126-V126)-1</f>
        <v>1.5578427358601097</v>
      </c>
      <c r="AB126" s="204">
        <f>SUM($C$2:C126)*D126/SUM($B$2:B126)-1</f>
        <v>0.21906280242224074</v>
      </c>
      <c r="AC126" s="204">
        <f>Z126-AB126</f>
        <v>3.3306092852660729E-3</v>
      </c>
      <c r="AD126" s="40">
        <f>IF(E126-F126&lt;0,"达成",E126-F126)</f>
        <v>0.24952766666666665</v>
      </c>
    </row>
    <row r="127" spans="1:30">
      <c r="A127" s="31" t="s">
        <v>1460</v>
      </c>
      <c r="B127" s="2">
        <v>120</v>
      </c>
      <c r="C127" s="178">
        <v>71.930000000000007</v>
      </c>
      <c r="D127" s="179">
        <v>1.6662999999999999</v>
      </c>
      <c r="E127" s="32">
        <f>10%*Q127+13%</f>
        <v>0.21000000000000002</v>
      </c>
      <c r="F127" s="13">
        <f>IF(G127="",($F$1*C127-B127)/B127,H127/B127)</f>
        <v>-2.4749083333333269E-2</v>
      </c>
      <c r="H127" s="5">
        <f>IF(G127="",$F$1*C127-B127,G127-B127)</f>
        <v>-2.9698899999999924</v>
      </c>
      <c r="I127" s="2" t="s">
        <v>66</v>
      </c>
      <c r="J127" s="33" t="s">
        <v>1461</v>
      </c>
      <c r="K127" s="34">
        <f>DATE(MID(J127,1,4),MID(J127,5,2),MID(J127,7,2))</f>
        <v>44022</v>
      </c>
      <c r="L127" s="34" t="str">
        <f ca="1">IF(LEN(J127) &gt; 15,DATE(MID(J127,12,4),MID(J127,16,2),MID(J127,18,2)),TEXT(TODAY(),"yyyy-mm-dd"))</f>
        <v>2020-11-23</v>
      </c>
      <c r="M127" s="18">
        <f ca="1">(L127-K127+1)*B127</f>
        <v>16440</v>
      </c>
      <c r="N127" s="19">
        <f ca="1">H127/M127*365</f>
        <v>-6.5937338807785711E-2</v>
      </c>
      <c r="O127" s="35">
        <f>D127*C127</f>
        <v>119.856959</v>
      </c>
      <c r="P127" s="35">
        <f>B127-O127</f>
        <v>0.14304099999999664</v>
      </c>
      <c r="Q127" s="36">
        <f>B127/150</f>
        <v>0.8</v>
      </c>
      <c r="R127" s="37">
        <f>R126+C127-T127</f>
        <v>11168.230000000005</v>
      </c>
      <c r="S127" s="38">
        <f>R127*D127</f>
        <v>18609.621649000008</v>
      </c>
      <c r="T127" s="38"/>
      <c r="U127" s="38"/>
      <c r="V127" s="39">
        <f>V126+U127</f>
        <v>44079.42</v>
      </c>
      <c r="W127" s="39">
        <f>V127+S127</f>
        <v>62689.041649000006</v>
      </c>
      <c r="X127" s="1">
        <f>X126+B127</f>
        <v>51540</v>
      </c>
      <c r="Y127" s="37">
        <f>W127-X127</f>
        <v>11149.041649000006</v>
      </c>
      <c r="Z127" s="204">
        <f>W127/X127-1</f>
        <v>0.21631823145130014</v>
      </c>
      <c r="AA127" s="204">
        <f>S127/(X127-V127)-1</f>
        <v>1.4943934183401297</v>
      </c>
      <c r="AB127" s="204">
        <f>SUM($C$2:C127)*D127/SUM($B$2:B127)-1</f>
        <v>0.19915186092425508</v>
      </c>
      <c r="AC127" s="204">
        <f>Z127-AB127</f>
        <v>1.7166370527045061E-2</v>
      </c>
      <c r="AD127" s="40">
        <f>IF(E127-F127&lt;0,"达成",E127-F127)</f>
        <v>0.23474908333333327</v>
      </c>
    </row>
    <row r="128" spans="1:30">
      <c r="A128" s="31" t="s">
        <v>1519</v>
      </c>
      <c r="B128" s="2">
        <v>120</v>
      </c>
      <c r="C128" s="178">
        <v>70.48</v>
      </c>
      <c r="D128" s="179">
        <v>1.7005999999999999</v>
      </c>
      <c r="E128" s="32">
        <f>10%*Q128+13%</f>
        <v>0.21000000000000002</v>
      </c>
      <c r="F128" s="13">
        <f>IF(G128="",($F$1*C128-B128)/B128,H128/B128)</f>
        <v>-4.4408666666666603E-2</v>
      </c>
      <c r="H128" s="5">
        <f>IF(G128="",$F$1*C128-B128,G128-B128)</f>
        <v>-5.329039999999992</v>
      </c>
      <c r="I128" s="2" t="s">
        <v>66</v>
      </c>
      <c r="J128" s="33" t="s">
        <v>1520</v>
      </c>
      <c r="K128" s="34">
        <f>DATE(MID(J128,1,4),MID(J128,5,2),MID(J128,7,2))</f>
        <v>44025</v>
      </c>
      <c r="L128" s="34" t="str">
        <f ca="1">IF(LEN(J128) &gt; 15,DATE(MID(J128,12,4),MID(J128,16,2),MID(J128,18,2)),TEXT(TODAY(),"yyyy-mm-dd"))</f>
        <v>2020-11-23</v>
      </c>
      <c r="M128" s="18">
        <f ca="1">(L128-K128+1)*B128</f>
        <v>16080</v>
      </c>
      <c r="N128" s="19">
        <f ca="1">H128/M128*365</f>
        <v>-0.12096390547263663</v>
      </c>
      <c r="O128" s="35">
        <f>D128*C128</f>
        <v>119.858288</v>
      </c>
      <c r="P128" s="35">
        <f>B128-O128</f>
        <v>0.14171199999999828</v>
      </c>
      <c r="Q128" s="36">
        <f>B128/150</f>
        <v>0.8</v>
      </c>
      <c r="R128" s="37">
        <f>R127+C128-T128</f>
        <v>9599.9900000000052</v>
      </c>
      <c r="S128" s="38">
        <f>R128*D128</f>
        <v>16325.742994000007</v>
      </c>
      <c r="T128" s="38">
        <v>1638.72</v>
      </c>
      <c r="U128" s="38">
        <v>2772.88</v>
      </c>
      <c r="V128" s="39">
        <f>V127+U128</f>
        <v>46852.299999999996</v>
      </c>
      <c r="W128" s="39">
        <f>V128+S128</f>
        <v>63178.042994000003</v>
      </c>
      <c r="X128" s="1">
        <f>X127+B128</f>
        <v>51660</v>
      </c>
      <c r="Y128" s="37">
        <f>W128-X128</f>
        <v>11518.042994000003</v>
      </c>
      <c r="Z128" s="204">
        <f>W128/X128-1</f>
        <v>0.22295863325590415</v>
      </c>
      <c r="AA128" s="204">
        <f>S128/(X128-V128)-1</f>
        <v>2.3957491095534231</v>
      </c>
      <c r="AB128" s="204">
        <f>SUM($C$2:C128)*D128/SUM($B$2:B128)-1</f>
        <v>0.22236873469165985</v>
      </c>
      <c r="AC128" s="204">
        <f>Z128-AB128</f>
        <v>5.8989856424429554E-4</v>
      </c>
      <c r="AD128" s="40">
        <f>IF(E128-F128&lt;0,"达成",E128-F128)</f>
        <v>0.25440866666666662</v>
      </c>
    </row>
    <row r="129" spans="1:30">
      <c r="A129" s="31" t="s">
        <v>1521</v>
      </c>
      <c r="B129" s="2">
        <v>120</v>
      </c>
      <c r="C129" s="178">
        <v>71.099999999999994</v>
      </c>
      <c r="D129" s="179">
        <v>1.6859</v>
      </c>
      <c r="E129" s="32">
        <f>10%*Q129+13%</f>
        <v>0.21000000000000002</v>
      </c>
      <c r="F129" s="13">
        <f>IF(G129="",($F$1*C129-B129)/B129,H129/B129)</f>
        <v>-3.6002500000000028E-2</v>
      </c>
      <c r="H129" s="5">
        <f>IF(G129="",$F$1*C129-B129,G129-B129)</f>
        <v>-4.3203000000000031</v>
      </c>
      <c r="I129" s="2" t="s">
        <v>66</v>
      </c>
      <c r="J129" s="33" t="s">
        <v>1522</v>
      </c>
      <c r="K129" s="34">
        <f>DATE(MID(J129,1,4),MID(J129,5,2),MID(J129,7,2))</f>
        <v>44026</v>
      </c>
      <c r="L129" s="34" t="str">
        <f ca="1">IF(LEN(J129) &gt; 15,DATE(MID(J129,12,4),MID(J129,16,2),MID(J129,18,2)),TEXT(TODAY(),"yyyy-mm-dd"))</f>
        <v>2020-11-23</v>
      </c>
      <c r="M129" s="18">
        <f ca="1">(L129-K129+1)*B129</f>
        <v>15960</v>
      </c>
      <c r="N129" s="19">
        <f ca="1">H129/M129*365</f>
        <v>-9.880385338345872E-2</v>
      </c>
      <c r="O129" s="35">
        <f>D129*C129</f>
        <v>119.86748999999999</v>
      </c>
      <c r="P129" s="35">
        <f>B129-O129</f>
        <v>0.13251000000001056</v>
      </c>
      <c r="Q129" s="36">
        <f>B129/150</f>
        <v>0.8</v>
      </c>
      <c r="R129" s="37">
        <f>R128+C129-T129</f>
        <v>9671.0900000000056</v>
      </c>
      <c r="S129" s="38">
        <f>R129*D129</f>
        <v>16304.49063100001</v>
      </c>
      <c r="T129" s="38"/>
      <c r="U129" s="38"/>
      <c r="V129" s="39">
        <f>V128+U129</f>
        <v>46852.299999999996</v>
      </c>
      <c r="W129" s="39">
        <f>V129+S129</f>
        <v>63156.790631000003</v>
      </c>
      <c r="X129" s="1">
        <f>X128+B129</f>
        <v>51780</v>
      </c>
      <c r="Y129" s="37">
        <f>W129-X129</f>
        <v>11376.790631000003</v>
      </c>
      <c r="Z129" s="204">
        <f>W129/X129-1</f>
        <v>0.21971399441869455</v>
      </c>
      <c r="AA129" s="204">
        <f>S129/(X129-V129)-1</f>
        <v>2.3087425433772339</v>
      </c>
      <c r="AB129" s="204">
        <f>SUM($C$2:C129)*D129/SUM($B$2:B129)-1</f>
        <v>0.21042341608637005</v>
      </c>
      <c r="AC129" s="204">
        <f>Z129-AB129</f>
        <v>9.290578332324495E-3</v>
      </c>
      <c r="AD129" s="40">
        <f>IF(E129-F129&lt;0,"达成",E129-F129)</f>
        <v>0.24600250000000004</v>
      </c>
    </row>
    <row r="130" spans="1:30">
      <c r="A130" s="31" t="s">
        <v>1523</v>
      </c>
      <c r="B130" s="2">
        <v>120</v>
      </c>
      <c r="C130" s="178">
        <v>71.790000000000006</v>
      </c>
      <c r="D130" s="179">
        <v>1.6695</v>
      </c>
      <c r="E130" s="32">
        <f>10%*Q130+13%</f>
        <v>0.21000000000000002</v>
      </c>
      <c r="F130" s="13">
        <f>IF(G130="",($F$1*C130-B130)/B130,H130/B130)</f>
        <v>-2.66472499999999E-2</v>
      </c>
      <c r="H130" s="5">
        <f>IF(G130="",$F$1*C130-B130,G130-B130)</f>
        <v>-3.197669999999988</v>
      </c>
      <c r="I130" s="2" t="s">
        <v>66</v>
      </c>
      <c r="J130" s="33" t="s">
        <v>1524</v>
      </c>
      <c r="K130" s="34">
        <f>DATE(MID(J130,1,4),MID(J130,5,2),MID(J130,7,2))</f>
        <v>44027</v>
      </c>
      <c r="L130" s="34" t="str">
        <f ca="1">IF(LEN(J130) &gt; 15,DATE(MID(J130,12,4),MID(J130,16,2),MID(J130,18,2)),TEXT(TODAY(),"yyyy-mm-dd"))</f>
        <v>2020-11-23</v>
      </c>
      <c r="M130" s="18">
        <f ca="1">(L130-K130+1)*B130</f>
        <v>15840</v>
      </c>
      <c r="N130" s="19">
        <f ca="1">H130/M130*365</f>
        <v>-7.3683683712120931E-2</v>
      </c>
      <c r="O130" s="35">
        <f>D130*C130</f>
        <v>119.85340500000001</v>
      </c>
      <c r="P130" s="35">
        <f>B130-O130</f>
        <v>0.1465949999999907</v>
      </c>
      <c r="Q130" s="36">
        <f>B130/150</f>
        <v>0.8</v>
      </c>
      <c r="R130" s="37">
        <f>R129+C130-T130</f>
        <v>9742.8800000000065</v>
      </c>
      <c r="S130" s="38">
        <f>R130*D130</f>
        <v>16265.73816000001</v>
      </c>
      <c r="T130" s="38"/>
      <c r="U130" s="38"/>
      <c r="V130" s="39">
        <f>V129+U130</f>
        <v>46852.299999999996</v>
      </c>
      <c r="W130" s="39">
        <f>V130+S130</f>
        <v>63118.038160000004</v>
      </c>
      <c r="X130" s="1">
        <f>X129+B130</f>
        <v>51900</v>
      </c>
      <c r="Y130" s="37">
        <f>W130-X130</f>
        <v>11218.038160000004</v>
      </c>
      <c r="Z130" s="204">
        <f>W130/X130-1</f>
        <v>0.21614717071290945</v>
      </c>
      <c r="AA130" s="204">
        <f>S130/(X130-V130)-1</f>
        <v>2.2224058799056987</v>
      </c>
      <c r="AB130" s="204">
        <f>SUM($C$2:C130)*D130/SUM($B$2:B130)-1</f>
        <v>0.19736235559131154</v>
      </c>
      <c r="AC130" s="204">
        <f>Z130-AB130</f>
        <v>1.8784815121597909E-2</v>
      </c>
      <c r="AD130" s="40">
        <f>IF(E130-F130&lt;0,"达成",E130-F130)</f>
        <v>0.23664724999999992</v>
      </c>
    </row>
    <row r="131" spans="1:30">
      <c r="A131" s="31" t="s">
        <v>1525</v>
      </c>
      <c r="B131" s="2">
        <v>120</v>
      </c>
      <c r="C131" s="178">
        <v>75.19</v>
      </c>
      <c r="D131" s="179">
        <v>1.5940000000000001</v>
      </c>
      <c r="E131" s="32">
        <f>10%*Q131+13%</f>
        <v>0.21000000000000002</v>
      </c>
      <c r="F131" s="13">
        <f>IF(G131="",($F$1*C131-B131)/B131,H131/B131)</f>
        <v>1.9451083333333348E-2</v>
      </c>
      <c r="H131" s="5">
        <f>IF(G131="",$F$1*C131-B131,G131-B131)</f>
        <v>2.3341300000000018</v>
      </c>
      <c r="I131" s="2" t="s">
        <v>66</v>
      </c>
      <c r="J131" s="33" t="s">
        <v>1526</v>
      </c>
      <c r="K131" s="34">
        <f>DATE(MID(J131,1,4),MID(J131,5,2),MID(J131,7,2))</f>
        <v>44028</v>
      </c>
      <c r="L131" s="34" t="str">
        <f ca="1">IF(LEN(J131) &gt; 15,DATE(MID(J131,12,4),MID(J131,16,2),MID(J131,18,2)),TEXT(TODAY(),"yyyy-mm-dd"))</f>
        <v>2020-11-23</v>
      </c>
      <c r="M131" s="18">
        <f ca="1">(L131-K131+1)*B131</f>
        <v>15720</v>
      </c>
      <c r="N131" s="19">
        <f ca="1">H131/M131*365</f>
        <v>5.4195766539440242E-2</v>
      </c>
      <c r="O131" s="35">
        <f>D131*C131</f>
        <v>119.85286000000001</v>
      </c>
      <c r="P131" s="35">
        <f>B131-O131</f>
        <v>0.14713999999999317</v>
      </c>
      <c r="Q131" s="36">
        <f>B131/150</f>
        <v>0.8</v>
      </c>
      <c r="R131" s="37">
        <f>R130+C131-T131</f>
        <v>9818.070000000007</v>
      </c>
      <c r="S131" s="38">
        <f>R131*D131</f>
        <v>15650.003580000011</v>
      </c>
      <c r="T131" s="38"/>
      <c r="U131" s="38"/>
      <c r="V131" s="39">
        <f>V130+U131</f>
        <v>46852.299999999996</v>
      </c>
      <c r="W131" s="39">
        <f>V131+S131</f>
        <v>62502.303580000007</v>
      </c>
      <c r="X131" s="1">
        <f>X130+B131</f>
        <v>52020</v>
      </c>
      <c r="Y131" s="37">
        <f>W131-X131</f>
        <v>10482.303580000007</v>
      </c>
      <c r="Z131" s="204">
        <f>W131/X131-1</f>
        <v>0.20150525913110351</v>
      </c>
      <c r="AA131" s="204">
        <f>S131/(X131-V131)-1</f>
        <v>2.0284272655146385</v>
      </c>
      <c r="AB131" s="204">
        <f>SUM($C$2:C131)*D131/SUM($B$2:B131)-1</f>
        <v>0.14229021582733847</v>
      </c>
      <c r="AC131" s="204">
        <f>Z131-AB131</f>
        <v>5.9215043303765036E-2</v>
      </c>
      <c r="AD131" s="40">
        <f>IF(E131-F131&lt;0,"达成",E131-F131)</f>
        <v>0.19054891666666668</v>
      </c>
    </row>
    <row r="132" spans="1:30">
      <c r="A132" s="31" t="s">
        <v>1527</v>
      </c>
      <c r="B132" s="2">
        <v>135</v>
      </c>
      <c r="C132" s="178">
        <v>84.02</v>
      </c>
      <c r="D132" s="179">
        <v>1.6049</v>
      </c>
      <c r="E132" s="32">
        <f>10%*Q132+13%</f>
        <v>0.22000000000000003</v>
      </c>
      <c r="F132" s="13">
        <f>IF(G132="",($F$1*C132-B132)/B132,H132/B132)</f>
        <v>1.2596592592592515E-2</v>
      </c>
      <c r="H132" s="5">
        <f>IF(G132="",$F$1*C132-B132,G132-B132)</f>
        <v>1.7005399999999895</v>
      </c>
      <c r="I132" s="2" t="s">
        <v>66</v>
      </c>
      <c r="J132" s="33" t="s">
        <v>1528</v>
      </c>
      <c r="K132" s="34">
        <f>DATE(MID(J132,1,4),MID(J132,5,2),MID(J132,7,2))</f>
        <v>44029</v>
      </c>
      <c r="L132" s="34" t="str">
        <f ca="1">IF(LEN(J132) &gt; 15,DATE(MID(J132,12,4),MID(J132,16,2),MID(J132,18,2)),TEXT(TODAY(),"yyyy-mm-dd"))</f>
        <v>2020-11-23</v>
      </c>
      <c r="M132" s="18">
        <f ca="1">(L132-K132+1)*B132</f>
        <v>17550</v>
      </c>
      <c r="N132" s="19">
        <f ca="1">H132/M132*365</f>
        <v>3.5367356125355902E-2</v>
      </c>
      <c r="O132" s="35">
        <f>D132*C132</f>
        <v>134.84369799999999</v>
      </c>
      <c r="P132" s="35">
        <f>B132-O132</f>
        <v>0.15630200000001082</v>
      </c>
      <c r="Q132" s="36">
        <f>B132/150</f>
        <v>0.9</v>
      </c>
      <c r="R132" s="37">
        <f>R131+C132-T132</f>
        <v>9902.0900000000074</v>
      </c>
      <c r="S132" s="38">
        <f>R132*D132</f>
        <v>15891.864241000012</v>
      </c>
      <c r="T132" s="38"/>
      <c r="U132" s="38"/>
      <c r="V132" s="39">
        <f>V131+U132</f>
        <v>46852.299999999996</v>
      </c>
      <c r="W132" s="39">
        <f>V132+S132</f>
        <v>62744.164241000006</v>
      </c>
      <c r="X132" s="1">
        <f>X131+B132</f>
        <v>52155</v>
      </c>
      <c r="Y132" s="37">
        <f>W132-X132</f>
        <v>10589.164241000006</v>
      </c>
      <c r="Z132" s="204">
        <f>W132/X132-1</f>
        <v>0.20303258059629958</v>
      </c>
      <c r="AA132" s="204">
        <f>S132/(X132-V132)-1</f>
        <v>1.9969382090255907</v>
      </c>
      <c r="AB132" s="204">
        <f>SUM($C$2:C132)*D132/SUM($B$2:B132)-1</f>
        <v>0.14902093719576759</v>
      </c>
      <c r="AC132" s="204">
        <f>Z132-AB132</f>
        <v>5.4011643400531995E-2</v>
      </c>
      <c r="AD132" s="40">
        <f>IF(E132-F132&lt;0,"达成",E132-F132)</f>
        <v>0.20740340740740751</v>
      </c>
    </row>
    <row r="133" spans="1:30">
      <c r="A133" s="31" t="s">
        <v>1534</v>
      </c>
      <c r="B133" s="2">
        <v>120</v>
      </c>
      <c r="C133" s="178">
        <v>72.62</v>
      </c>
      <c r="D133" s="179">
        <v>1.6505000000000001</v>
      </c>
      <c r="E133" s="32">
        <f>10%*Q133+13%</f>
        <v>0.21000000000000002</v>
      </c>
      <c r="F133" s="13">
        <f>IF(G133="",($F$1*C133-B133)/B133,H133/B133)</f>
        <v>-1.5393833333333263E-2</v>
      </c>
      <c r="H133" s="5">
        <f>IF(G133="",$F$1*C133-B133,G133-B133)</f>
        <v>-1.8472599999999915</v>
      </c>
      <c r="I133" s="2" t="s">
        <v>66</v>
      </c>
      <c r="J133" s="33" t="s">
        <v>1535</v>
      </c>
      <c r="K133" s="34">
        <f>DATE(MID(J133,1,4),MID(J133,5,2),MID(J133,7,2))</f>
        <v>44032</v>
      </c>
      <c r="L133" s="34" t="str">
        <f ca="1">IF(LEN(J133) &gt; 15,DATE(MID(J133,12,4),MID(J133,16,2),MID(J133,18,2)),TEXT(TODAY(),"yyyy-mm-dd"))</f>
        <v>2020-11-23</v>
      </c>
      <c r="M133" s="18">
        <f ca="1">(L133-K133+1)*B133</f>
        <v>15240</v>
      </c>
      <c r="N133" s="19">
        <f ca="1">H133/M133*365</f>
        <v>-4.4242119422571974E-2</v>
      </c>
      <c r="O133" s="35">
        <f>D133*C133</f>
        <v>119.85931000000001</v>
      </c>
      <c r="P133" s="35">
        <f>B133-O133</f>
        <v>0.14068999999999221</v>
      </c>
      <c r="Q133" s="36">
        <f>B133/150</f>
        <v>0.8</v>
      </c>
      <c r="R133" s="37">
        <f>R132+C133-T133</f>
        <v>9974.7100000000082</v>
      </c>
      <c r="S133" s="38">
        <f>R133*D133</f>
        <v>16463.258855000015</v>
      </c>
      <c r="T133" s="38"/>
      <c r="U133" s="38"/>
      <c r="V133" s="39">
        <f>V132+U133</f>
        <v>46852.299999999996</v>
      </c>
      <c r="W133" s="39">
        <f>V133+S133</f>
        <v>63315.55885500001</v>
      </c>
      <c r="X133" s="1">
        <f>X132+B133</f>
        <v>52275</v>
      </c>
      <c r="Y133" s="37">
        <f>W133-X133</f>
        <v>11040.55885500001</v>
      </c>
      <c r="Z133" s="204">
        <f>W133/X133-1</f>
        <v>0.21120150846484953</v>
      </c>
      <c r="AA133" s="204">
        <f>S133/(X133-V133)-1</f>
        <v>2.0359892405997013</v>
      </c>
      <c r="AB133" s="204">
        <f>SUM($C$2:C133)*D133/SUM($B$2:B133)-1</f>
        <v>0.18051448449001106</v>
      </c>
      <c r="AC133" s="204">
        <f>Z133-AB133</f>
        <v>3.0687023974838468E-2</v>
      </c>
      <c r="AD133" s="40">
        <f>IF(E133-F133&lt;0,"达成",E133-F133)</f>
        <v>0.22539383333333329</v>
      </c>
    </row>
    <row r="134" spans="1:30">
      <c r="A134" s="31" t="s">
        <v>1536</v>
      </c>
      <c r="B134" s="2">
        <v>120</v>
      </c>
      <c r="C134" s="178">
        <v>72.45</v>
      </c>
      <c r="D134" s="179">
        <v>1.6544000000000001</v>
      </c>
      <c r="E134" s="32">
        <f>10%*Q134+13%</f>
        <v>0.21000000000000002</v>
      </c>
      <c r="F134" s="13">
        <f>IF(G134="",($F$1*C134-B134)/B134,H134/B134)</f>
        <v>-1.7698749999999919E-2</v>
      </c>
      <c r="H134" s="5">
        <f>IF(G134="",$F$1*C134-B134,G134-B134)</f>
        <v>-2.1238499999999902</v>
      </c>
      <c r="I134" s="2" t="s">
        <v>66</v>
      </c>
      <c r="J134" s="33" t="s">
        <v>1537</v>
      </c>
      <c r="K134" s="34">
        <f>DATE(MID(J134,1,4),MID(J134,5,2),MID(J134,7,2))</f>
        <v>44033</v>
      </c>
      <c r="L134" s="34" t="str">
        <f ca="1">IF(LEN(J134) &gt; 15,DATE(MID(J134,12,4),MID(J134,16,2),MID(J134,18,2)),TEXT(TODAY(),"yyyy-mm-dd"))</f>
        <v>2020-11-23</v>
      </c>
      <c r="M134" s="18">
        <f ca="1">(L134-K134+1)*B134</f>
        <v>15120</v>
      </c>
      <c r="N134" s="19">
        <f ca="1">H134/M134*365</f>
        <v>-5.1270188492063259E-2</v>
      </c>
      <c r="O134" s="35">
        <f>D134*C134</f>
        <v>119.86128000000001</v>
      </c>
      <c r="P134" s="35">
        <f>B134-O134</f>
        <v>0.13871999999999218</v>
      </c>
      <c r="Q134" s="36">
        <f>B134/150</f>
        <v>0.8</v>
      </c>
      <c r="R134" s="37">
        <f>R133+C134-T134</f>
        <v>10047.160000000009</v>
      </c>
      <c r="S134" s="38">
        <f>R134*D134</f>
        <v>16622.021504000015</v>
      </c>
      <c r="T134" s="38"/>
      <c r="U134" s="38"/>
      <c r="V134" s="39">
        <f>V133+U134</f>
        <v>46852.299999999996</v>
      </c>
      <c r="W134" s="39">
        <f>V134+S134</f>
        <v>63474.321504000007</v>
      </c>
      <c r="X134" s="1">
        <f>X133+B134</f>
        <v>52395</v>
      </c>
      <c r="Y134" s="37">
        <f>W134-X134</f>
        <v>11079.321504000007</v>
      </c>
      <c r="Z134" s="204">
        <f>W134/X134-1</f>
        <v>0.2114576105353565</v>
      </c>
      <c r="AA134" s="204">
        <f>S134/(X134-V134)-1</f>
        <v>1.9989033330326378</v>
      </c>
      <c r="AB134" s="204">
        <f>SUM($C$2:C134)*D134/SUM($B$2:B134)-1</f>
        <v>0.18214745747126493</v>
      </c>
      <c r="AC134" s="204">
        <f>Z134-AB134</f>
        <v>2.9310153064091571E-2</v>
      </c>
      <c r="AD134" s="40">
        <f>IF(E134-F134&lt;0,"达成",E134-F134)</f>
        <v>0.22769874999999995</v>
      </c>
    </row>
    <row r="135" spans="1:30">
      <c r="A135" s="31" t="s">
        <v>1538</v>
      </c>
      <c r="B135" s="2">
        <v>120</v>
      </c>
      <c r="C135" s="178">
        <v>72.040000000000006</v>
      </c>
      <c r="D135" s="179">
        <v>1.6638999999999999</v>
      </c>
      <c r="E135" s="32">
        <f>10%*Q135+13%</f>
        <v>0.21000000000000002</v>
      </c>
      <c r="F135" s="13">
        <f>IF(G135="",($F$1*C135-B135)/B135,H135/B135)</f>
        <v>-2.3257666666666548E-2</v>
      </c>
      <c r="H135" s="5">
        <f>IF(G135="",$F$1*C135-B135,G135-B135)</f>
        <v>-2.7909199999999856</v>
      </c>
      <c r="I135" s="2" t="s">
        <v>66</v>
      </c>
      <c r="J135" s="33" t="s">
        <v>1539</v>
      </c>
      <c r="K135" s="34">
        <f>DATE(MID(J135,1,4),MID(J135,5,2),MID(J135,7,2))</f>
        <v>44034</v>
      </c>
      <c r="L135" s="34" t="str">
        <f ca="1">IF(LEN(J135) &gt; 15,DATE(MID(J135,12,4),MID(J135,16,2),MID(J135,18,2)),TEXT(TODAY(),"yyyy-mm-dd"))</f>
        <v>2020-11-23</v>
      </c>
      <c r="M135" s="18">
        <f ca="1">(L135-K135+1)*B135</f>
        <v>15000</v>
      </c>
      <c r="N135" s="19">
        <f ca="1">H135/M135*365</f>
        <v>-6.7912386666666325E-2</v>
      </c>
      <c r="O135" s="35">
        <f>D135*C135</f>
        <v>119.867356</v>
      </c>
      <c r="P135" s="35">
        <f>B135-O135</f>
        <v>0.1326439999999991</v>
      </c>
      <c r="Q135" s="36">
        <f>B135/150</f>
        <v>0.8</v>
      </c>
      <c r="R135" s="37">
        <f>R134+C135-T135</f>
        <v>10119.20000000001</v>
      </c>
      <c r="S135" s="38">
        <f>R135*D135</f>
        <v>16837.336880000017</v>
      </c>
      <c r="T135" s="38"/>
      <c r="U135" s="38"/>
      <c r="V135" s="39">
        <f>V134+U135</f>
        <v>46852.299999999996</v>
      </c>
      <c r="W135" s="39">
        <f>V135+S135</f>
        <v>63689.636880000013</v>
      </c>
      <c r="X135" s="1">
        <f>X134+B135</f>
        <v>52515</v>
      </c>
      <c r="Y135" s="37">
        <f>W135-X135</f>
        <v>11174.636880000013</v>
      </c>
      <c r="Z135" s="204">
        <f>W135/X135-1</f>
        <v>0.21278942930591294</v>
      </c>
      <c r="AA135" s="204">
        <f>S135/(X135-V135)-1</f>
        <v>1.9733761068041753</v>
      </c>
      <c r="AB135" s="204">
        <f>SUM($C$2:C135)*D135/SUM($B$2:B135)-1</f>
        <v>0.18775160290758097</v>
      </c>
      <c r="AC135" s="204">
        <f>Z135-AB135</f>
        <v>2.5037826398331964E-2</v>
      </c>
      <c r="AD135" s="40">
        <f>IF(E135-F135&lt;0,"达成",E135-F135)</f>
        <v>0.23325766666666656</v>
      </c>
    </row>
    <row r="136" spans="1:30">
      <c r="A136" s="31" t="s">
        <v>1540</v>
      </c>
      <c r="B136" s="2">
        <v>120</v>
      </c>
      <c r="C136" s="178">
        <v>72.03</v>
      </c>
      <c r="D136" s="179">
        <v>1.6640999999999999</v>
      </c>
      <c r="E136" s="32">
        <f>10%*Q136+13%</f>
        <v>0.21000000000000002</v>
      </c>
      <c r="F136" s="13">
        <f>IF(G136="",($F$1*C136-B136)/B136,H136/B136)</f>
        <v>-2.3393249999999928E-2</v>
      </c>
      <c r="H136" s="5">
        <f>IF(G136="",$F$1*C136-B136,G136-B136)</f>
        <v>-2.8071899999999914</v>
      </c>
      <c r="I136" s="2" t="s">
        <v>66</v>
      </c>
      <c r="J136" s="33" t="s">
        <v>1541</v>
      </c>
      <c r="K136" s="34">
        <f>DATE(MID(J136,1,4),MID(J136,5,2),MID(J136,7,2))</f>
        <v>44035</v>
      </c>
      <c r="L136" s="34" t="str">
        <f ca="1">IF(LEN(J136) &gt; 15,DATE(MID(J136,12,4),MID(J136,16,2),MID(J136,18,2)),TEXT(TODAY(),"yyyy-mm-dd"))</f>
        <v>2020-11-23</v>
      </c>
      <c r="M136" s="18">
        <f ca="1">(L136-K136+1)*B136</f>
        <v>14880</v>
      </c>
      <c r="N136" s="19">
        <f ca="1">H136/M136*365</f>
        <v>-6.8859163306451393E-2</v>
      </c>
      <c r="O136" s="35">
        <f>D136*C136</f>
        <v>119.865123</v>
      </c>
      <c r="P136" s="35">
        <f>B136-O136</f>
        <v>0.13487700000000302</v>
      </c>
      <c r="Q136" s="36">
        <f>B136/150</f>
        <v>0.8</v>
      </c>
      <c r="R136" s="37">
        <f>R135+C136-T136</f>
        <v>10191.23000000001</v>
      </c>
      <c r="S136" s="38">
        <f>R136*D136</f>
        <v>16959.225843000018</v>
      </c>
      <c r="T136" s="38"/>
      <c r="U136" s="38"/>
      <c r="V136" s="39">
        <f>V135+U136</f>
        <v>46852.299999999996</v>
      </c>
      <c r="W136" s="39">
        <f>V136+S136</f>
        <v>63811.52584300001</v>
      </c>
      <c r="X136" s="1">
        <f>X135+B136</f>
        <v>52635</v>
      </c>
      <c r="Y136" s="37">
        <f>W136-X136</f>
        <v>11176.52584300001</v>
      </c>
      <c r="Z136" s="204">
        <f>W136/X136-1</f>
        <v>0.21234018890472139</v>
      </c>
      <c r="AA136" s="204">
        <f>S136/(X136-V136)-1</f>
        <v>1.9327521474397784</v>
      </c>
      <c r="AB136" s="204">
        <f>SUM($C$2:C136)*D136/SUM($B$2:B136)-1</f>
        <v>0.1867239778637777</v>
      </c>
      <c r="AC136" s="204">
        <f>Z136-AB136</f>
        <v>2.5616211040943693E-2</v>
      </c>
      <c r="AD136" s="40">
        <f>IF(E136-F136&lt;0,"达成",E136-F136)</f>
        <v>0.23339324999999994</v>
      </c>
    </row>
    <row r="137" spans="1:30">
      <c r="A137" s="31" t="s">
        <v>1542</v>
      </c>
      <c r="B137" s="2">
        <v>120</v>
      </c>
      <c r="C137" s="178">
        <v>75.150000000000006</v>
      </c>
      <c r="D137" s="179">
        <v>1.595</v>
      </c>
      <c r="E137" s="32">
        <f>10%*Q137+13%</f>
        <v>0.21000000000000002</v>
      </c>
      <c r="F137" s="13">
        <f>IF(G137="",($F$1*C137-B137)/B137,H137/B137)</f>
        <v>1.8908750000000061E-2</v>
      </c>
      <c r="H137" s="5">
        <f>IF(G137="",$F$1*C137-B137,G137-B137)</f>
        <v>2.2690500000000071</v>
      </c>
      <c r="I137" s="2" t="s">
        <v>66</v>
      </c>
      <c r="J137" s="33" t="s">
        <v>1543</v>
      </c>
      <c r="K137" s="34">
        <f>DATE(MID(J137,1,4),MID(J137,5,2),MID(J137,7,2))</f>
        <v>44036</v>
      </c>
      <c r="L137" s="34" t="str">
        <f ca="1">IF(LEN(J137) &gt; 15,DATE(MID(J137,12,4),MID(J137,16,2),MID(J137,18,2)),TEXT(TODAY(),"yyyy-mm-dd"))</f>
        <v>2020-11-23</v>
      </c>
      <c r="M137" s="18">
        <f ca="1">(L137-K137+1)*B137</f>
        <v>14760</v>
      </c>
      <c r="N137" s="19">
        <f ca="1">H137/M137*365</f>
        <v>5.611133130081318E-2</v>
      </c>
      <c r="O137" s="35">
        <f>D137*C137</f>
        <v>119.86425000000001</v>
      </c>
      <c r="P137" s="35">
        <f>B137-O137</f>
        <v>0.13574999999998738</v>
      </c>
      <c r="Q137" s="36">
        <f>B137/150</f>
        <v>0.8</v>
      </c>
      <c r="R137" s="37">
        <f>R136+C137-T137</f>
        <v>10266.38000000001</v>
      </c>
      <c r="S137" s="38">
        <f>R137*D137</f>
        <v>16374.876100000016</v>
      </c>
      <c r="T137" s="38"/>
      <c r="U137" s="38"/>
      <c r="V137" s="39">
        <f>V136+U137</f>
        <v>46852.299999999996</v>
      </c>
      <c r="W137" s="39">
        <f>V137+S137</f>
        <v>63227.176100000012</v>
      </c>
      <c r="X137" s="1">
        <f>X136+B137</f>
        <v>52755</v>
      </c>
      <c r="Y137" s="37">
        <f>W137-X137</f>
        <v>10472.176100000012</v>
      </c>
      <c r="Z137" s="204">
        <f>W137/X137-1</f>
        <v>0.19850584968249474</v>
      </c>
      <c r="AA137" s="204">
        <f>S137/(X137-V137)-1</f>
        <v>1.7741332102258296</v>
      </c>
      <c r="AB137" s="204">
        <f>SUM($C$2:C137)*D137/SUM($B$2:B137)-1</f>
        <v>0.13659372820512883</v>
      </c>
      <c r="AC137" s="204">
        <f>Z137-AB137</f>
        <v>6.1912121477365911E-2</v>
      </c>
      <c r="AD137" s="40">
        <f>IF(E137-F137&lt;0,"达成",E137-F137)</f>
        <v>0.19109124999999996</v>
      </c>
    </row>
    <row r="138" spans="1:30">
      <c r="A138" s="31" t="s">
        <v>1550</v>
      </c>
      <c r="B138" s="2">
        <v>135</v>
      </c>
      <c r="C138" s="178">
        <v>84.15</v>
      </c>
      <c r="D138" s="179">
        <v>1.6023000000000001</v>
      </c>
      <c r="E138" s="32">
        <f>10%*Q138+13%</f>
        <v>0.22000000000000003</v>
      </c>
      <c r="F138" s="13">
        <f>IF(G138="",($F$1*C138-B138)/B138,H138/B138)</f>
        <v>1.4163333333333496E-2</v>
      </c>
      <c r="H138" s="5">
        <f>IF(G138="",$F$1*C138-B138,G138-B138)</f>
        <v>1.912050000000022</v>
      </c>
      <c r="I138" s="2" t="s">
        <v>66</v>
      </c>
      <c r="J138" s="33" t="s">
        <v>1551</v>
      </c>
      <c r="K138" s="34">
        <f>DATE(MID(J138,1,4),MID(J138,5,2),MID(J138,7,2))</f>
        <v>44039</v>
      </c>
      <c r="L138" s="34" t="str">
        <f ca="1">IF(LEN(J138) &gt; 15,DATE(MID(J138,12,4),MID(J138,16,2),MID(J138,18,2)),TEXT(TODAY(),"yyyy-mm-dd"))</f>
        <v>2020-11-23</v>
      </c>
      <c r="M138" s="18">
        <f ca="1">(L138-K138+1)*B138</f>
        <v>16200</v>
      </c>
      <c r="N138" s="19">
        <f ca="1">H138/M138*365</f>
        <v>4.3080138888889383E-2</v>
      </c>
      <c r="O138" s="35">
        <f>D138*C138</f>
        <v>134.83354500000002</v>
      </c>
      <c r="P138" s="35">
        <f>B138-O138</f>
        <v>0.16645499999998492</v>
      </c>
      <c r="Q138" s="36">
        <f>B138/150</f>
        <v>0.9</v>
      </c>
      <c r="R138" s="37">
        <f>R137+C138-T138</f>
        <v>10350.53000000001</v>
      </c>
      <c r="S138" s="38">
        <f>R138*D138</f>
        <v>16584.654219000015</v>
      </c>
      <c r="T138" s="38"/>
      <c r="U138" s="38"/>
      <c r="V138" s="39">
        <f>V137+U138</f>
        <v>46852.299999999996</v>
      </c>
      <c r="W138" s="39">
        <f>V138+S138</f>
        <v>63436.954219000007</v>
      </c>
      <c r="X138" s="1">
        <f>X137+B138</f>
        <v>52890</v>
      </c>
      <c r="Y138" s="37">
        <f>W138-X138</f>
        <v>10546.954219000007</v>
      </c>
      <c r="Z138" s="204">
        <f>W138/X138-1</f>
        <v>0.1994130122707507</v>
      </c>
      <c r="AA138" s="204">
        <f>S138/(X138-V138)-1</f>
        <v>1.7468496644417582</v>
      </c>
      <c r="AB138" s="204">
        <f>SUM($C$2:C138)*D138/SUM($B$2:B138)-1</f>
        <v>0.1408123026737973</v>
      </c>
      <c r="AC138" s="204">
        <f>Z138-AB138</f>
        <v>5.8600709596953404E-2</v>
      </c>
      <c r="AD138" s="40">
        <f>IF(E138-F138&lt;0,"达成",E138-F138)</f>
        <v>0.20583666666666653</v>
      </c>
    </row>
    <row r="139" spans="1:30">
      <c r="A139" s="31" t="s">
        <v>1552</v>
      </c>
      <c r="B139" s="2">
        <v>135</v>
      </c>
      <c r="C139" s="178">
        <v>83.47</v>
      </c>
      <c r="D139" s="179">
        <v>1.6153999999999999</v>
      </c>
      <c r="E139" s="32">
        <f>10%*Q139+13%</f>
        <v>0.22000000000000003</v>
      </c>
      <c r="F139" s="13">
        <f>IF(G139="",($F$1*C139-B139)/B139,H139/B139)</f>
        <v>5.9680740740740623E-3</v>
      </c>
      <c r="H139" s="5">
        <f>IF(G139="",$F$1*C139-B139,G139-B139)</f>
        <v>0.80568999999999846</v>
      </c>
      <c r="I139" s="2" t="s">
        <v>66</v>
      </c>
      <c r="J139" s="33" t="s">
        <v>1553</v>
      </c>
      <c r="K139" s="34">
        <f>DATE(MID(J139,1,4),MID(J139,5,2),MID(J139,7,2))</f>
        <v>44040</v>
      </c>
      <c r="L139" s="34" t="str">
        <f ca="1">IF(LEN(J139) &gt; 15,DATE(MID(J139,12,4),MID(J139,16,2),MID(J139,18,2)),TEXT(TODAY(),"yyyy-mm-dd"))</f>
        <v>2020-11-23</v>
      </c>
      <c r="M139" s="18">
        <f ca="1">(L139-K139+1)*B139</f>
        <v>16065</v>
      </c>
      <c r="N139" s="19">
        <f ca="1">H139/M139*365</f>
        <v>1.8305437286025485E-2</v>
      </c>
      <c r="O139" s="35">
        <f>D139*C139</f>
        <v>134.83743799999999</v>
      </c>
      <c r="P139" s="35">
        <f>B139-O139</f>
        <v>0.16256200000000831</v>
      </c>
      <c r="Q139" s="36">
        <f>B139/150</f>
        <v>0.9</v>
      </c>
      <c r="R139" s="37">
        <f>R138+C139-T139</f>
        <v>10434.000000000009</v>
      </c>
      <c r="S139" s="38">
        <f>R139*D139</f>
        <v>16855.083600000013</v>
      </c>
      <c r="T139" s="38"/>
      <c r="U139" s="38"/>
      <c r="V139" s="39">
        <f>V138+U139</f>
        <v>46852.299999999996</v>
      </c>
      <c r="W139" s="39">
        <f>V139+S139</f>
        <v>63707.383600000008</v>
      </c>
      <c r="X139" s="1">
        <f>X138+B139</f>
        <v>53025</v>
      </c>
      <c r="Y139" s="37">
        <f>W139-X139</f>
        <v>10682.383600000008</v>
      </c>
      <c r="Z139" s="204">
        <f>W139/X139-1</f>
        <v>0.20145937953795401</v>
      </c>
      <c r="AA139" s="204">
        <f>S139/(X139-V139)-1</f>
        <v>1.7305852544267504</v>
      </c>
      <c r="AB139" s="204">
        <f>SUM($C$2:C139)*D139/SUM($B$2:B139)-1</f>
        <v>0.1491058427921097</v>
      </c>
      <c r="AC139" s="204">
        <f>Z139-AB139</f>
        <v>5.2353536745844309E-2</v>
      </c>
      <c r="AD139" s="40">
        <f>IF(E139-F139&lt;0,"达成",E139-F139)</f>
        <v>0.21403192592592596</v>
      </c>
    </row>
    <row r="140" spans="1:30">
      <c r="A140" s="31" t="s">
        <v>1554</v>
      </c>
      <c r="B140" s="2">
        <v>120</v>
      </c>
      <c r="C140" s="178">
        <v>72.510000000000005</v>
      </c>
      <c r="D140" s="179">
        <v>1.6529</v>
      </c>
      <c r="E140" s="32">
        <f>10%*Q140+13%</f>
        <v>0.21000000000000002</v>
      </c>
      <c r="F140" s="13">
        <f>IF(G140="",($F$1*C140-B140)/B140,H140/B140)</f>
        <v>-1.6885249999999984E-2</v>
      </c>
      <c r="H140" s="5">
        <f>IF(G140="",$F$1*C140-B140,G140-B140)</f>
        <v>-2.0262299999999982</v>
      </c>
      <c r="I140" s="2" t="s">
        <v>66</v>
      </c>
      <c r="J140" s="33" t="s">
        <v>1555</v>
      </c>
      <c r="K140" s="34">
        <f>DATE(MID(J140,1,4),MID(J140,5,2),MID(J140,7,2))</f>
        <v>44041</v>
      </c>
      <c r="L140" s="34" t="str">
        <f ca="1">IF(LEN(J140) &gt; 15,DATE(MID(J140,12,4),MID(J140,16,2),MID(J140,18,2)),TEXT(TODAY(),"yyyy-mm-dd"))</f>
        <v>2020-11-23</v>
      </c>
      <c r="M140" s="18">
        <f ca="1">(L140-K140+1)*B140</f>
        <v>14160</v>
      </c>
      <c r="N140" s="19">
        <f ca="1">H140/M140*365</f>
        <v>-5.2229798728813517E-2</v>
      </c>
      <c r="O140" s="35">
        <f>D140*C140</f>
        <v>119.85177900000001</v>
      </c>
      <c r="P140" s="35">
        <f>B140-O140</f>
        <v>0.14822099999999239</v>
      </c>
      <c r="Q140" s="36">
        <f>B140/150</f>
        <v>0.8</v>
      </c>
      <c r="R140" s="37">
        <f>R139+C140-T140</f>
        <v>10506.510000000009</v>
      </c>
      <c r="S140" s="38">
        <f>R140*D140</f>
        <v>17366.210379000015</v>
      </c>
      <c r="T140" s="38"/>
      <c r="U140" s="38"/>
      <c r="V140" s="39">
        <f>V139+U140</f>
        <v>46852.299999999996</v>
      </c>
      <c r="W140" s="39">
        <f>V140+S140</f>
        <v>64218.510379000014</v>
      </c>
      <c r="X140" s="1">
        <f>X139+B140</f>
        <v>53145</v>
      </c>
      <c r="Y140" s="37">
        <f>W140-X140</f>
        <v>11073.510379000014</v>
      </c>
      <c r="Z140" s="204">
        <f>W140/X140-1</f>
        <v>0.20836410535327898</v>
      </c>
      <c r="AA140" s="204">
        <f>S140/(X140-V140)-1</f>
        <v>1.7597391229519923</v>
      </c>
      <c r="AB140" s="204">
        <f>SUM($C$2:C140)*D140/SUM($B$2:B140)-1</f>
        <v>0.17471328763197636</v>
      </c>
      <c r="AC140" s="204">
        <f>Z140-AB140</f>
        <v>3.3650817721302628E-2</v>
      </c>
      <c r="AD140" s="40">
        <f>IF(E140-F140&lt;0,"达成",E140-F140)</f>
        <v>0.22688525000000001</v>
      </c>
    </row>
    <row r="141" spans="1:30">
      <c r="A141" s="31" t="s">
        <v>1556</v>
      </c>
      <c r="B141" s="2">
        <v>120</v>
      </c>
      <c r="C141" s="178">
        <v>72.849999999999994</v>
      </c>
      <c r="D141" s="179">
        <v>1.6454</v>
      </c>
      <c r="E141" s="32">
        <f>10%*Q141+13%</f>
        <v>0.21000000000000002</v>
      </c>
      <c r="F141" s="13">
        <f>IF(G141="",($F$1*C141-B141)/B141,H141/B141)</f>
        <v>-1.227541666666679E-2</v>
      </c>
      <c r="H141" s="5">
        <f>IF(G141="",$F$1*C141-B141,G141-B141)</f>
        <v>-1.4730500000000148</v>
      </c>
      <c r="I141" s="2" t="s">
        <v>66</v>
      </c>
      <c r="J141" s="33" t="s">
        <v>1557</v>
      </c>
      <c r="K141" s="34">
        <f>DATE(MID(J141,1,4),MID(J141,5,2),MID(J141,7,2))</f>
        <v>44042</v>
      </c>
      <c r="L141" s="34" t="str">
        <f ca="1">IF(LEN(J141) &gt; 15,DATE(MID(J141,12,4),MID(J141,16,2),MID(J141,18,2)),TEXT(TODAY(),"yyyy-mm-dd"))</f>
        <v>2020-11-23</v>
      </c>
      <c r="M141" s="18">
        <f ca="1">(L141-K141+1)*B141</f>
        <v>14040</v>
      </c>
      <c r="N141" s="19">
        <f ca="1">H141/M141*365</f>
        <v>-3.8295103276353666E-2</v>
      </c>
      <c r="O141" s="35">
        <f>D141*C141</f>
        <v>119.86738999999999</v>
      </c>
      <c r="P141" s="35">
        <f>B141-O141</f>
        <v>0.13261000000001388</v>
      </c>
      <c r="Q141" s="36">
        <f>B141/150</f>
        <v>0.8</v>
      </c>
      <c r="R141" s="37">
        <f>R140+C141-T141</f>
        <v>10579.36000000001</v>
      </c>
      <c r="S141" s="38">
        <f>R141*D141</f>
        <v>17407.278944000016</v>
      </c>
      <c r="T141" s="38"/>
      <c r="U141" s="38"/>
      <c r="V141" s="39">
        <f>V140+U141</f>
        <v>46852.299999999996</v>
      </c>
      <c r="W141" s="39">
        <f>V141+S141</f>
        <v>64259.578944000008</v>
      </c>
      <c r="X141" s="1">
        <f>X140+B141</f>
        <v>53265</v>
      </c>
      <c r="Y141" s="37">
        <f>W141-X141</f>
        <v>10994.578944000008</v>
      </c>
      <c r="Z141" s="204">
        <f>W141/X141-1</f>
        <v>0.20641282162771057</v>
      </c>
      <c r="AA141" s="204">
        <f>S141/(X141-V141)-1</f>
        <v>1.7145007475790237</v>
      </c>
      <c r="AB141" s="204">
        <f>SUM($C$2:C141)*D141/SUM($B$2:B141)-1</f>
        <v>0.16836063248375877</v>
      </c>
      <c r="AC141" s="204">
        <f>Z141-AB141</f>
        <v>3.8052189143951809E-2</v>
      </c>
      <c r="AD141" s="40">
        <f>IF(E141-F141&lt;0,"达成",E141-F141)</f>
        <v>0.22227541666666681</v>
      </c>
    </row>
    <row r="142" spans="1:30">
      <c r="A142" s="31" t="s">
        <v>1558</v>
      </c>
      <c r="B142" s="2">
        <v>120</v>
      </c>
      <c r="C142" s="178">
        <v>72.260000000000005</v>
      </c>
      <c r="D142" s="179">
        <v>1.6587000000000001</v>
      </c>
      <c r="E142" s="32">
        <f>10%*Q142+13%</f>
        <v>0.21000000000000002</v>
      </c>
      <c r="F142" s="13">
        <f>IF(G142="",($F$1*C142-B142)/B142,H142/B142)</f>
        <v>-2.0274833333333221E-2</v>
      </c>
      <c r="H142" s="5">
        <f>IF(G142="",$F$1*C142-B142,G142-B142)</f>
        <v>-2.4329799999999864</v>
      </c>
      <c r="I142" s="2" t="s">
        <v>66</v>
      </c>
      <c r="J142" s="33" t="s">
        <v>1559</v>
      </c>
      <c r="K142" s="34">
        <f>DATE(MID(J142,1,4),MID(J142,5,2),MID(J142,7,2))</f>
        <v>44043</v>
      </c>
      <c r="L142" s="34" t="str">
        <f ca="1">IF(LEN(J142) &gt; 15,DATE(MID(J142,12,4),MID(J142,16,2),MID(J142,18,2)),TEXT(TODAY(),"yyyy-mm-dd"))</f>
        <v>2020-11-23</v>
      </c>
      <c r="M142" s="18">
        <f ca="1">(L142-K142+1)*B142</f>
        <v>13920</v>
      </c>
      <c r="N142" s="19">
        <f ca="1">H142/M142*365</f>
        <v>-6.3795811781608841E-2</v>
      </c>
      <c r="O142" s="35">
        <f>D142*C142</f>
        <v>119.85766200000002</v>
      </c>
      <c r="P142" s="35">
        <f>B142-O142</f>
        <v>0.14233799999998098</v>
      </c>
      <c r="Q142" s="36">
        <f>B142/150</f>
        <v>0.8</v>
      </c>
      <c r="R142" s="37">
        <f>R141+C142-T142</f>
        <v>10651.62000000001</v>
      </c>
      <c r="S142" s="38">
        <f>R142*D142</f>
        <v>17667.842094000018</v>
      </c>
      <c r="T142" s="38"/>
      <c r="U142" s="38"/>
      <c r="V142" s="39">
        <f>V141+U142</f>
        <v>46852.299999999996</v>
      </c>
      <c r="W142" s="39">
        <f>V142+S142</f>
        <v>64520.14209400001</v>
      </c>
      <c r="X142" s="1">
        <f>X141+B142</f>
        <v>53385</v>
      </c>
      <c r="Y142" s="37">
        <f>W142-X142</f>
        <v>11135.14209400001</v>
      </c>
      <c r="Z142" s="204">
        <f>W142/X142-1</f>
        <v>0.20858185059473655</v>
      </c>
      <c r="AA142" s="204">
        <f>S142/(X142-V142)-1</f>
        <v>1.7045237182175832</v>
      </c>
      <c r="AB142" s="204">
        <f>SUM($C$2:C142)*D142/SUM($B$2:B142)-1</f>
        <v>0.17673764679582771</v>
      </c>
      <c r="AC142" s="204">
        <f>Z142-AB142</f>
        <v>3.1844203798908843E-2</v>
      </c>
      <c r="AD142" s="40">
        <f>IF(E142-F142&lt;0,"达成",E142-F142)</f>
        <v>0.23027483333333323</v>
      </c>
    </row>
    <row r="143" spans="1:30">
      <c r="A143" s="31" t="s">
        <v>1568</v>
      </c>
      <c r="B143" s="2">
        <v>120</v>
      </c>
      <c r="C143" s="178">
        <v>71.180000000000007</v>
      </c>
      <c r="D143" s="179">
        <v>1.6839999999999999</v>
      </c>
      <c r="E143" s="32">
        <f>10%*Q143+13%</f>
        <v>0.21000000000000002</v>
      </c>
      <c r="F143" s="13">
        <f>IF(G143="",($F$1*C143-B143)/B143,H143/B143)</f>
        <v>-3.4917833333333211E-2</v>
      </c>
      <c r="H143" s="5">
        <f>IF(G143="",$F$1*C143-B143,G143-B143)</f>
        <v>-4.1901399999999853</v>
      </c>
      <c r="I143" s="2" t="s">
        <v>66</v>
      </c>
      <c r="J143" s="33" t="s">
        <v>1569</v>
      </c>
      <c r="K143" s="34">
        <f>DATE(MID(J143,1,4),MID(J143,5,2),MID(J143,7,2))</f>
        <v>44046</v>
      </c>
      <c r="L143" s="34" t="str">
        <f ca="1">IF(LEN(J143) &gt; 15,DATE(MID(J143,12,4),MID(J143,16,2),MID(J143,18,2)),TEXT(TODAY(),"yyyy-mm-dd"))</f>
        <v>2020-11-23</v>
      </c>
      <c r="M143" s="18">
        <f ca="1">(L143-K143+1)*B143</f>
        <v>13560</v>
      </c>
      <c r="N143" s="19">
        <f ca="1">H143/M143*365</f>
        <v>-0.11278769174041257</v>
      </c>
      <c r="O143" s="35">
        <f>D143*C143</f>
        <v>119.86712000000001</v>
      </c>
      <c r="P143" s="35">
        <f>B143-O143</f>
        <v>0.1328799999999859</v>
      </c>
      <c r="Q143" s="36">
        <f>B143/150</f>
        <v>0.8</v>
      </c>
      <c r="R143" s="37">
        <f>R142+C143-T143</f>
        <v>10722.80000000001</v>
      </c>
      <c r="S143" s="38">
        <f>R143*D143</f>
        <v>18057.195200000016</v>
      </c>
      <c r="T143" s="38"/>
      <c r="U143" s="38"/>
      <c r="V143" s="39">
        <f>V142+U143</f>
        <v>46852.299999999996</v>
      </c>
      <c r="W143" s="39">
        <f>V143+S143</f>
        <v>64909.495200000012</v>
      </c>
      <c r="X143" s="1">
        <f>X142+B143</f>
        <v>53505</v>
      </c>
      <c r="Y143" s="37">
        <f>W143-X143</f>
        <v>11404.495200000012</v>
      </c>
      <c r="Z143" s="204">
        <f>W143/X143-1</f>
        <v>0.21314821418559027</v>
      </c>
      <c r="AA143" s="204">
        <f>S143/(X143-V143)-1</f>
        <v>1.7142656665714679</v>
      </c>
      <c r="AB143" s="204">
        <f>SUM($C$2:C143)*D143/SUM($B$2:B143)-1</f>
        <v>0.19352606024691421</v>
      </c>
      <c r="AC143" s="204">
        <f>Z143-AB143</f>
        <v>1.9622153938676057E-2</v>
      </c>
      <c r="AD143" s="40">
        <f>IF(E143-F143&lt;0,"达成",E143-F143)</f>
        <v>0.24491783333333322</v>
      </c>
    </row>
    <row r="144" spans="1:30">
      <c r="A144" s="31" t="s">
        <v>1570</v>
      </c>
      <c r="B144" s="2">
        <v>120</v>
      </c>
      <c r="C144" s="178">
        <v>71.11</v>
      </c>
      <c r="D144" s="179">
        <v>1.6855</v>
      </c>
      <c r="E144" s="32">
        <f>10%*Q144+13%</f>
        <v>0.21000000000000002</v>
      </c>
      <c r="F144" s="13">
        <f>IF(G144="",($F$1*C144-B144)/B144,H144/B144)</f>
        <v>-3.5866916666666644E-2</v>
      </c>
      <c r="H144" s="5">
        <f>IF(G144="",$F$1*C144-B144,G144-B144)</f>
        <v>-4.3040299999999974</v>
      </c>
      <c r="I144" s="2" t="s">
        <v>66</v>
      </c>
      <c r="J144" s="33" t="s">
        <v>1571</v>
      </c>
      <c r="K144" s="34">
        <f>DATE(MID(J144,1,4),MID(J144,5,2),MID(J144,7,2))</f>
        <v>44047</v>
      </c>
      <c r="L144" s="34" t="str">
        <f ca="1">IF(LEN(J144) &gt; 15,DATE(MID(J144,12,4),MID(J144,16,2),MID(J144,18,2)),TEXT(TODAY(),"yyyy-mm-dd"))</f>
        <v>2020-11-23</v>
      </c>
      <c r="M144" s="18">
        <f ca="1">(L144-K144+1)*B144</f>
        <v>13440</v>
      </c>
      <c r="N144" s="19">
        <f ca="1">H144/M144*365</f>
        <v>-0.11688771949404754</v>
      </c>
      <c r="O144" s="35">
        <f>D144*C144</f>
        <v>119.85590499999999</v>
      </c>
      <c r="P144" s="35">
        <f>B144-O144</f>
        <v>0.14409500000000719</v>
      </c>
      <c r="Q144" s="36">
        <f>B144/150</f>
        <v>0.8</v>
      </c>
      <c r="R144" s="37">
        <f>R143+C144-T144</f>
        <v>10793.910000000011</v>
      </c>
      <c r="S144" s="38">
        <f>R144*D144</f>
        <v>18193.135305000018</v>
      </c>
      <c r="T144" s="38"/>
      <c r="U144" s="38"/>
      <c r="V144" s="39">
        <f>V143+U144</f>
        <v>46852.299999999996</v>
      </c>
      <c r="W144" s="39">
        <f>V144+S144</f>
        <v>65045.435305000014</v>
      </c>
      <c r="X144" s="1">
        <f>X143+B144</f>
        <v>53625</v>
      </c>
      <c r="Y144" s="37">
        <f>W144-X144</f>
        <v>11420.435305000014</v>
      </c>
      <c r="Z144" s="204">
        <f>W144/X144-1</f>
        <v>0.21296849053613087</v>
      </c>
      <c r="AA144" s="204">
        <f>S144/(X144-V144)-1</f>
        <v>1.6862455601163502</v>
      </c>
      <c r="AB144" s="204">
        <f>SUM($C$2:C144)*D144/SUM($B$2:B144)-1</f>
        <v>0.193435775405008</v>
      </c>
      <c r="AC144" s="204">
        <f>Z144-AB144</f>
        <v>1.9532715131122869E-2</v>
      </c>
      <c r="AD144" s="40">
        <f>IF(E144-F144&lt;0,"达成",E144-F144)</f>
        <v>0.24586691666666666</v>
      </c>
    </row>
    <row r="145" spans="1:30">
      <c r="A145" s="31" t="s">
        <v>1572</v>
      </c>
      <c r="B145" s="2">
        <v>120</v>
      </c>
      <c r="C145" s="178">
        <v>71.099999999999994</v>
      </c>
      <c r="D145" s="179">
        <v>1.6858</v>
      </c>
      <c r="E145" s="32">
        <f>10%*Q145+13%</f>
        <v>0.21000000000000002</v>
      </c>
      <c r="F145" s="13">
        <f>IF(G145="",($F$1*C145-B145)/B145,H145/B145)</f>
        <v>-3.6002500000000028E-2</v>
      </c>
      <c r="H145" s="5">
        <f>IF(G145="",$F$1*C145-B145,G145-B145)</f>
        <v>-4.3203000000000031</v>
      </c>
      <c r="I145" s="2" t="s">
        <v>66</v>
      </c>
      <c r="J145" s="33" t="s">
        <v>1573</v>
      </c>
      <c r="K145" s="34">
        <f>DATE(MID(J145,1,4),MID(J145,5,2),MID(J145,7,2))</f>
        <v>44048</v>
      </c>
      <c r="L145" s="34" t="str">
        <f ca="1">IF(LEN(J145) &gt; 15,DATE(MID(J145,12,4),MID(J145,16,2),MID(J145,18,2)),TEXT(TODAY(),"yyyy-mm-dd"))</f>
        <v>2020-11-23</v>
      </c>
      <c r="M145" s="18">
        <f ca="1">(L145-K145+1)*B145</f>
        <v>13320</v>
      </c>
      <c r="N145" s="19">
        <f ca="1">H145/M145*365</f>
        <v>-0.11838659909909918</v>
      </c>
      <c r="O145" s="35">
        <f>D145*C145</f>
        <v>119.86037999999999</v>
      </c>
      <c r="P145" s="35">
        <f>B145-O145</f>
        <v>0.13962000000000785</v>
      </c>
      <c r="Q145" s="36">
        <f>B145/150</f>
        <v>0.8</v>
      </c>
      <c r="R145" s="37">
        <f>R144+C145-T145</f>
        <v>10865.010000000011</v>
      </c>
      <c r="S145" s="38">
        <f>R145*D145</f>
        <v>18316.233858000018</v>
      </c>
      <c r="T145" s="38"/>
      <c r="U145" s="38"/>
      <c r="V145" s="39">
        <f>V144+U145</f>
        <v>46852.299999999996</v>
      </c>
      <c r="W145" s="39">
        <f>V145+S145</f>
        <v>65168.53385800001</v>
      </c>
      <c r="X145" s="1">
        <f>X144+B145</f>
        <v>53745</v>
      </c>
      <c r="Y145" s="37">
        <f>W145-X145</f>
        <v>11423.53385800001</v>
      </c>
      <c r="Z145" s="204">
        <f>W145/X145-1</f>
        <v>0.21255063462647716</v>
      </c>
      <c r="AA145" s="204">
        <f>S145/(X145-V145)-1</f>
        <v>1.6573380327012646</v>
      </c>
      <c r="AB145" s="204">
        <f>SUM($C$2:C145)*D145/SUM($B$2:B145)-1</f>
        <v>0.19250727584187466</v>
      </c>
      <c r="AC145" s="204">
        <f>Z145-AB145</f>
        <v>2.0043358784602505E-2</v>
      </c>
      <c r="AD145" s="40">
        <f>IF(E145-F145&lt;0,"达成",E145-F145)</f>
        <v>0.24600250000000004</v>
      </c>
    </row>
    <row r="146" spans="1:30">
      <c r="A146" s="31" t="s">
        <v>1574</v>
      </c>
      <c r="B146" s="2">
        <v>120</v>
      </c>
      <c r="C146" s="178">
        <v>71.319999999999993</v>
      </c>
      <c r="D146" s="179">
        <v>1.6807000000000001</v>
      </c>
      <c r="E146" s="32">
        <f>10%*Q146+13%</f>
        <v>0.21000000000000002</v>
      </c>
      <c r="F146" s="13">
        <f>IF(G146="",($F$1*C146-B146)/B146,H146/B146)</f>
        <v>-3.3019666666666697E-2</v>
      </c>
      <c r="H146" s="5">
        <f>IF(G146="",$F$1*C146-B146,G146-B146)</f>
        <v>-3.9623600000000039</v>
      </c>
      <c r="I146" s="2" t="s">
        <v>66</v>
      </c>
      <c r="J146" s="33" t="s">
        <v>1575</v>
      </c>
      <c r="K146" s="34">
        <f>DATE(MID(J146,1,4),MID(J146,5,2),MID(J146,7,2))</f>
        <v>44049</v>
      </c>
      <c r="L146" s="34" t="str">
        <f ca="1">IF(LEN(J146) &gt; 15,DATE(MID(J146,12,4),MID(J146,16,2),MID(J146,18,2)),TEXT(TODAY(),"yyyy-mm-dd"))</f>
        <v>2020-11-23</v>
      </c>
      <c r="M146" s="18">
        <f ca="1">(L146-K146+1)*B146</f>
        <v>13200</v>
      </c>
      <c r="N146" s="19">
        <f ca="1">H146/M146*365</f>
        <v>-0.10956525757575768</v>
      </c>
      <c r="O146" s="35">
        <f>D146*C146</f>
        <v>119.86752399999999</v>
      </c>
      <c r="P146" s="35">
        <f>B146-O146</f>
        <v>0.13247600000001114</v>
      </c>
      <c r="Q146" s="36">
        <f>B146/150</f>
        <v>0.8</v>
      </c>
      <c r="R146" s="37">
        <f>R145+C146-T146</f>
        <v>10936.330000000011</v>
      </c>
      <c r="S146" s="38">
        <f>R146*D146</f>
        <v>18380.689831000018</v>
      </c>
      <c r="T146" s="38"/>
      <c r="U146" s="38"/>
      <c r="V146" s="39">
        <f>V145+U146</f>
        <v>46852.299999999996</v>
      </c>
      <c r="W146" s="39">
        <f>V146+S146</f>
        <v>65232.989831000014</v>
      </c>
      <c r="X146" s="1">
        <f>X145+B146</f>
        <v>53865</v>
      </c>
      <c r="Y146" s="37">
        <f>W146-X146</f>
        <v>11367.989831000014</v>
      </c>
      <c r="Z146" s="204">
        <f>W146/X146-1</f>
        <v>0.21104594506636998</v>
      </c>
      <c r="AA146" s="204">
        <f>S146/(X146-V146)-1</f>
        <v>1.621057485847107</v>
      </c>
      <c r="AB146" s="204">
        <f>SUM($C$2:C146)*D146/SUM($B$2:B146)-1</f>
        <v>0.18779333949539123</v>
      </c>
      <c r="AC146" s="204">
        <f>Z146-AB146</f>
        <v>2.3252605570978746E-2</v>
      </c>
      <c r="AD146" s="40">
        <f>IF(E146-F146&lt;0,"达成",E146-F146)</f>
        <v>0.24301966666666672</v>
      </c>
    </row>
    <row r="147" spans="1:30">
      <c r="A147" s="31" t="s">
        <v>1576</v>
      </c>
      <c r="B147" s="2">
        <v>120</v>
      </c>
      <c r="C147" s="178">
        <v>72.08</v>
      </c>
      <c r="D147" s="179">
        <v>1.6628000000000001</v>
      </c>
      <c r="E147" s="32">
        <f>10%*Q147+13%</f>
        <v>0.21000000000000002</v>
      </c>
      <c r="F147" s="13">
        <f>IF(G147="",($F$1*C147-B147)/B147,H147/B147)</f>
        <v>-2.2715333333333376E-2</v>
      </c>
      <c r="H147" s="5">
        <f>IF(G147="",$F$1*C147-B147,G147-B147)</f>
        <v>-2.7258400000000051</v>
      </c>
      <c r="I147" s="2" t="s">
        <v>66</v>
      </c>
      <c r="J147" s="33" t="s">
        <v>1577</v>
      </c>
      <c r="K147" s="34">
        <f>DATE(MID(J147,1,4),MID(J147,5,2),MID(J147,7,2))</f>
        <v>44050</v>
      </c>
      <c r="L147" s="34" t="str">
        <f ca="1">IF(LEN(J147) &gt; 15,DATE(MID(J147,12,4),MID(J147,16,2),MID(J147,18,2)),TEXT(TODAY(),"yyyy-mm-dd"))</f>
        <v>2020-11-23</v>
      </c>
      <c r="M147" s="18">
        <f ca="1">(L147-K147+1)*B147</f>
        <v>13080</v>
      </c>
      <c r="N147" s="19">
        <f ca="1">H147/M147*365</f>
        <v>-7.6065107033639293E-2</v>
      </c>
      <c r="O147" s="35">
        <f>D147*C147</f>
        <v>119.854624</v>
      </c>
      <c r="P147" s="35">
        <f>B147-O147</f>
        <v>0.14537599999999884</v>
      </c>
      <c r="Q147" s="36">
        <f>B147/150</f>
        <v>0.8</v>
      </c>
      <c r="R147" s="37">
        <f>R146+C147-T147</f>
        <v>11008.410000000011</v>
      </c>
      <c r="S147" s="38">
        <f>R147*D147</f>
        <v>18304.784148000017</v>
      </c>
      <c r="T147" s="38"/>
      <c r="U147" s="38"/>
      <c r="V147" s="39">
        <f>V146+U147</f>
        <v>46852.299999999996</v>
      </c>
      <c r="W147" s="39">
        <f>V147+S147</f>
        <v>65157.084148000009</v>
      </c>
      <c r="X147" s="1">
        <f>X146+B147</f>
        <v>53985</v>
      </c>
      <c r="Y147" s="37">
        <f>W147-X147</f>
        <v>11172.084148000009</v>
      </c>
      <c r="Z147" s="204">
        <f>W147/X147-1</f>
        <v>0.2069479327220527</v>
      </c>
      <c r="AA147" s="204">
        <f>S147/(X147-V147)-1</f>
        <v>1.5663190864609482</v>
      </c>
      <c r="AB147" s="204">
        <f>SUM($C$2:C147)*D147/SUM($B$2:B147)-1</f>
        <v>0.17412209030390802</v>
      </c>
      <c r="AC147" s="204">
        <f>Z147-AB147</f>
        <v>3.282584241814468E-2</v>
      </c>
      <c r="AD147" s="40">
        <f>IF(E147-F147&lt;0,"达成",E147-F147)</f>
        <v>0.23271533333333339</v>
      </c>
    </row>
    <row r="148" spans="1:30">
      <c r="A148" s="31" t="s">
        <v>1583</v>
      </c>
      <c r="B148" s="2">
        <v>120</v>
      </c>
      <c r="C148" s="178">
        <v>71.819999999999993</v>
      </c>
      <c r="D148" s="179">
        <v>1.6688000000000001</v>
      </c>
      <c r="E148" s="32">
        <f>10%*Q148+13%</f>
        <v>0.21000000000000002</v>
      </c>
      <c r="F148" s="13">
        <f>IF(G148="",($F$1*C148-B148)/B148,H148/B148)</f>
        <v>-2.6240500000000111E-2</v>
      </c>
      <c r="H148" s="5">
        <f>IF(G148="",$F$1*C148-B148,G148-B148)</f>
        <v>-3.1488600000000133</v>
      </c>
      <c r="I148" s="2" t="s">
        <v>66</v>
      </c>
      <c r="J148" s="33" t="s">
        <v>1584</v>
      </c>
      <c r="K148" s="34">
        <f>DATE(MID(J148,1,4),MID(J148,5,2),MID(J148,7,2))</f>
        <v>44053</v>
      </c>
      <c r="L148" s="34" t="str">
        <f ca="1">IF(LEN(J148) &gt; 15,DATE(MID(J148,12,4),MID(J148,16,2),MID(J148,18,2)),TEXT(TODAY(),"yyyy-mm-dd"))</f>
        <v>2020-11-23</v>
      </c>
      <c r="M148" s="18">
        <f ca="1">(L148-K148+1)*B148</f>
        <v>12720</v>
      </c>
      <c r="N148" s="19">
        <f ca="1">H148/M148*365</f>
        <v>-9.0356438679245657E-2</v>
      </c>
      <c r="O148" s="35">
        <f>D148*C148</f>
        <v>119.85321599999999</v>
      </c>
      <c r="P148" s="35">
        <f>B148-O148</f>
        <v>0.14678400000001091</v>
      </c>
      <c r="Q148" s="36">
        <f>B148/150</f>
        <v>0.8</v>
      </c>
      <c r="R148" s="37">
        <f>R147+C148-T148</f>
        <v>11080.23000000001</v>
      </c>
      <c r="S148" s="38">
        <f>R148*D148</f>
        <v>18490.687824000019</v>
      </c>
      <c r="T148" s="38"/>
      <c r="U148" s="38"/>
      <c r="V148" s="39">
        <f>V147+U148</f>
        <v>46852.299999999996</v>
      </c>
      <c r="W148" s="39">
        <f>V148+S148</f>
        <v>65342.987824000011</v>
      </c>
      <c r="X148" s="1">
        <f>X147+B148</f>
        <v>54105</v>
      </c>
      <c r="Y148" s="37">
        <f>W148-X148</f>
        <v>11237.987824000011</v>
      </c>
      <c r="Z148" s="204">
        <f>W148/X148-1</f>
        <v>0.20770701088624</v>
      </c>
      <c r="AA148" s="204">
        <f>S148/(X148-V148)-1</f>
        <v>1.5494902345333474</v>
      </c>
      <c r="AB148" s="204">
        <f>SUM($C$2:C148)*D148/SUM($B$2:B148)-1</f>
        <v>0.17732519366906541</v>
      </c>
      <c r="AC148" s="204">
        <f>Z148-AB148</f>
        <v>3.0381817217174589E-2</v>
      </c>
      <c r="AD148" s="40">
        <f>IF(E148-F148&lt;0,"达成",E148-F148)</f>
        <v>0.23624050000000013</v>
      </c>
    </row>
    <row r="149" spans="1:30">
      <c r="A149" s="31" t="s">
        <v>1585</v>
      </c>
      <c r="B149" s="2">
        <v>120</v>
      </c>
      <c r="C149" s="178">
        <v>72.44</v>
      </c>
      <c r="D149" s="179">
        <v>1.6546000000000001</v>
      </c>
      <c r="E149" s="32">
        <f>10%*Q149+13%</f>
        <v>0.21000000000000002</v>
      </c>
      <c r="F149" s="13">
        <f>IF(G149="",($F$1*C149-B149)/B149,H149/B149)</f>
        <v>-1.7834333333333417E-2</v>
      </c>
      <c r="H149" s="5">
        <f>IF(G149="",$F$1*C149-B149,G149-B149)</f>
        <v>-2.1401200000000102</v>
      </c>
      <c r="I149" s="2" t="s">
        <v>66</v>
      </c>
      <c r="J149" s="33" t="s">
        <v>1586</v>
      </c>
      <c r="K149" s="34">
        <f>DATE(MID(J149,1,4),MID(J149,5,2),MID(J149,7,2))</f>
        <v>44054</v>
      </c>
      <c r="L149" s="34" t="str">
        <f ca="1">IF(LEN(J149) &gt; 15,DATE(MID(J149,12,4),MID(J149,16,2),MID(J149,18,2)),TEXT(TODAY(),"yyyy-mm-dd"))</f>
        <v>2020-11-23</v>
      </c>
      <c r="M149" s="18">
        <f ca="1">(L149-K149+1)*B149</f>
        <v>12600</v>
      </c>
      <c r="N149" s="19">
        <f ca="1">H149/M149*365</f>
        <v>-6.1995539682539978E-2</v>
      </c>
      <c r="O149" s="35">
        <f>D149*C149</f>
        <v>119.859224</v>
      </c>
      <c r="P149" s="35">
        <f>B149-O149</f>
        <v>0.14077600000000245</v>
      </c>
      <c r="Q149" s="36">
        <f>B149/150</f>
        <v>0.8</v>
      </c>
      <c r="R149" s="37">
        <f>R148+C149-T149</f>
        <v>11152.670000000011</v>
      </c>
      <c r="S149" s="38">
        <f>R149*D149</f>
        <v>18453.20778200002</v>
      </c>
      <c r="T149" s="38"/>
      <c r="U149" s="38"/>
      <c r="V149" s="39">
        <f>V148+U149</f>
        <v>46852.299999999996</v>
      </c>
      <c r="W149" s="39">
        <f>V149+S149</f>
        <v>65305.507782000015</v>
      </c>
      <c r="X149" s="1">
        <f>X148+B149</f>
        <v>54225</v>
      </c>
      <c r="Y149" s="37">
        <f>W149-X149</f>
        <v>11080.507782000015</v>
      </c>
      <c r="Z149" s="204">
        <f>W149/X149-1</f>
        <v>0.2043431587275244</v>
      </c>
      <c r="AA149" s="204">
        <f>S149/(X149-V149)-1</f>
        <v>1.5029104374245539</v>
      </c>
      <c r="AB149" s="204">
        <f>SUM($C$2:C149)*D149/SUM($B$2:B149)-1</f>
        <v>0.16634308392942354</v>
      </c>
      <c r="AC149" s="204">
        <f>Z149-AB149</f>
        <v>3.8000074798100858E-2</v>
      </c>
      <c r="AD149" s="40">
        <f>IF(E149-F149&lt;0,"达成",E149-F149)</f>
        <v>0.22783433333333344</v>
      </c>
    </row>
    <row r="150" spans="1:30">
      <c r="A150" s="31" t="s">
        <v>1587</v>
      </c>
      <c r="B150" s="2">
        <v>120</v>
      </c>
      <c r="C150" s="178">
        <v>72.94</v>
      </c>
      <c r="D150" s="179">
        <v>1.6433</v>
      </c>
      <c r="E150" s="32">
        <f>10%*Q150+13%</f>
        <v>0.21000000000000002</v>
      </c>
      <c r="F150" s="13">
        <f>IF(G150="",($F$1*C150-B150)/B150,H150/B150)</f>
        <v>-1.1055166666666711E-2</v>
      </c>
      <c r="H150" s="5">
        <f>IF(G150="",$F$1*C150-B150,G150-B150)</f>
        <v>-1.3266200000000055</v>
      </c>
      <c r="I150" s="2" t="s">
        <v>66</v>
      </c>
      <c r="J150" s="33" t="s">
        <v>1588</v>
      </c>
      <c r="K150" s="34">
        <f>DATE(MID(J150,1,4),MID(J150,5,2),MID(J150,7,2))</f>
        <v>44055</v>
      </c>
      <c r="L150" s="34" t="str">
        <f ca="1">IF(LEN(J150) &gt; 15,DATE(MID(J150,12,4),MID(J150,16,2),MID(J150,18,2)),TEXT(TODAY(),"yyyy-mm-dd"))</f>
        <v>2020-11-23</v>
      </c>
      <c r="M150" s="18">
        <f ca="1">(L150-K150+1)*B150</f>
        <v>12480</v>
      </c>
      <c r="N150" s="19">
        <f ca="1">H150/M150*365</f>
        <v>-3.8799383012820668E-2</v>
      </c>
      <c r="O150" s="35">
        <f>D150*C150</f>
        <v>119.862302</v>
      </c>
      <c r="P150" s="35">
        <f>B150-O150</f>
        <v>0.13769800000000032</v>
      </c>
      <c r="Q150" s="36">
        <f>B150/150</f>
        <v>0.8</v>
      </c>
      <c r="R150" s="37">
        <f>R149+C150-T150</f>
        <v>11225.610000000011</v>
      </c>
      <c r="S150" s="38">
        <f>R150*D150</f>
        <v>18447.04491300002</v>
      </c>
      <c r="T150" s="38"/>
      <c r="U150" s="38"/>
      <c r="V150" s="39">
        <f>V149+U150</f>
        <v>46852.299999999996</v>
      </c>
      <c r="W150" s="39">
        <f>V150+S150</f>
        <v>65299.344913000015</v>
      </c>
      <c r="X150" s="1">
        <f>X149+B150</f>
        <v>54345</v>
      </c>
      <c r="Y150" s="37">
        <f>W150-X150</f>
        <v>10954.344913000015</v>
      </c>
      <c r="Z150" s="204">
        <f>W150/X150-1</f>
        <v>0.20157042806145942</v>
      </c>
      <c r="AA150" s="204">
        <f>S150/(X150-V150)-1</f>
        <v>1.4620023373416804</v>
      </c>
      <c r="AB150" s="204">
        <f>SUM($C$2:C150)*D150/SUM($B$2:B150)-1</f>
        <v>0.15746992588904751</v>
      </c>
      <c r="AC150" s="204">
        <f>Z150-AB150</f>
        <v>4.4100502172411904E-2</v>
      </c>
      <c r="AD150" s="40">
        <f>IF(E150-F150&lt;0,"达成",E150-F150)</f>
        <v>0.22105516666666672</v>
      </c>
    </row>
    <row r="151" spans="1:30">
      <c r="A151" s="31" t="s">
        <v>1589</v>
      </c>
      <c r="B151" s="2">
        <v>120</v>
      </c>
      <c r="C151" s="178">
        <v>73.069999999999993</v>
      </c>
      <c r="D151" s="179">
        <v>1.6404000000000001</v>
      </c>
      <c r="E151" s="32">
        <f>10%*Q151+13%</f>
        <v>0.21000000000000002</v>
      </c>
      <c r="F151" s="13">
        <f>IF(G151="",($F$1*C151-B151)/B151,H151/B151)</f>
        <v>-9.2925833333334634E-3</v>
      </c>
      <c r="H151" s="5">
        <f>IF(G151="",$F$1*C151-B151,G151-B151)</f>
        <v>-1.1151100000000156</v>
      </c>
      <c r="I151" s="2" t="s">
        <v>66</v>
      </c>
      <c r="J151" s="33" t="s">
        <v>1590</v>
      </c>
      <c r="K151" s="34">
        <f>DATE(MID(J151,1,4),MID(J151,5,2),MID(J151,7,2))</f>
        <v>44056</v>
      </c>
      <c r="L151" s="34" t="str">
        <f ca="1">IF(LEN(J151) &gt; 15,DATE(MID(J151,12,4),MID(J151,16,2),MID(J151,18,2)),TEXT(TODAY(),"yyyy-mm-dd"))</f>
        <v>2020-11-23</v>
      </c>
      <c r="M151" s="18">
        <f ca="1">(L151-K151+1)*B151</f>
        <v>12360</v>
      </c>
      <c r="N151" s="19">
        <f ca="1">H151/M151*365</f>
        <v>-3.2930028317152561E-2</v>
      </c>
      <c r="O151" s="35">
        <f>D151*C151</f>
        <v>119.86402799999999</v>
      </c>
      <c r="P151" s="35">
        <f>B151-O151</f>
        <v>0.13597200000000953</v>
      </c>
      <c r="Q151" s="36">
        <f>B151/150</f>
        <v>0.8</v>
      </c>
      <c r="R151" s="37">
        <f>R150+C151-T151</f>
        <v>11298.680000000011</v>
      </c>
      <c r="S151" s="38">
        <f>R151*D151</f>
        <v>18534.354672000019</v>
      </c>
      <c r="T151" s="38"/>
      <c r="U151" s="38"/>
      <c r="V151" s="39">
        <f>V150+U151</f>
        <v>46852.299999999996</v>
      </c>
      <c r="W151" s="39">
        <f>V151+S151</f>
        <v>65386.654672000019</v>
      </c>
      <c r="X151" s="1">
        <f>X150+B151</f>
        <v>54465</v>
      </c>
      <c r="Y151" s="37">
        <f>W151-X151</f>
        <v>10921.654672000019</v>
      </c>
      <c r="Z151" s="204">
        <f>W151/X151-1</f>
        <v>0.20052611166804413</v>
      </c>
      <c r="AA151" s="204">
        <f>S151/(X151-V151)-1</f>
        <v>1.4346624288360252</v>
      </c>
      <c r="AB151" s="204">
        <f>SUM($C$2:C151)*D151/SUM($B$2:B151)-1</f>
        <v>0.1545415173974547</v>
      </c>
      <c r="AC151" s="204">
        <f>Z151-AB151</f>
        <v>4.5984594270589429E-2</v>
      </c>
      <c r="AD151" s="40">
        <f>IF(E151-F151&lt;0,"达成",E151-F151)</f>
        <v>0.21929258333333349</v>
      </c>
    </row>
    <row r="152" spans="1:30">
      <c r="A152" s="31" t="s">
        <v>1591</v>
      </c>
      <c r="B152" s="2">
        <v>120</v>
      </c>
      <c r="C152" s="178">
        <v>72.02</v>
      </c>
      <c r="D152" s="179">
        <v>1.6642999999999999</v>
      </c>
      <c r="E152" s="32">
        <f>10%*Q152+13%</f>
        <v>0.21000000000000002</v>
      </c>
      <c r="F152" s="13">
        <f>IF(G152="",($F$1*C152-B152)/B152,H152/B152)</f>
        <v>-2.3528833333333429E-2</v>
      </c>
      <c r="H152" s="5">
        <f>IF(G152="",$F$1*C152-B152,G152-B152)</f>
        <v>-2.8234600000000114</v>
      </c>
      <c r="I152" s="2" t="s">
        <v>66</v>
      </c>
      <c r="J152" s="33" t="s">
        <v>1592</v>
      </c>
      <c r="K152" s="34">
        <f>DATE(MID(J152,1,4),MID(J152,5,2),MID(J152,7,2))</f>
        <v>44057</v>
      </c>
      <c r="L152" s="34" t="str">
        <f ca="1">IF(LEN(J152) &gt; 15,DATE(MID(J152,12,4),MID(J152,16,2),MID(J152,18,2)),TEXT(TODAY(),"yyyy-mm-dd"))</f>
        <v>2020-11-23</v>
      </c>
      <c r="M152" s="18">
        <f ca="1">(L152-K152+1)*B152</f>
        <v>12240</v>
      </c>
      <c r="N152" s="19">
        <f ca="1">H152/M152*365</f>
        <v>-8.4196315359477469E-2</v>
      </c>
      <c r="O152" s="35">
        <f>D152*C152</f>
        <v>119.86288599999999</v>
      </c>
      <c r="P152" s="35">
        <f>B152-O152</f>
        <v>0.13711400000001106</v>
      </c>
      <c r="Q152" s="36">
        <f>B152/150</f>
        <v>0.8</v>
      </c>
      <c r="R152" s="37">
        <f>R151+C152-T152</f>
        <v>11370.700000000012</v>
      </c>
      <c r="S152" s="38">
        <f>R152*D152</f>
        <v>18924.256010000019</v>
      </c>
      <c r="T152" s="38"/>
      <c r="U152" s="38"/>
      <c r="V152" s="39">
        <f>V151+U152</f>
        <v>46852.299999999996</v>
      </c>
      <c r="W152" s="39">
        <f>V152+S152</f>
        <v>65776.556010000015</v>
      </c>
      <c r="X152" s="1">
        <f>X151+B152</f>
        <v>54585</v>
      </c>
      <c r="Y152" s="37">
        <f>W152-X152</f>
        <v>11191.556010000015</v>
      </c>
      <c r="Z152" s="204">
        <f>W152/X152-1</f>
        <v>0.20502988018686485</v>
      </c>
      <c r="AA152" s="204">
        <f>S152/(X152-V152)-1</f>
        <v>1.4473024958940615</v>
      </c>
      <c r="AB152" s="204">
        <f>SUM($C$2:C152)*D152/SUM($B$2:B152)-1</f>
        <v>0.17039225100797051</v>
      </c>
      <c r="AC152" s="204">
        <f>Z152-AB152</f>
        <v>3.4637629178894347E-2</v>
      </c>
      <c r="AD152" s="40">
        <f>IF(E152-F152&lt;0,"达成",E152-F152)</f>
        <v>0.23352883333333346</v>
      </c>
    </row>
    <row r="153" spans="1:30">
      <c r="A153" s="31" t="s">
        <v>1605</v>
      </c>
      <c r="B153" s="2">
        <v>120</v>
      </c>
      <c r="C153" s="178">
        <v>70.44</v>
      </c>
      <c r="D153" s="179">
        <v>1.7015</v>
      </c>
      <c r="E153" s="32">
        <f>10%*Q153+13%</f>
        <v>0.21000000000000002</v>
      </c>
      <c r="F153" s="13">
        <f>IF(G153="",($F$1*C153-B153)/B153,H153/B153)</f>
        <v>-4.4951000000000005E-2</v>
      </c>
      <c r="H153" s="5">
        <f>IF(G153="",$F$1*C153-B153,G153-B153)</f>
        <v>-5.3941200000000009</v>
      </c>
      <c r="I153" s="2" t="s">
        <v>66</v>
      </c>
      <c r="J153" s="33" t="s">
        <v>1606</v>
      </c>
      <c r="K153" s="34">
        <f>DATE(MID(J153,1,4),MID(J153,5,2),MID(J153,7,2))</f>
        <v>44060</v>
      </c>
      <c r="L153" s="34" t="str">
        <f ca="1">IF(LEN(J153) &gt; 15,DATE(MID(J153,12,4),MID(J153,16,2),MID(J153,18,2)),TEXT(TODAY(),"yyyy-mm-dd"))</f>
        <v>2020-11-23</v>
      </c>
      <c r="M153" s="18">
        <f ca="1">(L153-K153+1)*B153</f>
        <v>11880</v>
      </c>
      <c r="N153" s="19">
        <f ca="1">H153/M153*365</f>
        <v>-0.16572843434343437</v>
      </c>
      <c r="O153" s="35">
        <f>D153*C153</f>
        <v>119.85365999999999</v>
      </c>
      <c r="P153" s="35">
        <f>B153-O153</f>
        <v>0.14634000000000924</v>
      </c>
      <c r="Q153" s="36">
        <f>B153/150</f>
        <v>0.8</v>
      </c>
      <c r="R153" s="37">
        <f>R152+C153-T153</f>
        <v>11344.420000000013</v>
      </c>
      <c r="S153" s="38">
        <f>R153*D153</f>
        <v>19302.530630000023</v>
      </c>
      <c r="T153" s="38">
        <v>96.72</v>
      </c>
      <c r="U153" s="38">
        <v>163.75</v>
      </c>
      <c r="V153" s="39">
        <f>V152+U153</f>
        <v>47016.049999999996</v>
      </c>
      <c r="W153" s="39">
        <f>V153+S153</f>
        <v>66318.580630000011</v>
      </c>
      <c r="X153" s="1">
        <f>X152+B153</f>
        <v>54705</v>
      </c>
      <c r="Y153" s="37">
        <f>W153-X153</f>
        <v>11613.580630000011</v>
      </c>
      <c r="Z153" s="204">
        <f>W153/X153-1</f>
        <v>0.21229468293574638</v>
      </c>
      <c r="AA153" s="204">
        <f>S153/(X153-V153)-1</f>
        <v>1.5104247823174832</v>
      </c>
      <c r="AB153" s="204">
        <f>SUM($C$2:C153)*D153/SUM($B$2:B153)-1</f>
        <v>0.19544613659673726</v>
      </c>
      <c r="AC153" s="204">
        <f>Z153-AB153</f>
        <v>1.6848546339009118E-2</v>
      </c>
      <c r="AD153" s="40">
        <f>IF(E153-F153&lt;0,"达成",E153-F153)</f>
        <v>0.25495100000000004</v>
      </c>
    </row>
    <row r="154" spans="1:30">
      <c r="A154" s="31" t="s">
        <v>1607</v>
      </c>
      <c r="B154" s="2">
        <v>120</v>
      </c>
      <c r="C154" s="178">
        <v>70.48</v>
      </c>
      <c r="D154" s="179">
        <v>1.7007000000000001</v>
      </c>
      <c r="E154" s="32">
        <f>10%*Q154+13%</f>
        <v>0.21000000000000002</v>
      </c>
      <c r="F154" s="13">
        <f>IF(G154="",($F$1*C154-B154)/B154,H154/B154)</f>
        <v>-4.4408666666666603E-2</v>
      </c>
      <c r="H154" s="5">
        <f>IF(G154="",$F$1*C154-B154,G154-B154)</f>
        <v>-5.329039999999992</v>
      </c>
      <c r="I154" s="2" t="s">
        <v>66</v>
      </c>
      <c r="J154" s="33" t="s">
        <v>1608</v>
      </c>
      <c r="K154" s="34">
        <f>DATE(MID(J154,1,4),MID(J154,5,2),MID(J154,7,2))</f>
        <v>44061</v>
      </c>
      <c r="L154" s="34" t="str">
        <f ca="1">IF(LEN(J154) &gt; 15,DATE(MID(J154,12,4),MID(J154,16,2),MID(J154,18,2)),TEXT(TODAY(),"yyyy-mm-dd"))</f>
        <v>2020-11-23</v>
      </c>
      <c r="M154" s="18">
        <f ca="1">(L154-K154+1)*B154</f>
        <v>11760</v>
      </c>
      <c r="N154" s="19">
        <f ca="1">H154/M154*365</f>
        <v>-0.1653996258503399</v>
      </c>
      <c r="O154" s="35">
        <f>D154*C154</f>
        <v>119.86533600000001</v>
      </c>
      <c r="P154" s="35">
        <f>B154-O154</f>
        <v>0.13466399999998657</v>
      </c>
      <c r="Q154" s="36">
        <f>B154/150</f>
        <v>0.8</v>
      </c>
      <c r="R154" s="37">
        <f>R153+C154-T154</f>
        <v>11414.900000000012</v>
      </c>
      <c r="S154" s="38">
        <f>R154*D154</f>
        <v>19413.320430000022</v>
      </c>
      <c r="T154" s="38"/>
      <c r="U154" s="38"/>
      <c r="V154" s="39">
        <f>V153+U154</f>
        <v>47016.049999999996</v>
      </c>
      <c r="W154" s="39">
        <f>V154+S154</f>
        <v>66429.37043000001</v>
      </c>
      <c r="X154" s="1">
        <f>X153+B154</f>
        <v>54825</v>
      </c>
      <c r="Y154" s="37">
        <f>W154-X154</f>
        <v>11604.37043000001</v>
      </c>
      <c r="Z154" s="204">
        <f>W154/X154-1</f>
        <v>0.21166202334701345</v>
      </c>
      <c r="AA154" s="204">
        <f>S154/(X154-V154)-1</f>
        <v>1.4860346691936828</v>
      </c>
      <c r="AB154" s="204">
        <f>SUM($C$2:C154)*D154/SUM($B$2:B154)-1</f>
        <v>0.19379363143254591</v>
      </c>
      <c r="AC154" s="204">
        <f>Z154-AB154</f>
        <v>1.7868391914467541E-2</v>
      </c>
      <c r="AD154" s="40">
        <f>IF(E154-F154&lt;0,"达成",E154-F154)</f>
        <v>0.25440866666666662</v>
      </c>
    </row>
    <row r="155" spans="1:30">
      <c r="A155" s="31" t="s">
        <v>1609</v>
      </c>
      <c r="B155" s="2">
        <v>120</v>
      </c>
      <c r="C155" s="178">
        <v>71.47</v>
      </c>
      <c r="D155" s="179">
        <v>1.6771</v>
      </c>
      <c r="E155" s="32">
        <f>10%*Q155+13%</f>
        <v>0.21000000000000002</v>
      </c>
      <c r="F155" s="13">
        <f>IF(G155="",($F$1*C155-B155)/B155,H155/B155)</f>
        <v>-3.0985916666666686E-2</v>
      </c>
      <c r="H155" s="5">
        <f>IF(G155="",$F$1*C155-B155,G155-B155)</f>
        <v>-3.7183100000000024</v>
      </c>
      <c r="I155" s="2" t="s">
        <v>66</v>
      </c>
      <c r="J155" s="33" t="s">
        <v>1610</v>
      </c>
      <c r="K155" s="34">
        <f>DATE(MID(J155,1,4),MID(J155,5,2),MID(J155,7,2))</f>
        <v>44062</v>
      </c>
      <c r="L155" s="34" t="str">
        <f ca="1">IF(LEN(J155) &gt; 15,DATE(MID(J155,12,4),MID(J155,16,2),MID(J155,18,2)),TEXT(TODAY(),"yyyy-mm-dd"))</f>
        <v>2020-11-23</v>
      </c>
      <c r="M155" s="18">
        <f ca="1">(L155-K155+1)*B155</f>
        <v>11640</v>
      </c>
      <c r="N155" s="19">
        <f ca="1">H155/M155*365</f>
        <v>-0.11659649054982825</v>
      </c>
      <c r="O155" s="35">
        <f>D155*C155</f>
        <v>119.862337</v>
      </c>
      <c r="P155" s="35">
        <f>B155-O155</f>
        <v>0.13766300000000342</v>
      </c>
      <c r="Q155" s="36">
        <f>B155/150</f>
        <v>0.8</v>
      </c>
      <c r="R155" s="37">
        <f>R154+C155-T155</f>
        <v>11486.370000000012</v>
      </c>
      <c r="S155" s="38">
        <f>R155*D155</f>
        <v>19263.791127000019</v>
      </c>
      <c r="T155" s="38"/>
      <c r="U155" s="38"/>
      <c r="V155" s="39">
        <f>V154+U155</f>
        <v>47016.049999999996</v>
      </c>
      <c r="W155" s="39">
        <f>V155+S155</f>
        <v>66279.841127000022</v>
      </c>
      <c r="X155" s="1">
        <f>X154+B155</f>
        <v>54945</v>
      </c>
      <c r="Y155" s="37">
        <f>W155-X155</f>
        <v>11334.841127000022</v>
      </c>
      <c r="Z155" s="204">
        <f>W155/X155-1</f>
        <v>0.20629431480571525</v>
      </c>
      <c r="AA155" s="204">
        <f>S155/(X155-V155)-1</f>
        <v>1.4295513437466512</v>
      </c>
      <c r="AB155" s="204">
        <f>SUM($C$2:C155)*D155/SUM($B$2:B155)-1</f>
        <v>0.17624092793914303</v>
      </c>
      <c r="AC155" s="204">
        <f>Z155-AB155</f>
        <v>3.0053386866572218E-2</v>
      </c>
      <c r="AD155" s="40">
        <f>IF(E155-F155&lt;0,"达成",E155-F155)</f>
        <v>0.24098591666666672</v>
      </c>
    </row>
    <row r="156" spans="1:30">
      <c r="A156" s="31" t="s">
        <v>1611</v>
      </c>
      <c r="B156" s="2">
        <v>120</v>
      </c>
      <c r="C156" s="178">
        <v>72.34</v>
      </c>
      <c r="D156" s="179">
        <v>1.6569</v>
      </c>
      <c r="E156" s="32">
        <f>10%*Q156+13%</f>
        <v>0.21000000000000002</v>
      </c>
      <c r="F156" s="13">
        <f>IF(G156="",($F$1*C156-B156)/B156,H156/B156)</f>
        <v>-1.919016666666664E-2</v>
      </c>
      <c r="H156" s="5">
        <f>IF(G156="",$F$1*C156-B156,G156-B156)</f>
        <v>-2.302819999999997</v>
      </c>
      <c r="I156" s="2" t="s">
        <v>66</v>
      </c>
      <c r="J156" s="33" t="s">
        <v>1612</v>
      </c>
      <c r="K156" s="34">
        <f>DATE(MID(J156,1,4),MID(J156,5,2),MID(J156,7,2))</f>
        <v>44063</v>
      </c>
      <c r="L156" s="34" t="str">
        <f ca="1">IF(LEN(J156) &gt; 15,DATE(MID(J156,12,4),MID(J156,16,2),MID(J156,18,2)),TEXT(TODAY(),"yyyy-mm-dd"))</f>
        <v>2020-11-23</v>
      </c>
      <c r="M156" s="18">
        <f ca="1">(L156-K156+1)*B156</f>
        <v>11520</v>
      </c>
      <c r="N156" s="19">
        <f ca="1">H156/M156*365</f>
        <v>-7.2962612847222136E-2</v>
      </c>
      <c r="O156" s="35">
        <f>D156*C156</f>
        <v>119.86014600000001</v>
      </c>
      <c r="P156" s="35">
        <f>B156-O156</f>
        <v>0.13985399999998549</v>
      </c>
      <c r="Q156" s="36">
        <f>B156/150</f>
        <v>0.8</v>
      </c>
      <c r="R156" s="37">
        <f>R155+C156-T156</f>
        <v>11558.710000000012</v>
      </c>
      <c r="S156" s="38">
        <f>R156*D156</f>
        <v>19151.626599000021</v>
      </c>
      <c r="T156" s="38"/>
      <c r="U156" s="38"/>
      <c r="V156" s="39">
        <f>V155+U156</f>
        <v>47016.049999999996</v>
      </c>
      <c r="W156" s="39">
        <f>V156+S156</f>
        <v>66167.676599000013</v>
      </c>
      <c r="X156" s="1">
        <f>X155+B156</f>
        <v>55065</v>
      </c>
      <c r="Y156" s="37">
        <f>W156-X156</f>
        <v>11102.676599000013</v>
      </c>
      <c r="Z156" s="204">
        <f>W156/X156-1</f>
        <v>0.2016285589575959</v>
      </c>
      <c r="AA156" s="204">
        <f>S156/(X156-V156)-1</f>
        <v>1.379394405357222</v>
      </c>
      <c r="AB156" s="204">
        <f>SUM($C$2:C156)*D156/SUM($B$2:B156)-1</f>
        <v>0.16117542407152752</v>
      </c>
      <c r="AC156" s="204">
        <f>Z156-AB156</f>
        <v>4.0453134886068387E-2</v>
      </c>
      <c r="AD156" s="40">
        <f>IF(E156-F156&lt;0,"达成",E156-F156)</f>
        <v>0.22919016666666667</v>
      </c>
    </row>
    <row r="157" spans="1:30">
      <c r="A157" s="31" t="s">
        <v>1613</v>
      </c>
      <c r="B157" s="2">
        <v>120</v>
      </c>
      <c r="C157" s="178">
        <v>71.77</v>
      </c>
      <c r="D157" s="179">
        <v>1.6700999999999999</v>
      </c>
      <c r="E157" s="32">
        <f>10%*Q157+13%</f>
        <v>0.21000000000000002</v>
      </c>
      <c r="F157" s="13">
        <f>IF(G157="",($F$1*C157-B157)/B157,H157/B157)</f>
        <v>-2.6918416666666663E-2</v>
      </c>
      <c r="H157" s="5">
        <f>IF(G157="",$F$1*C157-B157,G157-B157)</f>
        <v>-3.2302099999999996</v>
      </c>
      <c r="I157" s="2" t="s">
        <v>66</v>
      </c>
      <c r="J157" s="33" t="s">
        <v>1614</v>
      </c>
      <c r="K157" s="34">
        <f>DATE(MID(J157,1,4),MID(J157,5,2),MID(J157,7,2))</f>
        <v>44064</v>
      </c>
      <c r="L157" s="34" t="str">
        <f ca="1">IF(LEN(J157) &gt; 15,DATE(MID(J157,12,4),MID(J157,16,2),MID(J157,18,2)),TEXT(TODAY(),"yyyy-mm-dd"))</f>
        <v>2020-11-23</v>
      </c>
      <c r="M157" s="18">
        <f ca="1">(L157-K157+1)*B157</f>
        <v>11400</v>
      </c>
      <c r="N157" s="19">
        <f ca="1">H157/M157*365</f>
        <v>-0.10342339035087718</v>
      </c>
      <c r="O157" s="35">
        <f>D157*C157</f>
        <v>119.86307699999999</v>
      </c>
      <c r="P157" s="35">
        <f>B157-O157</f>
        <v>0.13692300000001012</v>
      </c>
      <c r="Q157" s="36">
        <f>B157/150</f>
        <v>0.8</v>
      </c>
      <c r="R157" s="37">
        <f>R156+C157-T157</f>
        <v>11630.480000000012</v>
      </c>
      <c r="S157" s="38">
        <f>R157*D157</f>
        <v>19424.064648000018</v>
      </c>
      <c r="T157" s="38"/>
      <c r="U157" s="38"/>
      <c r="V157" s="39">
        <f>V156+U157</f>
        <v>47016.049999999996</v>
      </c>
      <c r="W157" s="39">
        <f>V157+S157</f>
        <v>66440.114648000017</v>
      </c>
      <c r="X157" s="1">
        <f>X156+B157</f>
        <v>55185</v>
      </c>
      <c r="Y157" s="37">
        <f>W157-X157</f>
        <v>11255.114648000017</v>
      </c>
      <c r="Z157" s="204">
        <f>W157/X157-1</f>
        <v>0.20395242634773969</v>
      </c>
      <c r="AA157" s="204">
        <f>S157/(X157-V157)-1</f>
        <v>1.3777920844172149</v>
      </c>
      <c r="AB157" s="204">
        <f>SUM($C$2:C157)*D157/SUM($B$2:B157)-1</f>
        <v>0.16948733461012377</v>
      </c>
      <c r="AC157" s="204">
        <f>Z157-AB157</f>
        <v>3.4465091737615916E-2</v>
      </c>
      <c r="AD157" s="40">
        <f>IF(E157-F157&lt;0,"达成",E157-F157)</f>
        <v>0.23691841666666669</v>
      </c>
    </row>
    <row r="158" spans="1:30">
      <c r="A158" s="31" t="s">
        <v>1615</v>
      </c>
      <c r="B158" s="2">
        <v>120</v>
      </c>
      <c r="C158" s="178">
        <v>71.16</v>
      </c>
      <c r="D158" s="179">
        <v>1.6843999999999999</v>
      </c>
      <c r="E158" s="32">
        <f>10%*Q158+13%</f>
        <v>0.21000000000000002</v>
      </c>
      <c r="F158" s="13">
        <f>IF(G158="",($F$1*C158-B158)/B158,H158/B158)</f>
        <v>-3.5189000000000095E-2</v>
      </c>
      <c r="H158" s="5">
        <f>IF(G158="",$F$1*C158-B158,G158-B158)</f>
        <v>-4.2226800000000111</v>
      </c>
      <c r="I158" s="2" t="s">
        <v>66</v>
      </c>
      <c r="J158" s="33" t="s">
        <v>1616</v>
      </c>
      <c r="K158" s="34">
        <f>DATE(MID(J158,1,4),MID(J158,5,2),MID(J158,7,2))</f>
        <v>44067</v>
      </c>
      <c r="L158" s="34" t="str">
        <f ca="1">IF(LEN(J158) &gt; 15,DATE(MID(J158,12,4),MID(J158,16,2),MID(J158,18,2)),TEXT(TODAY(),"yyyy-mm-dd"))</f>
        <v>2020-11-23</v>
      </c>
      <c r="M158" s="18">
        <f ca="1">(L158-K158+1)*B158</f>
        <v>11040</v>
      </c>
      <c r="N158" s="19">
        <f ca="1">H158/M158*365</f>
        <v>-0.13960853260869602</v>
      </c>
      <c r="O158" s="35">
        <f>D158*C158</f>
        <v>119.86190399999998</v>
      </c>
      <c r="P158" s="35">
        <f>B158-O158</f>
        <v>0.13809600000001865</v>
      </c>
      <c r="Q158" s="36">
        <f>B158/150</f>
        <v>0.8</v>
      </c>
      <c r="R158" s="37">
        <f>R157+C158-T158</f>
        <v>11701.640000000012</v>
      </c>
      <c r="S158" s="38">
        <f>R158*D158</f>
        <v>19710.242416000019</v>
      </c>
      <c r="T158" s="38"/>
      <c r="U158" s="38"/>
      <c r="V158" s="39">
        <f>V157+U158</f>
        <v>47016.049999999996</v>
      </c>
      <c r="W158" s="39">
        <f>V158+S158</f>
        <v>66726.292416000011</v>
      </c>
      <c r="X158" s="1">
        <f>X157+B158</f>
        <v>55305</v>
      </c>
      <c r="Y158" s="37">
        <f>W158-X158</f>
        <v>11421.292416000011</v>
      </c>
      <c r="Z158" s="204">
        <f>W158/X158-1</f>
        <v>0.20651464453485247</v>
      </c>
      <c r="AA158" s="204">
        <f>S158/(X158-V158)-1</f>
        <v>1.3778937520433843</v>
      </c>
      <c r="AB158" s="204">
        <f>SUM($C$2:C158)*D158/SUM($B$2:B158)-1</f>
        <v>0.17851776943310727</v>
      </c>
      <c r="AC158" s="204">
        <f>Z158-AB158</f>
        <v>2.79968751017452E-2</v>
      </c>
      <c r="AD158" s="40">
        <f>IF(E158-F158&lt;0,"达成",E158-F158)</f>
        <v>0.2451890000000001</v>
      </c>
    </row>
    <row r="159" spans="1:30">
      <c r="A159" s="31" t="s">
        <v>1617</v>
      </c>
      <c r="B159" s="2">
        <v>120</v>
      </c>
      <c r="C159" s="178">
        <v>71.069999999999993</v>
      </c>
      <c r="D159" s="179">
        <v>1.6866000000000001</v>
      </c>
      <c r="E159" s="32">
        <f>10%*Q159+13%</f>
        <v>0.21000000000000002</v>
      </c>
      <c r="F159" s="13">
        <f>IF(G159="",($F$1*C159-B159)/B159,H159/B159)</f>
        <v>-3.6409250000000053E-2</v>
      </c>
      <c r="H159" s="5">
        <f>IF(G159="",$F$1*C159-B159,G159-B159)</f>
        <v>-4.3691100000000063</v>
      </c>
      <c r="I159" s="2" t="s">
        <v>66</v>
      </c>
      <c r="J159" s="33" t="s">
        <v>1618</v>
      </c>
      <c r="K159" s="34">
        <f>DATE(MID(J159,1,4),MID(J159,5,2),MID(J159,7,2))</f>
        <v>44068</v>
      </c>
      <c r="L159" s="34" t="str">
        <f ca="1">IF(LEN(J159) &gt; 15,DATE(MID(J159,12,4),MID(J159,16,2),MID(J159,18,2)),TEXT(TODAY(),"yyyy-mm-dd"))</f>
        <v>2020-11-23</v>
      </c>
      <c r="M159" s="18">
        <f ca="1">(L159-K159+1)*B159</f>
        <v>10920</v>
      </c>
      <c r="N159" s="19">
        <f ca="1">H159/M159*365</f>
        <v>-0.14603710164835187</v>
      </c>
      <c r="O159" s="35">
        <f>D159*C159</f>
        <v>119.86666199999999</v>
      </c>
      <c r="P159" s="35">
        <f>B159-O159</f>
        <v>0.13333800000000906</v>
      </c>
      <c r="Q159" s="36">
        <f>B159/150</f>
        <v>0.8</v>
      </c>
      <c r="R159" s="37">
        <f>R158+C159-T159</f>
        <v>11772.710000000012</v>
      </c>
      <c r="S159" s="38">
        <f>R159*D159</f>
        <v>19855.85268600002</v>
      </c>
      <c r="T159" s="38"/>
      <c r="U159" s="38"/>
      <c r="V159" s="39">
        <f>V158+U159</f>
        <v>47016.049999999996</v>
      </c>
      <c r="W159" s="39">
        <f>V159+S159</f>
        <v>66871.902686000016</v>
      </c>
      <c r="X159" s="1">
        <f>X158+B159</f>
        <v>55425</v>
      </c>
      <c r="Y159" s="37">
        <f>W159-X159</f>
        <v>11446.902686000016</v>
      </c>
      <c r="Z159" s="204">
        <f>W159/X159-1</f>
        <v>0.20652959289129491</v>
      </c>
      <c r="AA159" s="204">
        <f>S159/(X159-V159)-1</f>
        <v>1.3612761029617264</v>
      </c>
      <c r="AB159" s="204">
        <f>SUM($C$2:C159)*D159/SUM($B$2:B159)-1</f>
        <v>0.17907642246278832</v>
      </c>
      <c r="AC159" s="204">
        <f>Z159-AB159</f>
        <v>2.745317042850659E-2</v>
      </c>
      <c r="AD159" s="40">
        <f>IF(E159-F159&lt;0,"达成",E159-F159)</f>
        <v>0.24640925000000008</v>
      </c>
    </row>
    <row r="160" spans="1:30">
      <c r="A160" s="31" t="s">
        <v>1619</v>
      </c>
      <c r="B160" s="2">
        <v>120</v>
      </c>
      <c r="C160" s="178">
        <v>71.86</v>
      </c>
      <c r="D160" s="179">
        <v>1.6679999999999999</v>
      </c>
      <c r="E160" s="32">
        <f>10%*Q160+13%</f>
        <v>0.21000000000000002</v>
      </c>
      <c r="F160" s="13">
        <f>IF(G160="",($F$1*C160-B160)/B160,H160/B160)</f>
        <v>-2.5698166666666702E-2</v>
      </c>
      <c r="H160" s="5">
        <f>IF(G160="",$F$1*C160-B160,G160-B160)</f>
        <v>-3.0837800000000044</v>
      </c>
      <c r="I160" s="2" t="s">
        <v>66</v>
      </c>
      <c r="J160" s="33" t="s">
        <v>1620</v>
      </c>
      <c r="K160" s="34">
        <f>DATE(MID(J160,1,4),MID(J160,5,2),MID(J160,7,2))</f>
        <v>44069</v>
      </c>
      <c r="L160" s="34" t="str">
        <f ca="1">IF(LEN(J160) &gt; 15,DATE(MID(J160,12,4),MID(J160,16,2),MID(J160,18,2)),TEXT(TODAY(),"yyyy-mm-dd"))</f>
        <v>2020-11-23</v>
      </c>
      <c r="M160" s="18">
        <f ca="1">(L160-K160+1)*B160</f>
        <v>10800</v>
      </c>
      <c r="N160" s="19">
        <f ca="1">H160/M160*365</f>
        <v>-0.10422034259259275</v>
      </c>
      <c r="O160" s="35">
        <f>D160*C160</f>
        <v>119.86247999999999</v>
      </c>
      <c r="P160" s="35">
        <f>B160-O160</f>
        <v>0.13752000000000919</v>
      </c>
      <c r="Q160" s="36">
        <f>B160/150</f>
        <v>0.8</v>
      </c>
      <c r="R160" s="37">
        <f>R159+C160-T160</f>
        <v>11844.570000000012</v>
      </c>
      <c r="S160" s="38">
        <f>R160*D160</f>
        <v>19756.742760000019</v>
      </c>
      <c r="T160" s="38"/>
      <c r="U160" s="38"/>
      <c r="V160" s="39">
        <f>V159+U160</f>
        <v>47016.049999999996</v>
      </c>
      <c r="W160" s="39">
        <f>V160+S160</f>
        <v>66772.792760000011</v>
      </c>
      <c r="X160" s="1">
        <f>X159+B160</f>
        <v>55545</v>
      </c>
      <c r="Y160" s="37">
        <f>W160-X160</f>
        <v>11227.792760000011</v>
      </c>
      <c r="Z160" s="204">
        <f>W160/X160-1</f>
        <v>0.2021386760284456</v>
      </c>
      <c r="AA160" s="204">
        <f>S160/(X160-V160)-1</f>
        <v>1.316433178761748</v>
      </c>
      <c r="AB160" s="204">
        <f>SUM($C$2:C160)*D160/SUM($B$2:B160)-1</f>
        <v>0.16517320592193863</v>
      </c>
      <c r="AC160" s="204">
        <f>Z160-AB160</f>
        <v>3.696547010650697E-2</v>
      </c>
      <c r="AD160" s="40">
        <f>IF(E160-F160&lt;0,"达成",E160-F160)</f>
        <v>0.23569816666666671</v>
      </c>
    </row>
    <row r="161" spans="1:30">
      <c r="A161" s="31" t="s">
        <v>1621</v>
      </c>
      <c r="B161" s="2">
        <v>120</v>
      </c>
      <c r="C161" s="178">
        <v>71.5</v>
      </c>
      <c r="D161" s="179">
        <v>1.6762999999999999</v>
      </c>
      <c r="E161" s="32">
        <f>10%*Q161+13%</f>
        <v>0.21000000000000002</v>
      </c>
      <c r="F161" s="13">
        <f>IF(G161="",($F$1*C161-B161)/B161,H161/B161)</f>
        <v>-3.0579166666666661E-2</v>
      </c>
      <c r="H161" s="5">
        <f>IF(G161="",$F$1*C161-B161,G161-B161)</f>
        <v>-3.6694999999999993</v>
      </c>
      <c r="I161" s="2" t="s">
        <v>66</v>
      </c>
      <c r="J161" s="33" t="s">
        <v>1622</v>
      </c>
      <c r="K161" s="34">
        <f>DATE(MID(J161,1,4),MID(J161,5,2),MID(J161,7,2))</f>
        <v>44070</v>
      </c>
      <c r="L161" s="34" t="str">
        <f ca="1">IF(LEN(J161) &gt; 15,DATE(MID(J161,12,4),MID(J161,16,2),MID(J161,18,2)),TEXT(TODAY(),"yyyy-mm-dd"))</f>
        <v>2020-11-23</v>
      </c>
      <c r="M161" s="18">
        <f ca="1">(L161-K161+1)*B161</f>
        <v>10680</v>
      </c>
      <c r="N161" s="19">
        <f ca="1">H161/M161*365</f>
        <v>-0.12540894194756552</v>
      </c>
      <c r="O161" s="35">
        <f>D161*C161</f>
        <v>119.85544999999999</v>
      </c>
      <c r="P161" s="35">
        <f>B161-O161</f>
        <v>0.1445500000000095</v>
      </c>
      <c r="Q161" s="36">
        <f>B161/150</f>
        <v>0.8</v>
      </c>
      <c r="R161" s="37">
        <f>R160+C161-T161</f>
        <v>11916.070000000012</v>
      </c>
      <c r="S161" s="38">
        <f>R161*D161</f>
        <v>19974.908141000018</v>
      </c>
      <c r="T161" s="38"/>
      <c r="U161" s="38"/>
      <c r="V161" s="39">
        <f>V160+U161</f>
        <v>47016.049999999996</v>
      </c>
      <c r="W161" s="39">
        <f>V161+S161</f>
        <v>66990.95814100001</v>
      </c>
      <c r="X161" s="1">
        <f>X160+B161</f>
        <v>55665</v>
      </c>
      <c r="Y161" s="37">
        <f>W161-X161</f>
        <v>11325.95814100001</v>
      </c>
      <c r="Z161" s="204">
        <f>W161/X161-1</f>
        <v>0.20346641769514084</v>
      </c>
      <c r="AA161" s="204">
        <f>S161/(X161-V161)-1</f>
        <v>1.309518281525504</v>
      </c>
      <c r="AB161" s="204">
        <f>SUM($C$2:C161)*D161/SUM($B$2:B161)-1</f>
        <v>0.17004917184292778</v>
      </c>
      <c r="AC161" s="204">
        <f>Z161-AB161</f>
        <v>3.3417245852213062E-2</v>
      </c>
      <c r="AD161" s="40">
        <f>IF(E161-F161&lt;0,"达成",E161-F161)</f>
        <v>0.24057916666666668</v>
      </c>
    </row>
    <row r="162" spans="1:30">
      <c r="A162" s="31" t="s">
        <v>1623</v>
      </c>
      <c r="B162" s="2">
        <v>120</v>
      </c>
      <c r="C162" s="178">
        <v>69.91</v>
      </c>
      <c r="D162" s="179">
        <v>1.7144999999999999</v>
      </c>
      <c r="E162" s="32">
        <f>10%*Q162+13%</f>
        <v>0.21000000000000002</v>
      </c>
      <c r="F162" s="13">
        <f>IF(G162="",($F$1*C162-B162)/B162,H162/B162)</f>
        <v>-5.2136916666666741E-2</v>
      </c>
      <c r="H162" s="5">
        <f>IF(G162="",$F$1*C162-B162,G162-B162)</f>
        <v>-6.2564300000000088</v>
      </c>
      <c r="I162" s="2" t="s">
        <v>66</v>
      </c>
      <c r="J162" s="33" t="s">
        <v>1624</v>
      </c>
      <c r="K162" s="34">
        <f>DATE(MID(J162,1,4),MID(J162,5,2),MID(J162,7,2))</f>
        <v>44071</v>
      </c>
      <c r="L162" s="34" t="str">
        <f ca="1">IF(LEN(J162) &gt; 15,DATE(MID(J162,12,4),MID(J162,16,2),MID(J162,18,2)),TEXT(TODAY(),"yyyy-mm-dd"))</f>
        <v>2020-11-23</v>
      </c>
      <c r="M162" s="18">
        <f ca="1">(L162-K162+1)*B162</f>
        <v>10560</v>
      </c>
      <c r="N162" s="19">
        <f ca="1">H162/M162*365</f>
        <v>-0.21624971117424274</v>
      </c>
      <c r="O162" s="35">
        <f>D162*C162</f>
        <v>119.86069499999999</v>
      </c>
      <c r="P162" s="35">
        <f>B162-O162</f>
        <v>0.13930500000000734</v>
      </c>
      <c r="Q162" s="36">
        <f>B162/150</f>
        <v>0.8</v>
      </c>
      <c r="R162" s="37">
        <f>R161+C162-T162</f>
        <v>10286.770000000011</v>
      </c>
      <c r="S162" s="38">
        <f>R162*D162</f>
        <v>17636.667165000017</v>
      </c>
      <c r="T162" s="38">
        <v>1699.21</v>
      </c>
      <c r="U162" s="38">
        <v>2898.73</v>
      </c>
      <c r="V162" s="39">
        <f>V161+U162</f>
        <v>49914.78</v>
      </c>
      <c r="W162" s="39">
        <f>V162+S162</f>
        <v>67551.44716500002</v>
      </c>
      <c r="X162" s="1">
        <f>X161+B162</f>
        <v>55785</v>
      </c>
      <c r="Y162" s="37">
        <f>W162-X162</f>
        <v>11766.44716500002</v>
      </c>
      <c r="Z162" s="204">
        <f>W162/X162-1</f>
        <v>0.21092492901317583</v>
      </c>
      <c r="AA162" s="204">
        <f>S162/(X162-V162)-1</f>
        <v>2.0044303561024992</v>
      </c>
      <c r="AB162" s="204">
        <f>SUM($C$2:C162)*D162/SUM($B$2:B162)-1</f>
        <v>0.1956586644474041</v>
      </c>
      <c r="AC162" s="204">
        <f>Z162-AB162</f>
        <v>1.5266264565771737E-2</v>
      </c>
      <c r="AD162" s="40">
        <f>IF(E162-F162&lt;0,"达成",E162-F162)</f>
        <v>0.26213691666666677</v>
      </c>
    </row>
    <row r="163" spans="1:30">
      <c r="A163" s="31" t="s">
        <v>1625</v>
      </c>
      <c r="B163" s="2">
        <v>120</v>
      </c>
      <c r="C163" s="178">
        <v>70.290000000000006</v>
      </c>
      <c r="D163" s="179">
        <v>1.7053</v>
      </c>
      <c r="E163" s="32">
        <f>10%*Q163+13%</f>
        <v>0.21000000000000002</v>
      </c>
      <c r="F163" s="13">
        <f>IF(G163="",($F$1*C163-B163)/B163,H163/B163)</f>
        <v>-4.6984749999999902E-2</v>
      </c>
      <c r="H163" s="5">
        <f>IF(G163="",$F$1*C163-B163,G163-B163)</f>
        <v>-5.6381699999999881</v>
      </c>
      <c r="I163" s="2" t="s">
        <v>66</v>
      </c>
      <c r="J163" s="33" t="s">
        <v>1626</v>
      </c>
      <c r="K163" s="34">
        <f>DATE(MID(J163,1,4),MID(J163,5,2),MID(J163,7,2))</f>
        <v>44074</v>
      </c>
      <c r="L163" s="34" t="str">
        <f ca="1">IF(LEN(J163) &gt; 15,DATE(MID(J163,12,4),MID(J163,16,2),MID(J163,18,2)),TEXT(TODAY(),"yyyy-mm-dd"))</f>
        <v>2020-11-23</v>
      </c>
      <c r="M163" s="18">
        <f ca="1">(L163-K163+1)*B163</f>
        <v>10200</v>
      </c>
      <c r="N163" s="19">
        <f ca="1">H163/M163*365</f>
        <v>-0.20175804411764664</v>
      </c>
      <c r="O163" s="35">
        <f>D163*C163</f>
        <v>119.86553700000002</v>
      </c>
      <c r="P163" s="35">
        <f>B163-O163</f>
        <v>0.13446299999998246</v>
      </c>
      <c r="Q163" s="36">
        <f>B163/150</f>
        <v>0.8</v>
      </c>
      <c r="R163" s="37">
        <f>R162+C163-T163</f>
        <v>10357.060000000012</v>
      </c>
      <c r="S163" s="38">
        <f>R163*D163</f>
        <v>17661.894418000022</v>
      </c>
      <c r="T163" s="38"/>
      <c r="U163" s="38"/>
      <c r="V163" s="39">
        <f>V162+U163</f>
        <v>49914.78</v>
      </c>
      <c r="W163" s="39">
        <f>V163+S163</f>
        <v>67576.674418000024</v>
      </c>
      <c r="X163" s="1">
        <f>X162+B163</f>
        <v>55905</v>
      </c>
      <c r="Y163" s="37">
        <f>W163-X163</f>
        <v>11671.674418000024</v>
      </c>
      <c r="Z163" s="204">
        <f>W163/X163-1</f>
        <v>0.20877693261783437</v>
      </c>
      <c r="AA163" s="204">
        <f>S163/(X163-V163)-1</f>
        <v>1.9484550514004524</v>
      </c>
      <c r="AB163" s="204">
        <f>SUM($C$2:C163)*D163/SUM($B$2:B163)-1</f>
        <v>0.18823421770419491</v>
      </c>
      <c r="AC163" s="204">
        <f>Z163-AB163</f>
        <v>2.0542714913639459E-2</v>
      </c>
      <c r="AD163" s="40">
        <f>IF(E163-F163&lt;0,"达成",E163-F163)</f>
        <v>0.25698474999999993</v>
      </c>
    </row>
    <row r="164" spans="1:30">
      <c r="A164" s="31" t="s">
        <v>1655</v>
      </c>
      <c r="B164" s="2">
        <v>120</v>
      </c>
      <c r="C164" s="178">
        <v>69.930000000000007</v>
      </c>
      <c r="D164" s="179">
        <v>1.714</v>
      </c>
      <c r="E164" s="32">
        <f>10%*Q164+13%</f>
        <v>0.21000000000000002</v>
      </c>
      <c r="F164" s="13">
        <f>IF(G164="",($F$1*C164-B164)/B164,H164/B164)</f>
        <v>-5.1865749999999856E-2</v>
      </c>
      <c r="H164" s="5">
        <f>IF(G164="",$F$1*C164-B164,G164-B164)</f>
        <v>-6.223889999999983</v>
      </c>
      <c r="I164" s="2" t="s">
        <v>66</v>
      </c>
      <c r="J164" s="33" t="s">
        <v>1656</v>
      </c>
      <c r="K164" s="34">
        <f>DATE(MID(J164,1,4),MID(J164,5,2),MID(J164,7,2))</f>
        <v>44075</v>
      </c>
      <c r="L164" s="34" t="str">
        <f ca="1">IF(LEN(J164) &gt; 15,DATE(MID(J164,12,4),MID(J164,16,2),MID(J164,18,2)),TEXT(TODAY(),"yyyy-mm-dd"))</f>
        <v>2020-11-23</v>
      </c>
      <c r="M164" s="18">
        <f ca="1">(L164-K164+1)*B164</f>
        <v>10080</v>
      </c>
      <c r="N164" s="19">
        <f ca="1">H164/M164*365</f>
        <v>-0.22536903273809464</v>
      </c>
      <c r="O164" s="35">
        <f>D164*C164</f>
        <v>119.86002000000001</v>
      </c>
      <c r="P164" s="35">
        <f>B164-O164</f>
        <v>0.13997999999999422</v>
      </c>
      <c r="Q164" s="36">
        <f>B164/150</f>
        <v>0.8</v>
      </c>
      <c r="R164" s="37">
        <f>R163+C164-T164</f>
        <v>10426.990000000013</v>
      </c>
      <c r="S164" s="38">
        <f>R164*D164</f>
        <v>17871.860860000023</v>
      </c>
      <c r="T164" s="38"/>
      <c r="U164" s="38"/>
      <c r="V164" s="39">
        <f>V163+U164</f>
        <v>49914.78</v>
      </c>
      <c r="W164" s="39">
        <f>V164+S164</f>
        <v>67786.640860000014</v>
      </c>
      <c r="X164" s="1">
        <f>X163+B164</f>
        <v>56025</v>
      </c>
      <c r="Y164" s="37">
        <f>W164-X164</f>
        <v>11761.640860000014</v>
      </c>
      <c r="Z164" s="204">
        <f>W164/X164-1</f>
        <v>0.20993557983043298</v>
      </c>
      <c r="AA164" s="204">
        <f>S164/(X164-V164)-1</f>
        <v>1.9249128280160157</v>
      </c>
      <c r="AB164" s="204">
        <f>SUM($C$2:C164)*D164/SUM($B$2:B164)-1</f>
        <v>0.19326617479139307</v>
      </c>
      <c r="AC164" s="204">
        <f>Z164-AB164</f>
        <v>1.6669405039039908E-2</v>
      </c>
      <c r="AD164" s="40">
        <f>IF(E164-F164&lt;0,"达成",E164-F164)</f>
        <v>0.2618657499999999</v>
      </c>
    </row>
    <row r="165" spans="1:30">
      <c r="A165" s="31" t="s">
        <v>1657</v>
      </c>
      <c r="B165" s="2">
        <v>120</v>
      </c>
      <c r="C165" s="178">
        <v>69.900000000000006</v>
      </c>
      <c r="D165" s="179">
        <v>1.7146999999999999</v>
      </c>
      <c r="E165" s="32">
        <f>10%*Q165+13%</f>
        <v>0.21000000000000002</v>
      </c>
      <c r="F165" s="13">
        <f>IF(G165="",($F$1*C165-B165)/B165,H165/B165)</f>
        <v>-5.2272499999999882E-2</v>
      </c>
      <c r="H165" s="5">
        <f>IF(G165="",$F$1*C165-B165,G165-B165)</f>
        <v>-6.2726999999999862</v>
      </c>
      <c r="I165" s="2" t="s">
        <v>66</v>
      </c>
      <c r="J165" s="33" t="s">
        <v>1658</v>
      </c>
      <c r="K165" s="34">
        <f>DATE(MID(J165,1,4),MID(J165,5,2),MID(J165,7,2))</f>
        <v>44076</v>
      </c>
      <c r="L165" s="34" t="str">
        <f ca="1">IF(LEN(J165) &gt; 15,DATE(MID(J165,12,4),MID(J165,16,2),MID(J165,18,2)),TEXT(TODAY(),"yyyy-mm-dd"))</f>
        <v>2020-11-23</v>
      </c>
      <c r="M165" s="18">
        <f ca="1">(L165-K165+1)*B165</f>
        <v>9960</v>
      </c>
      <c r="N165" s="19">
        <f ca="1">H165/M165*365</f>
        <v>-0.22987304216867419</v>
      </c>
      <c r="O165" s="35">
        <f>D165*C165</f>
        <v>119.85753</v>
      </c>
      <c r="P165" s="35">
        <f>B165-O165</f>
        <v>0.14247000000000298</v>
      </c>
      <c r="Q165" s="36">
        <f>B165/150</f>
        <v>0.8</v>
      </c>
      <c r="R165" s="37">
        <f>R164+C165-T165</f>
        <v>10496.890000000012</v>
      </c>
      <c r="S165" s="38">
        <f>R165*D165</f>
        <v>17999.017283000019</v>
      </c>
      <c r="T165" s="38"/>
      <c r="U165" s="38"/>
      <c r="V165" s="39">
        <f>V164+U165</f>
        <v>49914.78</v>
      </c>
      <c r="W165" s="39">
        <f>V165+S165</f>
        <v>67913.797283000022</v>
      </c>
      <c r="X165" s="1">
        <f>X164+B165</f>
        <v>56145</v>
      </c>
      <c r="Y165" s="37">
        <f>W165-X165</f>
        <v>11768.797283000022</v>
      </c>
      <c r="Z165" s="204">
        <f>W165/X165-1</f>
        <v>0.20961434291566516</v>
      </c>
      <c r="AA165" s="204">
        <f>S165/(X165-V165)-1</f>
        <v>1.8889858276272773</v>
      </c>
      <c r="AB165" s="204">
        <f>SUM($C$2:C165)*D165/SUM($B$2:B165)-1</f>
        <v>0.19273153647881225</v>
      </c>
      <c r="AC165" s="204">
        <f>Z165-AB165</f>
        <v>1.6882806436852915E-2</v>
      </c>
      <c r="AD165" s="40">
        <f>IF(E165-F165&lt;0,"达成",E165-F165)</f>
        <v>0.26227249999999991</v>
      </c>
    </row>
    <row r="166" spans="1:30">
      <c r="A166" s="31" t="s">
        <v>1659</v>
      </c>
      <c r="B166" s="2">
        <v>120</v>
      </c>
      <c r="C166" s="178">
        <v>70.27</v>
      </c>
      <c r="D166" s="179">
        <v>1.7058</v>
      </c>
      <c r="E166" s="32">
        <f>10%*Q166+13%</f>
        <v>0.21000000000000002</v>
      </c>
      <c r="F166" s="13">
        <f>IF(G166="",($F$1*C166-B166)/B166,H166/B166)</f>
        <v>-4.7255916666666661E-2</v>
      </c>
      <c r="H166" s="5">
        <f>IF(G166="",$F$1*C166-B166,G166-B166)</f>
        <v>-5.6707099999999997</v>
      </c>
      <c r="I166" s="2" t="s">
        <v>66</v>
      </c>
      <c r="J166" s="33" t="s">
        <v>1660</v>
      </c>
      <c r="K166" s="34">
        <f>DATE(MID(J166,1,4),MID(J166,5,2),MID(J166,7,2))</f>
        <v>44077</v>
      </c>
      <c r="L166" s="34" t="str">
        <f ca="1">IF(LEN(J166) &gt; 15,DATE(MID(J166,12,4),MID(J166,16,2),MID(J166,18,2)),TEXT(TODAY(),"yyyy-mm-dd"))</f>
        <v>2020-11-23</v>
      </c>
      <c r="M166" s="18">
        <f ca="1">(L166-K166+1)*B166</f>
        <v>9840</v>
      </c>
      <c r="N166" s="19">
        <f ca="1">H166/M166*365</f>
        <v>-0.21034645833333335</v>
      </c>
      <c r="O166" s="35">
        <f>D166*C166</f>
        <v>119.86656599999999</v>
      </c>
      <c r="P166" s="35">
        <f>B166-O166</f>
        <v>0.13343400000000827</v>
      </c>
      <c r="Q166" s="36">
        <f>B166/150</f>
        <v>0.8</v>
      </c>
      <c r="R166" s="37">
        <f>R165+C166-T166</f>
        <v>10567.160000000013</v>
      </c>
      <c r="S166" s="38">
        <f>R166*D166</f>
        <v>18025.461528000022</v>
      </c>
      <c r="T166" s="38"/>
      <c r="U166" s="38"/>
      <c r="V166" s="39">
        <f>V165+U166</f>
        <v>49914.78</v>
      </c>
      <c r="W166" s="39">
        <f>V166+S166</f>
        <v>67940.241528000013</v>
      </c>
      <c r="X166" s="1">
        <f>X165+B166</f>
        <v>56265</v>
      </c>
      <c r="Y166" s="37">
        <f>W166-X166</f>
        <v>11675.241528000013</v>
      </c>
      <c r="Z166" s="204">
        <f>W166/X166-1</f>
        <v>0.20750451484937371</v>
      </c>
      <c r="AA166" s="204">
        <f>S166/(X166-V166)-1</f>
        <v>1.8385570150325528</v>
      </c>
      <c r="AB166" s="204">
        <f>SUM($C$2:C166)*D166/SUM($B$2:B166)-1</f>
        <v>0.18556213585397718</v>
      </c>
      <c r="AC166" s="204">
        <f>Z166-AB166</f>
        <v>2.1942378995396528E-2</v>
      </c>
      <c r="AD166" s="40">
        <f>IF(E166-F166&lt;0,"达成",E166-F166)</f>
        <v>0.2572559166666667</v>
      </c>
    </row>
    <row r="167" spans="1:30">
      <c r="A167" s="31" t="s">
        <v>1661</v>
      </c>
      <c r="B167" s="2">
        <v>120</v>
      </c>
      <c r="C167" s="178">
        <v>70.91</v>
      </c>
      <c r="D167" s="179">
        <v>1.6902999999999999</v>
      </c>
      <c r="E167" s="32">
        <f>10%*Q167+13%</f>
        <v>0.21000000000000002</v>
      </c>
      <c r="F167" s="13">
        <f>IF(G167="",($F$1*C167-B167)/B167,H167/B167)</f>
        <v>-3.8578583333333326E-2</v>
      </c>
      <c r="H167" s="5">
        <f>IF(G167="",$F$1*C167-B167,G167-B167)</f>
        <v>-4.6294299999999993</v>
      </c>
      <c r="I167" s="2" t="s">
        <v>66</v>
      </c>
      <c r="J167" s="33" t="s">
        <v>1662</v>
      </c>
      <c r="K167" s="34">
        <f>DATE(MID(J167,1,4),MID(J167,5,2),MID(J167,7,2))</f>
        <v>44078</v>
      </c>
      <c r="L167" s="34" t="str">
        <f ca="1">IF(LEN(J167) &gt; 15,DATE(MID(J167,12,4),MID(J167,16,2),MID(J167,18,2)),TEXT(TODAY(),"yyyy-mm-dd"))</f>
        <v>2020-11-23</v>
      </c>
      <c r="M167" s="18">
        <f ca="1">(L167-K167+1)*B167</f>
        <v>9720</v>
      </c>
      <c r="N167" s="19">
        <f ca="1">H167/M167*365</f>
        <v>-0.17384176440329216</v>
      </c>
      <c r="O167" s="35">
        <f>D167*C167</f>
        <v>119.85917299999998</v>
      </c>
      <c r="P167" s="35">
        <f>B167-O167</f>
        <v>0.1408270000000158</v>
      </c>
      <c r="Q167" s="36">
        <f>B167/150</f>
        <v>0.8</v>
      </c>
      <c r="R167" s="37">
        <f>R166+C167-T167</f>
        <v>10638.070000000012</v>
      </c>
      <c r="S167" s="38">
        <f>R167*D167</f>
        <v>17981.529721000021</v>
      </c>
      <c r="T167" s="38"/>
      <c r="U167" s="38"/>
      <c r="V167" s="39">
        <f>V166+U167</f>
        <v>49914.78</v>
      </c>
      <c r="W167" s="39">
        <f>V167+S167</f>
        <v>67896.309721000027</v>
      </c>
      <c r="X167" s="1">
        <f>X166+B167</f>
        <v>56385</v>
      </c>
      <c r="Y167" s="37">
        <f>W167-X167</f>
        <v>11511.309721000027</v>
      </c>
      <c r="Z167" s="204">
        <f>W167/X167-1</f>
        <v>0.20415553287221821</v>
      </c>
      <c r="AA167" s="204">
        <f>S167/(X167-V167)-1</f>
        <v>1.7791218414520706</v>
      </c>
      <c r="AB167" s="204">
        <f>SUM($C$2:C167)*D167/SUM($B$2:B167)-1</f>
        <v>0.17387644548205849</v>
      </c>
      <c r="AC167" s="204">
        <f>Z167-AB167</f>
        <v>3.027908739015972E-2</v>
      </c>
      <c r="AD167" s="40">
        <f>IF(E167-F167&lt;0,"达成",E167-F167)</f>
        <v>0.24857858333333335</v>
      </c>
    </row>
    <row r="168" spans="1:30">
      <c r="A168" s="31" t="s">
        <v>1663</v>
      </c>
      <c r="B168" s="2">
        <v>120</v>
      </c>
      <c r="C168" s="178">
        <v>72.349999999999994</v>
      </c>
      <c r="D168" s="179">
        <v>1.6567000000000001</v>
      </c>
      <c r="E168" s="32">
        <f>10%*Q168+13%</f>
        <v>0.21000000000000002</v>
      </c>
      <c r="F168" s="13">
        <f>IF(G168="",($F$1*C168-B168)/B168,H168/B168)</f>
        <v>-1.9054583333333378E-2</v>
      </c>
      <c r="H168" s="5">
        <f>IF(G168="",$F$1*C168-B168,G168-B168)</f>
        <v>-2.2865500000000054</v>
      </c>
      <c r="I168" s="2" t="s">
        <v>66</v>
      </c>
      <c r="J168" s="33" t="s">
        <v>1664</v>
      </c>
      <c r="K168" s="34">
        <f>DATE(MID(J168,1,4),MID(J168,5,2),MID(J168,7,2))</f>
        <v>44081</v>
      </c>
      <c r="L168" s="34" t="str">
        <f ca="1">IF(LEN(J168) &gt; 15,DATE(MID(J168,12,4),MID(J168,16,2),MID(J168,18,2)),TEXT(TODAY(),"yyyy-mm-dd"))</f>
        <v>2020-11-23</v>
      </c>
      <c r="M168" s="18">
        <f ca="1">(L168-K168+1)*B168</f>
        <v>9360</v>
      </c>
      <c r="N168" s="19">
        <f ca="1">H168/M168*365</f>
        <v>-8.9165678418803643E-2</v>
      </c>
      <c r="O168" s="35">
        <f>D168*C168</f>
        <v>119.862245</v>
      </c>
      <c r="P168" s="35">
        <f>B168-O168</f>
        <v>0.13775499999999852</v>
      </c>
      <c r="Q168" s="36">
        <f>B168/150</f>
        <v>0.8</v>
      </c>
      <c r="R168" s="37">
        <f>R167+C168-T168</f>
        <v>10710.420000000013</v>
      </c>
      <c r="S168" s="38">
        <f>R168*D168</f>
        <v>17743.952814000022</v>
      </c>
      <c r="T168" s="38"/>
      <c r="U168" s="38"/>
      <c r="V168" s="39">
        <f>V167+U168</f>
        <v>49914.78</v>
      </c>
      <c r="W168" s="39">
        <f>V168+S168</f>
        <v>67658.732814000017</v>
      </c>
      <c r="X168" s="1">
        <f>X167+B168</f>
        <v>56505</v>
      </c>
      <c r="Y168" s="37">
        <f>W168-X168</f>
        <v>11153.732814000017</v>
      </c>
      <c r="Z168" s="204">
        <f>W168/X168-1</f>
        <v>0.19739373177594932</v>
      </c>
      <c r="AA168" s="204">
        <f>S168/(X168-V168)-1</f>
        <v>1.6924674463068028</v>
      </c>
      <c r="AB168" s="204">
        <f>SUM($C$2:C168)*D168/SUM($B$2:B168)-1</f>
        <v>0.14975906326881794</v>
      </c>
      <c r="AC168" s="204">
        <f>Z168-AB168</f>
        <v>4.7634668507131384E-2</v>
      </c>
      <c r="AD168" s="40">
        <f>IF(E168-F168&lt;0,"达成",E168-F168)</f>
        <v>0.22905458333333339</v>
      </c>
    </row>
    <row r="169" spans="1:30">
      <c r="A169" s="31" t="s">
        <v>1665</v>
      </c>
      <c r="B169" s="2">
        <v>135</v>
      </c>
      <c r="C169" s="178">
        <v>80.98</v>
      </c>
      <c r="D169" s="179">
        <v>1.6651</v>
      </c>
      <c r="E169" s="32">
        <f>10%*Q169+13%</f>
        <v>0.22000000000000003</v>
      </c>
      <c r="F169" s="13">
        <f>IF(G169="",($F$1*C169-B169)/B169,H169/B169)</f>
        <v>-2.4041037037037076E-2</v>
      </c>
      <c r="H169" s="5">
        <f>IF(G169="",$F$1*C169-B169,G169-B169)</f>
        <v>-3.2455400000000054</v>
      </c>
      <c r="I169" s="2" t="s">
        <v>66</v>
      </c>
      <c r="J169" s="33" t="s">
        <v>1666</v>
      </c>
      <c r="K169" s="34">
        <f>DATE(MID(J169,1,4),MID(J169,5,2),MID(J169,7,2))</f>
        <v>44082</v>
      </c>
      <c r="L169" s="34" t="str">
        <f ca="1">IF(LEN(J169) &gt; 15,DATE(MID(J169,12,4),MID(J169,16,2),MID(J169,18,2)),TEXT(TODAY(),"yyyy-mm-dd"))</f>
        <v>2020-11-23</v>
      </c>
      <c r="M169" s="18">
        <f ca="1">(L169-K169+1)*B169</f>
        <v>10395</v>
      </c>
      <c r="N169" s="19">
        <f ca="1">H169/M169*365</f>
        <v>-0.11396075998076016</v>
      </c>
      <c r="O169" s="35">
        <f>D169*C169</f>
        <v>134.839798</v>
      </c>
      <c r="P169" s="35">
        <f>B169-O169</f>
        <v>0.16020199999999818</v>
      </c>
      <c r="Q169" s="36">
        <f>B169/150</f>
        <v>0.9</v>
      </c>
      <c r="R169" s="37">
        <f>R168+C169-T169</f>
        <v>10791.400000000012</v>
      </c>
      <c r="S169" s="38">
        <f>R169*D169</f>
        <v>17968.76014000002</v>
      </c>
      <c r="T169" s="38"/>
      <c r="U169" s="38"/>
      <c r="V169" s="39">
        <f>V168+U169</f>
        <v>49914.78</v>
      </c>
      <c r="W169" s="39">
        <f>V169+S169</f>
        <v>67883.540140000026</v>
      </c>
      <c r="X169" s="1">
        <f>X168+B169</f>
        <v>56640</v>
      </c>
      <c r="Y169" s="37">
        <f>W169-X169</f>
        <v>11243.540140000026</v>
      </c>
      <c r="Z169" s="204">
        <f>W169/X169-1</f>
        <v>0.19850883015536769</v>
      </c>
      <c r="AA169" s="204">
        <f>S169/(X169-V169)-1</f>
        <v>1.6718471871552185</v>
      </c>
      <c r="AB169" s="204">
        <f>SUM($C$2:C169)*D169/SUM($B$2:B169)-1</f>
        <v>0.15468365666025297</v>
      </c>
      <c r="AC169" s="204">
        <f>Z169-AB169</f>
        <v>4.3825173495114722E-2</v>
      </c>
      <c r="AD169" s="40">
        <f>IF(E169-F169&lt;0,"达成",E169-F169)</f>
        <v>0.24404103703703711</v>
      </c>
    </row>
    <row r="170" spans="1:30">
      <c r="A170" s="31" t="s">
        <v>1667</v>
      </c>
      <c r="B170" s="2">
        <v>135</v>
      </c>
      <c r="C170" s="178">
        <v>82.82</v>
      </c>
      <c r="D170" s="179">
        <v>1.6282000000000001</v>
      </c>
      <c r="E170" s="32">
        <f>10%*Q170+13%</f>
        <v>0.22000000000000003</v>
      </c>
      <c r="F170" s="13">
        <f>IF(G170="",($F$1*C170-B170)/B170,H170/B170)</f>
        <v>-1.8656296296297923E-3</v>
      </c>
      <c r="H170" s="5">
        <f>IF(G170="",$F$1*C170-B170,G170-B170)</f>
        <v>-0.25186000000002196</v>
      </c>
      <c r="I170" s="2" t="s">
        <v>66</v>
      </c>
      <c r="J170" s="33" t="s">
        <v>1668</v>
      </c>
      <c r="K170" s="34">
        <f>DATE(MID(J170,1,4),MID(J170,5,2),MID(J170,7,2))</f>
        <v>44083</v>
      </c>
      <c r="L170" s="34" t="str">
        <f ca="1">IF(LEN(J170) &gt; 15,DATE(MID(J170,12,4),MID(J170,16,2),MID(J170,18,2)),TEXT(TODAY(),"yyyy-mm-dd"))</f>
        <v>2020-11-23</v>
      </c>
      <c r="M170" s="18">
        <f ca="1">(L170-K170+1)*B170</f>
        <v>10260</v>
      </c>
      <c r="N170" s="19">
        <f ca="1">H170/M170*365</f>
        <v>-8.9599317738799228E-3</v>
      </c>
      <c r="O170" s="35">
        <f>D170*C170</f>
        <v>134.84752399999999</v>
      </c>
      <c r="P170" s="35">
        <f>B170-O170</f>
        <v>0.15247600000000716</v>
      </c>
      <c r="Q170" s="36">
        <f>B170/150</f>
        <v>0.9</v>
      </c>
      <c r="R170" s="37">
        <f>R169+C170-T170</f>
        <v>10874.220000000012</v>
      </c>
      <c r="S170" s="38">
        <f>R170*D170</f>
        <v>17705.405004000022</v>
      </c>
      <c r="T170" s="38"/>
      <c r="U170" s="38"/>
      <c r="V170" s="39">
        <f>V169+U170</f>
        <v>49914.78</v>
      </c>
      <c r="W170" s="39">
        <f>V170+S170</f>
        <v>67620.185004000028</v>
      </c>
      <c r="X170" s="1">
        <f>X169+B170</f>
        <v>56775</v>
      </c>
      <c r="Y170" s="37">
        <f>W170-X170</f>
        <v>10845.185004000028</v>
      </c>
      <c r="Z170" s="204">
        <f>W170/X170-1</f>
        <v>0.1910204315984152</v>
      </c>
      <c r="AA170" s="204">
        <f>S170/(X170-V170)-1</f>
        <v>1.5808800598231572</v>
      </c>
      <c r="AB170" s="204">
        <f>SUM($C$2:C170)*D170/SUM($B$2:B170)-1</f>
        <v>0.12834744583333402</v>
      </c>
      <c r="AC170" s="204">
        <f>Z170-AB170</f>
        <v>6.2672985765081179E-2</v>
      </c>
      <c r="AD170" s="40">
        <f>IF(E170-F170&lt;0,"达成",E170-F170)</f>
        <v>0.22186562962962983</v>
      </c>
    </row>
    <row r="171" spans="1:30">
      <c r="A171" s="31" t="s">
        <v>1669</v>
      </c>
      <c r="B171" s="2">
        <v>135</v>
      </c>
      <c r="C171" s="178">
        <v>82.85</v>
      </c>
      <c r="D171" s="179">
        <v>1.6274999999999999</v>
      </c>
      <c r="E171" s="32">
        <f>10%*Q171+13%</f>
        <v>0.22000000000000003</v>
      </c>
      <c r="F171" s="13">
        <f>IF(G171="",($F$1*C171-B171)/B171,H171/B171)</f>
        <v>-1.5040740740742136E-3</v>
      </c>
      <c r="H171" s="5">
        <f>IF(G171="",$F$1*C171-B171,G171-B171)</f>
        <v>-0.20305000000001883</v>
      </c>
      <c r="I171" s="2" t="s">
        <v>66</v>
      </c>
      <c r="J171" s="33" t="s">
        <v>1670</v>
      </c>
      <c r="K171" s="34">
        <f>DATE(MID(J171,1,4),MID(J171,5,2),MID(J171,7,2))</f>
        <v>44084</v>
      </c>
      <c r="L171" s="34" t="str">
        <f ca="1">IF(LEN(J171) &gt; 15,DATE(MID(J171,12,4),MID(J171,16,2),MID(J171,18,2)),TEXT(TODAY(),"yyyy-mm-dd"))</f>
        <v>2020-11-23</v>
      </c>
      <c r="M171" s="18">
        <f ca="1">(L171-K171+1)*B171</f>
        <v>10125</v>
      </c>
      <c r="N171" s="19">
        <f ca="1">H171/M171*365</f>
        <v>-7.3198271604945067E-3</v>
      </c>
      <c r="O171" s="35">
        <f>D171*C171</f>
        <v>134.83837499999998</v>
      </c>
      <c r="P171" s="35">
        <f>B171-O171</f>
        <v>0.16162500000001501</v>
      </c>
      <c r="Q171" s="36">
        <f>B171/150</f>
        <v>0.9</v>
      </c>
      <c r="R171" s="37">
        <f>R170+C171-T171</f>
        <v>10957.070000000012</v>
      </c>
      <c r="S171" s="38">
        <f>R171*D171</f>
        <v>17832.631425000021</v>
      </c>
      <c r="T171" s="38"/>
      <c r="U171" s="38"/>
      <c r="V171" s="39">
        <f>V170+U171</f>
        <v>49914.78</v>
      </c>
      <c r="W171" s="39">
        <f>V171+S171</f>
        <v>67747.411425000028</v>
      </c>
      <c r="X171" s="1">
        <f>X170+B171</f>
        <v>56910</v>
      </c>
      <c r="Y171" s="37">
        <f>W171-X171</f>
        <v>10837.411425000028</v>
      </c>
      <c r="Z171" s="204">
        <f>W171/X171-1</f>
        <v>0.19043070506062243</v>
      </c>
      <c r="AA171" s="204">
        <f>S171/(X171-V171)-1</f>
        <v>1.5492595550961967</v>
      </c>
      <c r="AB171" s="204">
        <f>SUM($C$2:C171)*D171/SUM($B$2:B171)-1</f>
        <v>0.12712579581483885</v>
      </c>
      <c r="AC171" s="204">
        <f>Z171-AB171</f>
        <v>6.330490924578358E-2</v>
      </c>
      <c r="AD171" s="40">
        <f>IF(E171-F171&lt;0,"达成",E171-F171)</f>
        <v>0.22150407407407424</v>
      </c>
    </row>
    <row r="172" spans="1:30">
      <c r="A172" s="31" t="s">
        <v>1671</v>
      </c>
      <c r="B172" s="2">
        <v>135</v>
      </c>
      <c r="C172" s="178">
        <v>82.09</v>
      </c>
      <c r="D172" s="179">
        <v>1.6425000000000001</v>
      </c>
      <c r="E172" s="32">
        <f>10%*Q172+13%</f>
        <v>0.22000000000000003</v>
      </c>
      <c r="F172" s="13">
        <f>IF(G172="",($F$1*C172-B172)/B172,H172/B172)</f>
        <v>-1.0663481481481506E-2</v>
      </c>
      <c r="H172" s="5">
        <f>IF(G172="",$F$1*C172-B172,G172-B172)</f>
        <v>-1.4395700000000033</v>
      </c>
      <c r="I172" s="2" t="s">
        <v>66</v>
      </c>
      <c r="J172" s="33" t="s">
        <v>1672</v>
      </c>
      <c r="K172" s="34">
        <f>DATE(MID(J172,1,4),MID(J172,5,2),MID(J172,7,2))</f>
        <v>44085</v>
      </c>
      <c r="L172" s="34" t="str">
        <f ca="1">IF(LEN(J172) &gt; 15,DATE(MID(J172,12,4),MID(J172,16,2),MID(J172,18,2)),TEXT(TODAY(),"yyyy-mm-dd"))</f>
        <v>2020-11-23</v>
      </c>
      <c r="M172" s="18">
        <f ca="1">(L172-K172+1)*B172</f>
        <v>9990</v>
      </c>
      <c r="N172" s="19">
        <f ca="1">H172/M172*365</f>
        <v>-5.2596901901902027E-2</v>
      </c>
      <c r="O172" s="35">
        <f>D172*C172</f>
        <v>134.83282500000001</v>
      </c>
      <c r="P172" s="35">
        <f>B172-O172</f>
        <v>0.16717499999998608</v>
      </c>
      <c r="Q172" s="36">
        <f>B172/150</f>
        <v>0.9</v>
      </c>
      <c r="R172" s="37">
        <f>R171+C172-T172</f>
        <v>11039.160000000013</v>
      </c>
      <c r="S172" s="38">
        <f>R172*D172</f>
        <v>18131.820300000021</v>
      </c>
      <c r="T172" s="38"/>
      <c r="U172" s="38"/>
      <c r="V172" s="39">
        <f>V171+U172</f>
        <v>49914.78</v>
      </c>
      <c r="W172" s="39">
        <f>V172+S172</f>
        <v>68046.60030000002</v>
      </c>
      <c r="X172" s="1">
        <f>X171+B172</f>
        <v>57045</v>
      </c>
      <c r="Y172" s="37">
        <f>W172-X172</f>
        <v>11001.60030000002</v>
      </c>
      <c r="Z172" s="204">
        <f>W172/X172-1</f>
        <v>0.1928582750460166</v>
      </c>
      <c r="AA172" s="204">
        <f>S172/(X172-V172)-1</f>
        <v>1.5429538359265238</v>
      </c>
      <c r="AB172" s="204">
        <f>SUM($C$2:C172)*D172/SUM($B$2:B172)-1</f>
        <v>0.13672668032786972</v>
      </c>
      <c r="AC172" s="204">
        <f>Z172-AB172</f>
        <v>5.6131594718146882E-2</v>
      </c>
      <c r="AD172" s="40">
        <f>IF(E172-F172&lt;0,"达成",E172-F172)</f>
        <v>0.23066348148148152</v>
      </c>
    </row>
    <row r="173" spans="1:30">
      <c r="A173" s="31" t="s">
        <v>1686</v>
      </c>
      <c r="B173" s="2">
        <v>135</v>
      </c>
      <c r="C173" s="178">
        <v>81.709999999999994</v>
      </c>
      <c r="D173" s="179">
        <v>1.6503000000000001</v>
      </c>
      <c r="E173" s="32">
        <f>10%*Q173+13%</f>
        <v>0.22000000000000003</v>
      </c>
      <c r="F173" s="13">
        <f>IF(G173="",($F$1*C173-B173)/B173,H173/B173)</f>
        <v>-1.5243185185185363E-2</v>
      </c>
      <c r="H173" s="5">
        <f>IF(G173="",$F$1*C173-B173,G173-B173)</f>
        <v>-2.057830000000024</v>
      </c>
      <c r="I173" s="2" t="s">
        <v>66</v>
      </c>
      <c r="J173" s="33" t="s">
        <v>1687</v>
      </c>
      <c r="K173" s="34">
        <f>DATE(MID(J173,1,4),MID(J173,5,2),MID(J173,7,2))</f>
        <v>44088</v>
      </c>
      <c r="L173" s="34" t="str">
        <f ca="1">IF(LEN(J173) &gt; 15,DATE(MID(J173,12,4),MID(J173,16,2),MID(J173,18,2)),TEXT(TODAY(),"yyyy-mm-dd"))</f>
        <v>2020-11-23</v>
      </c>
      <c r="M173" s="18">
        <f ca="1">(L173-K173+1)*B173</f>
        <v>9585</v>
      </c>
      <c r="N173" s="19">
        <f ca="1">H173/M173*365</f>
        <v>-7.8362853416797995E-2</v>
      </c>
      <c r="O173" s="35">
        <f>D173*C173</f>
        <v>134.846013</v>
      </c>
      <c r="P173" s="35">
        <f>B173-O173</f>
        <v>0.15398700000000076</v>
      </c>
      <c r="Q173" s="36">
        <f>B173/150</f>
        <v>0.9</v>
      </c>
      <c r="R173" s="37">
        <f>R172+C173-T173</f>
        <v>11120.870000000012</v>
      </c>
      <c r="S173" s="38">
        <f>R173*D173</f>
        <v>18352.771761000022</v>
      </c>
      <c r="T173" s="38"/>
      <c r="U173" s="38"/>
      <c r="V173" s="39">
        <f>V172+U173</f>
        <v>49914.78</v>
      </c>
      <c r="W173" s="39">
        <f>V173+S173</f>
        <v>68267.551761000024</v>
      </c>
      <c r="X173" s="1">
        <f>X172+B173</f>
        <v>57180</v>
      </c>
      <c r="Y173" s="37">
        <f>W173-X173</f>
        <v>11087.551761000024</v>
      </c>
      <c r="Z173" s="204">
        <f>W173/X173-1</f>
        <v>0.19390611684155346</v>
      </c>
      <c r="AA173" s="204">
        <f>S173/(X173-V173)-1</f>
        <v>1.5261136980022654</v>
      </c>
      <c r="AB173" s="204">
        <f>SUM($C$2:C173)*D173/SUM($B$2:B173)-1</f>
        <v>0.14131643987460873</v>
      </c>
      <c r="AC173" s="204">
        <f>Z173-AB173</f>
        <v>5.2589676966944721E-2</v>
      </c>
      <c r="AD173" s="40">
        <f>IF(E173-F173&lt;0,"达成",E173-F173)</f>
        <v>0.23524318518518539</v>
      </c>
    </row>
    <row r="174" spans="1:30">
      <c r="A174" s="31" t="s">
        <v>1688</v>
      </c>
      <c r="B174" s="2">
        <v>135</v>
      </c>
      <c r="C174" s="178">
        <v>81.09</v>
      </c>
      <c r="D174" s="179">
        <v>1.6629</v>
      </c>
      <c r="E174" s="32">
        <f>10%*Q174+13%</f>
        <v>0.22000000000000003</v>
      </c>
      <c r="F174" s="13">
        <f>IF(G174="",($F$1*C174-B174)/B174,H174/B174)</f>
        <v>-2.2715333333333219E-2</v>
      </c>
      <c r="H174" s="5">
        <f>IF(G174="",$F$1*C174-B174,G174-B174)</f>
        <v>-3.0665699999999845</v>
      </c>
      <c r="I174" s="2" t="s">
        <v>66</v>
      </c>
      <c r="J174" s="33" t="s">
        <v>1689</v>
      </c>
      <c r="K174" s="34">
        <f>DATE(MID(J174,1,4),MID(J174,5,2),MID(J174,7,2))</f>
        <v>44089</v>
      </c>
      <c r="L174" s="34" t="str">
        <f ca="1">IF(LEN(J174) &gt; 15,DATE(MID(J174,12,4),MID(J174,16,2),MID(J174,18,2)),TEXT(TODAY(),"yyyy-mm-dd"))</f>
        <v>2020-11-23</v>
      </c>
      <c r="M174" s="18">
        <f ca="1">(L174-K174+1)*B174</f>
        <v>9450</v>
      </c>
      <c r="N174" s="19">
        <f ca="1">H174/M174*365</f>
        <v>-0.11844423809523749</v>
      </c>
      <c r="O174" s="35">
        <f>D174*C174</f>
        <v>134.844561</v>
      </c>
      <c r="P174" s="35">
        <f>B174-O174</f>
        <v>0.15543900000000122</v>
      </c>
      <c r="Q174" s="36">
        <f>B174/150</f>
        <v>0.9</v>
      </c>
      <c r="R174" s="37">
        <f>R173+C174-T174</f>
        <v>11201.960000000012</v>
      </c>
      <c r="S174" s="38">
        <f>R174*D174</f>
        <v>18627.739284000021</v>
      </c>
      <c r="T174" s="38"/>
      <c r="U174" s="38"/>
      <c r="V174" s="39">
        <f>V173+U174</f>
        <v>49914.78</v>
      </c>
      <c r="W174" s="39">
        <f>V174+S174</f>
        <v>68542.519284000024</v>
      </c>
      <c r="X174" s="1">
        <f>X173+B174</f>
        <v>57315</v>
      </c>
      <c r="Y174" s="37">
        <f>W174-X174</f>
        <v>11227.519284000024</v>
      </c>
      <c r="Z174" s="204">
        <f>W174/X174-1</f>
        <v>0.19589146443339489</v>
      </c>
      <c r="AA174" s="204">
        <f>S174/(X174-V174)-1</f>
        <v>1.5171872301093776</v>
      </c>
      <c r="AB174" s="204">
        <f>SUM($C$2:C174)*D174/SUM($B$2:B174)-1</f>
        <v>0.1491820861596016</v>
      </c>
      <c r="AC174" s="204">
        <f>Z174-AB174</f>
        <v>4.6709378273793289E-2</v>
      </c>
      <c r="AD174" s="40">
        <f>IF(E174-F174&lt;0,"达成",E174-F174)</f>
        <v>0.24271533333333326</v>
      </c>
    </row>
    <row r="175" spans="1:30">
      <c r="A175" s="31" t="s">
        <v>1690</v>
      </c>
      <c r="B175" s="2">
        <v>135</v>
      </c>
      <c r="C175" s="178">
        <v>81.55</v>
      </c>
      <c r="D175" s="179">
        <v>1.6535</v>
      </c>
      <c r="E175" s="32">
        <f>10%*Q175+13%</f>
        <v>0.22000000000000003</v>
      </c>
      <c r="F175" s="13">
        <f>IF(G175="",($F$1*C175-B175)/B175,H175/B175)</f>
        <v>-1.7171481481481503E-2</v>
      </c>
      <c r="H175" s="5">
        <f>IF(G175="",$F$1*C175-B175,G175-B175)</f>
        <v>-2.3181500000000028</v>
      </c>
      <c r="I175" s="2" t="s">
        <v>66</v>
      </c>
      <c r="J175" s="33" t="s">
        <v>1691</v>
      </c>
      <c r="K175" s="34">
        <f>DATE(MID(J175,1,4),MID(J175,5,2),MID(J175,7,2))</f>
        <v>44090</v>
      </c>
      <c r="L175" s="34" t="str">
        <f ca="1">IF(LEN(J175) &gt; 15,DATE(MID(J175,12,4),MID(J175,16,2),MID(J175,18,2)),TEXT(TODAY(),"yyyy-mm-dd"))</f>
        <v>2020-11-23</v>
      </c>
      <c r="M175" s="18">
        <f ca="1">(L175-K175+1)*B175</f>
        <v>9315</v>
      </c>
      <c r="N175" s="19">
        <f ca="1">H175/M175*365</f>
        <v>-9.083464841653259E-2</v>
      </c>
      <c r="O175" s="35">
        <f>D175*C175</f>
        <v>134.84292499999998</v>
      </c>
      <c r="P175" s="35">
        <f>B175-O175</f>
        <v>0.15707500000002028</v>
      </c>
      <c r="Q175" s="36">
        <f>B175/150</f>
        <v>0.9</v>
      </c>
      <c r="R175" s="37">
        <f>R174+C175-T175</f>
        <v>11283.510000000011</v>
      </c>
      <c r="S175" s="38">
        <f>R175*D175</f>
        <v>18657.283785000018</v>
      </c>
      <c r="T175" s="38"/>
      <c r="U175" s="38"/>
      <c r="V175" s="39">
        <f>V174+U175</f>
        <v>49914.78</v>
      </c>
      <c r="W175" s="39">
        <f>V175+S175</f>
        <v>68572.06378500002</v>
      </c>
      <c r="X175" s="1">
        <f>X174+B175</f>
        <v>57450</v>
      </c>
      <c r="Y175" s="37">
        <f>W175-X175</f>
        <v>11122.06378500002</v>
      </c>
      <c r="Z175" s="204">
        <f>W175/X175-1</f>
        <v>0.19359554020887759</v>
      </c>
      <c r="AA175" s="204">
        <f>S175/(X175-V175)-1</f>
        <v>1.4760104927261599</v>
      </c>
      <c r="AB175" s="204">
        <f>SUM($C$2:C175)*D175/SUM($B$2:B175)-1</f>
        <v>0.14188338582351778</v>
      </c>
      <c r="AC175" s="204">
        <f>Z175-AB175</f>
        <v>5.171215438535981E-2</v>
      </c>
      <c r="AD175" s="40">
        <f>IF(E175-F175&lt;0,"达成",E175-F175)</f>
        <v>0.23717148148148154</v>
      </c>
    </row>
    <row r="176" spans="1:30">
      <c r="A176" s="31" t="s">
        <v>1692</v>
      </c>
      <c r="B176" s="2">
        <v>135</v>
      </c>
      <c r="C176" s="178">
        <v>81.92</v>
      </c>
      <c r="D176" s="179">
        <v>1.6459999999999999</v>
      </c>
      <c r="E176" s="32">
        <f>10%*Q176+13%</f>
        <v>0.22000000000000003</v>
      </c>
      <c r="F176" s="13">
        <f>IF(G176="",($F$1*C176-B176)/B176,H176/B176)</f>
        <v>-1.2712296296296312E-2</v>
      </c>
      <c r="H176" s="5">
        <f>IF(G176="",$F$1*C176-B176,G176-B176)</f>
        <v>-1.7161600000000021</v>
      </c>
      <c r="I176" s="2" t="s">
        <v>66</v>
      </c>
      <c r="J176" s="33" t="s">
        <v>1693</v>
      </c>
      <c r="K176" s="34">
        <f>DATE(MID(J176,1,4),MID(J176,5,2),MID(J176,7,2))</f>
        <v>44091</v>
      </c>
      <c r="L176" s="34" t="str">
        <f ca="1">IF(LEN(J176) &gt; 15,DATE(MID(J176,12,4),MID(J176,16,2),MID(J176,18,2)),TEXT(TODAY(),"yyyy-mm-dd"))</f>
        <v>2020-11-23</v>
      </c>
      <c r="M176" s="18">
        <f ca="1">(L176-K176+1)*B176</f>
        <v>9180</v>
      </c>
      <c r="N176" s="19">
        <f ca="1">H176/M176*365</f>
        <v>-6.8235119825708151E-2</v>
      </c>
      <c r="O176" s="35">
        <f>D176*C176</f>
        <v>134.84031999999999</v>
      </c>
      <c r="P176" s="35">
        <f>B176-O176</f>
        <v>0.1596800000000087</v>
      </c>
      <c r="Q176" s="36">
        <f>B176/150</f>
        <v>0.9</v>
      </c>
      <c r="R176" s="37">
        <f>R175+C176-T176</f>
        <v>11365.430000000011</v>
      </c>
      <c r="S176" s="38">
        <f>R176*D176</f>
        <v>18707.497780000016</v>
      </c>
      <c r="T176" s="38"/>
      <c r="U176" s="38"/>
      <c r="V176" s="39">
        <f>V175+U176</f>
        <v>49914.78</v>
      </c>
      <c r="W176" s="39">
        <f>V176+S176</f>
        <v>68622.277780000019</v>
      </c>
      <c r="X176" s="1">
        <f>X175+B176</f>
        <v>57585</v>
      </c>
      <c r="Y176" s="37">
        <f>W176-X176</f>
        <v>11037.277780000019</v>
      </c>
      <c r="Z176" s="204">
        <f>W176/X176-1</f>
        <v>0.19166931978813961</v>
      </c>
      <c r="AA176" s="204">
        <f>S176/(X176-V176)-1</f>
        <v>1.4389779928085522</v>
      </c>
      <c r="AB176" s="204">
        <f>SUM($C$2:C176)*D176/SUM($B$2:B176)-1</f>
        <v>0.1359389001233049</v>
      </c>
      <c r="AC176" s="204">
        <f>Z176-AB176</f>
        <v>5.5730419664834718E-2</v>
      </c>
      <c r="AD176" s="40">
        <f>IF(E176-F176&lt;0,"达成",E176-F176)</f>
        <v>0.23271229629629633</v>
      </c>
    </row>
    <row r="177" spans="1:30">
      <c r="A177" s="31" t="s">
        <v>1694</v>
      </c>
      <c r="B177" s="2">
        <v>135</v>
      </c>
      <c r="C177" s="178">
        <v>80.209999999999994</v>
      </c>
      <c r="D177" s="179">
        <v>1.6811</v>
      </c>
      <c r="E177" s="32">
        <f>10%*Q177+13%</f>
        <v>0.22000000000000003</v>
      </c>
      <c r="F177" s="13">
        <f>IF(G177="",($F$1*C177-B177)/B177,H177/B177)</f>
        <v>-3.3320962962963038E-2</v>
      </c>
      <c r="H177" s="5">
        <f>IF(G177="",$F$1*C177-B177,G177-B177)</f>
        <v>-4.4983300000000099</v>
      </c>
      <c r="I177" s="2" t="s">
        <v>66</v>
      </c>
      <c r="J177" s="33" t="s">
        <v>1695</v>
      </c>
      <c r="K177" s="34">
        <f>DATE(MID(J177,1,4),MID(J177,5,2),MID(J177,7,2))</f>
        <v>44092</v>
      </c>
      <c r="L177" s="34" t="str">
        <f ca="1">IF(LEN(J177) &gt; 15,DATE(MID(J177,12,4),MID(J177,16,2),MID(J177,18,2)),TEXT(TODAY(),"yyyy-mm-dd"))</f>
        <v>2020-11-23</v>
      </c>
      <c r="M177" s="18">
        <f ca="1">(L177-K177+1)*B177</f>
        <v>9045</v>
      </c>
      <c r="N177" s="19">
        <f ca="1">H177/M177*365</f>
        <v>-0.18152464897733595</v>
      </c>
      <c r="O177" s="35">
        <f>D177*C177</f>
        <v>134.84103099999999</v>
      </c>
      <c r="P177" s="35">
        <f>B177-O177</f>
        <v>0.15896900000001324</v>
      </c>
      <c r="Q177" s="36">
        <f>B177/150</f>
        <v>0.9</v>
      </c>
      <c r="R177" s="37">
        <f>R176+C177-T177</f>
        <v>11445.64000000001</v>
      </c>
      <c r="S177" s="38">
        <f>R177*D177</f>
        <v>19241.265404000016</v>
      </c>
      <c r="T177" s="38"/>
      <c r="U177" s="38"/>
      <c r="V177" s="39">
        <f>V176+U177</f>
        <v>49914.78</v>
      </c>
      <c r="W177" s="39">
        <f>V177+S177</f>
        <v>69156.045404000019</v>
      </c>
      <c r="X177" s="1">
        <f>X176+B177</f>
        <v>57720</v>
      </c>
      <c r="Y177" s="37">
        <f>W177-X177</f>
        <v>11436.045404000019</v>
      </c>
      <c r="Z177" s="204">
        <f>W177/X177-1</f>
        <v>0.19812968475398507</v>
      </c>
      <c r="AA177" s="204">
        <f>S177/(X177-V177)-1</f>
        <v>1.4651791242271215</v>
      </c>
      <c r="AB177" s="204">
        <f>SUM($C$2:C177)*D177/SUM($B$2:B177)-1</f>
        <v>0.15927185509912167</v>
      </c>
      <c r="AC177" s="204">
        <f>Z177-AB177</f>
        <v>3.8857829654863396E-2</v>
      </c>
      <c r="AD177" s="40">
        <f>IF(E177-F177&lt;0,"达成",E177-F177)</f>
        <v>0.25332096296296308</v>
      </c>
    </row>
    <row r="178" spans="1:30">
      <c r="A178" s="31" t="s">
        <v>1696</v>
      </c>
      <c r="B178" s="2">
        <v>120</v>
      </c>
      <c r="C178" s="178">
        <v>71.94</v>
      </c>
      <c r="D178" s="179">
        <v>1.6660999999999999</v>
      </c>
      <c r="E178" s="32">
        <f>10%*Q178+13%</f>
        <v>0.21000000000000002</v>
      </c>
      <c r="F178" s="13">
        <f>IF(G178="",($F$1*C178-B178)/B178,H178/B178)</f>
        <v>-2.4613500000000007E-2</v>
      </c>
      <c r="H178" s="5">
        <f>IF(G178="",$F$1*C178-B178,G178-B178)</f>
        <v>-2.9536200000000008</v>
      </c>
      <c r="I178" s="2" t="s">
        <v>66</v>
      </c>
      <c r="J178" s="33" t="s">
        <v>1697</v>
      </c>
      <c r="K178" s="34">
        <f>DATE(MID(J178,1,4),MID(J178,5,2),MID(J178,7,2))</f>
        <v>44095</v>
      </c>
      <c r="L178" s="34" t="str">
        <f ca="1">IF(LEN(J178) &gt; 15,DATE(MID(J178,12,4),MID(J178,16,2),MID(J178,18,2)),TEXT(TODAY(),"yyyy-mm-dd"))</f>
        <v>2020-11-23</v>
      </c>
      <c r="M178" s="18">
        <f ca="1">(L178-K178+1)*B178</f>
        <v>7680</v>
      </c>
      <c r="N178" s="19">
        <f ca="1">H178/M178*365</f>
        <v>-0.14037386718750003</v>
      </c>
      <c r="O178" s="35">
        <f>D178*C178</f>
        <v>119.85923399999999</v>
      </c>
      <c r="P178" s="35">
        <f>B178-O178</f>
        <v>0.14076600000001349</v>
      </c>
      <c r="Q178" s="36">
        <f>B178/150</f>
        <v>0.8</v>
      </c>
      <c r="R178" s="37">
        <f>R177+C178-T178</f>
        <v>11517.580000000011</v>
      </c>
      <c r="S178" s="38">
        <f>R178*D178</f>
        <v>19189.440038000019</v>
      </c>
      <c r="T178" s="38"/>
      <c r="U178" s="38"/>
      <c r="V178" s="39">
        <f>V177+U178</f>
        <v>49914.78</v>
      </c>
      <c r="W178" s="39">
        <f>V178+S178</f>
        <v>69104.220038000014</v>
      </c>
      <c r="X178" s="1">
        <f>X177+B178</f>
        <v>57840</v>
      </c>
      <c r="Y178" s="37">
        <f>W178-X178</f>
        <v>11264.220038000014</v>
      </c>
      <c r="Z178" s="204">
        <f>W178/X178-1</f>
        <v>0.19474792596818835</v>
      </c>
      <c r="AA178" s="204">
        <f>S178/(X178-V178)-1</f>
        <v>1.421313230169007</v>
      </c>
      <c r="AB178" s="204">
        <f>SUM($C$2:C178)*D178/SUM($B$2:B178)-1</f>
        <v>0.1481953393939397</v>
      </c>
      <c r="AC178" s="204">
        <f>Z178-AB178</f>
        <v>4.6552586574248656E-2</v>
      </c>
      <c r="AD178" s="40">
        <f>IF(E178-F178&lt;0,"达成",E178-F178)</f>
        <v>0.23461350000000003</v>
      </c>
    </row>
    <row r="179" spans="1:30">
      <c r="A179" s="31" t="s">
        <v>1698</v>
      </c>
      <c r="B179" s="2">
        <v>135</v>
      </c>
      <c r="C179" s="178">
        <v>81.84</v>
      </c>
      <c r="D179" s="179">
        <v>1.6476</v>
      </c>
      <c r="E179" s="32">
        <f>10%*Q179+13%</f>
        <v>0.22000000000000003</v>
      </c>
      <c r="F179" s="13">
        <f>IF(G179="",($F$1*C179-B179)/B179,H179/B179)</f>
        <v>-1.3676444444444382E-2</v>
      </c>
      <c r="H179" s="5">
        <f>IF(G179="",$F$1*C179-B179,G179-B179)</f>
        <v>-1.8463199999999915</v>
      </c>
      <c r="I179" s="2" t="s">
        <v>66</v>
      </c>
      <c r="J179" s="33" t="s">
        <v>1699</v>
      </c>
      <c r="K179" s="34">
        <f>DATE(MID(J179,1,4),MID(J179,5,2),MID(J179,7,2))</f>
        <v>44096</v>
      </c>
      <c r="L179" s="34" t="str">
        <f ca="1">IF(LEN(J179) &gt; 15,DATE(MID(J179,12,4),MID(J179,16,2),MID(J179,18,2)),TEXT(TODAY(),"yyyy-mm-dd"))</f>
        <v>2020-11-23</v>
      </c>
      <c r="M179" s="18">
        <f ca="1">(L179-K179+1)*B179</f>
        <v>8505</v>
      </c>
      <c r="N179" s="19">
        <f ca="1">H179/M179*365</f>
        <v>-7.9236543209876178E-2</v>
      </c>
      <c r="O179" s="35">
        <f>D179*C179</f>
        <v>134.839584</v>
      </c>
      <c r="P179" s="35">
        <f>B179-O179</f>
        <v>0.16041599999999789</v>
      </c>
      <c r="Q179" s="36">
        <f>B179/150</f>
        <v>0.9</v>
      </c>
      <c r="R179" s="37">
        <f>R178+C179-T179</f>
        <v>11599.420000000011</v>
      </c>
      <c r="S179" s="38">
        <f>R179*D179</f>
        <v>19111.204392000018</v>
      </c>
      <c r="T179" s="38"/>
      <c r="U179" s="38"/>
      <c r="V179" s="39">
        <f>V178+U179</f>
        <v>49914.78</v>
      </c>
      <c r="W179" s="39">
        <f>V179+S179</f>
        <v>69025.984392000013</v>
      </c>
      <c r="X179" s="1">
        <f>X178+B179</f>
        <v>57975</v>
      </c>
      <c r="Y179" s="37">
        <f>W179-X179</f>
        <v>11050.984392000013</v>
      </c>
      <c r="Z179" s="204">
        <f>W179/X179-1</f>
        <v>0.1906163758861581</v>
      </c>
      <c r="AA179" s="204">
        <f>S179/(X179-V179)-1</f>
        <v>1.3710524516700557</v>
      </c>
      <c r="AB179" s="204">
        <f>SUM($C$2:C179)*D179/SUM($B$2:B179)-1</f>
        <v>0.13469985388349537</v>
      </c>
      <c r="AC179" s="204">
        <f>Z179-AB179</f>
        <v>5.5916522002662727E-2</v>
      </c>
      <c r="AD179" s="40">
        <f>IF(E179-F179&lt;0,"达成",E179-F179)</f>
        <v>0.23367644444444441</v>
      </c>
    </row>
    <row r="180" spans="1:30">
      <c r="A180" s="31" t="s">
        <v>1700</v>
      </c>
      <c r="B180" s="2">
        <v>135</v>
      </c>
      <c r="C180" s="178">
        <v>81.56</v>
      </c>
      <c r="D180" s="179">
        <v>1.6532</v>
      </c>
      <c r="E180" s="32">
        <f>10%*Q180+13%</f>
        <v>0.22000000000000003</v>
      </c>
      <c r="F180" s="13">
        <f>IF(G180="",($F$1*C180-B180)/B180,H180/B180)</f>
        <v>-1.7050962962962837E-2</v>
      </c>
      <c r="H180" s="5">
        <f>IF(G180="",$F$1*C180-B180,G180-B180)</f>
        <v>-2.3018799999999828</v>
      </c>
      <c r="I180" s="2" t="s">
        <v>66</v>
      </c>
      <c r="J180" s="33" t="s">
        <v>1701</v>
      </c>
      <c r="K180" s="34">
        <f>DATE(MID(J180,1,4),MID(J180,5,2),MID(J180,7,2))</f>
        <v>44097</v>
      </c>
      <c r="L180" s="34" t="str">
        <f ca="1">IF(LEN(J180) &gt; 15,DATE(MID(J180,12,4),MID(J180,16,2),MID(J180,18,2)),TEXT(TODAY(),"yyyy-mm-dd"))</f>
        <v>2020-11-23</v>
      </c>
      <c r="M180" s="18">
        <f ca="1">(L180-K180+1)*B180</f>
        <v>8370</v>
      </c>
      <c r="N180" s="19">
        <f ca="1">H180/M180*365</f>
        <v>-0.10038066905615217</v>
      </c>
      <c r="O180" s="35">
        <f>D180*C180</f>
        <v>134.834992</v>
      </c>
      <c r="P180" s="35">
        <f>B180-O180</f>
        <v>0.16500800000000027</v>
      </c>
      <c r="Q180" s="36">
        <f>B180/150</f>
        <v>0.9</v>
      </c>
      <c r="R180" s="37">
        <f>R179+C180-T180</f>
        <v>11680.98000000001</v>
      </c>
      <c r="S180" s="38">
        <f>R180*D180</f>
        <v>19310.996136000016</v>
      </c>
      <c r="T180" s="38"/>
      <c r="U180" s="38"/>
      <c r="V180" s="39">
        <f>V179+U180</f>
        <v>49914.78</v>
      </c>
      <c r="W180" s="39">
        <f>V180+S180</f>
        <v>69225.776136000015</v>
      </c>
      <c r="X180" s="1">
        <f>X179+B180</f>
        <v>58110</v>
      </c>
      <c r="Y180" s="37">
        <f>W180-X180</f>
        <v>11115.776136000015</v>
      </c>
      <c r="Z180" s="204">
        <f>W180/X180-1</f>
        <v>0.19128852410944797</v>
      </c>
      <c r="AA180" s="204">
        <f>S180/(X180-V180)-1</f>
        <v>1.3563731218930077</v>
      </c>
      <c r="AB180" s="204">
        <f>SUM($C$2:C180)*D180/SUM($B$2:B180)-1</f>
        <v>0.13779735699054552</v>
      </c>
      <c r="AC180" s="204">
        <f>Z180-AB180</f>
        <v>5.349116711890245E-2</v>
      </c>
      <c r="AD180" s="40">
        <f>IF(E180-F180&lt;0,"达成",E180-F180)</f>
        <v>0.23705096296296285</v>
      </c>
    </row>
    <row r="181" spans="1:30">
      <c r="A181" s="31" t="s">
        <v>1702</v>
      </c>
      <c r="B181" s="2">
        <v>135</v>
      </c>
      <c r="C181" s="178">
        <v>83.06</v>
      </c>
      <c r="D181" s="179">
        <v>1.6234999999999999</v>
      </c>
      <c r="E181" s="32">
        <f>10%*Q181+13%</f>
        <v>0.22000000000000003</v>
      </c>
      <c r="F181" s="13">
        <f>IF(G181="",($F$1*C181-B181)/B181,H181/B181)</f>
        <v>1.0268148148148376E-3</v>
      </c>
      <c r="H181" s="5">
        <f>IF(G181="",$F$1*C181-B181,G181-B181)</f>
        <v>0.13862000000000307</v>
      </c>
      <c r="I181" s="2" t="s">
        <v>66</v>
      </c>
      <c r="J181" s="33" t="s">
        <v>1703</v>
      </c>
      <c r="K181" s="34">
        <f>DATE(MID(J181,1,4),MID(J181,5,2),MID(J181,7,2))</f>
        <v>44098</v>
      </c>
      <c r="L181" s="34" t="str">
        <f ca="1">IF(LEN(J181) &gt; 15,DATE(MID(J181,12,4),MID(J181,16,2),MID(J181,18,2)),TEXT(TODAY(),"yyyy-mm-dd"))</f>
        <v>2020-11-23</v>
      </c>
      <c r="M181" s="18">
        <f ca="1">(L181-K181+1)*B181</f>
        <v>8235</v>
      </c>
      <c r="N181" s="19">
        <f ca="1">H181/M181*365</f>
        <v>6.144055859137962E-3</v>
      </c>
      <c r="O181" s="35">
        <f>D181*C181</f>
        <v>134.84791000000001</v>
      </c>
      <c r="P181" s="35">
        <f>B181-O181</f>
        <v>0.15208999999998696</v>
      </c>
      <c r="Q181" s="36">
        <f>B181/150</f>
        <v>0.9</v>
      </c>
      <c r="R181" s="37">
        <f>R180+C181-T181</f>
        <v>11764.04000000001</v>
      </c>
      <c r="S181" s="38">
        <f>R181*D181</f>
        <v>19098.918940000014</v>
      </c>
      <c r="T181" s="38"/>
      <c r="U181" s="38"/>
      <c r="V181" s="39">
        <f>V180+U181</f>
        <v>49914.78</v>
      </c>
      <c r="W181" s="39">
        <f>V181+S181</f>
        <v>69013.698940000017</v>
      </c>
      <c r="X181" s="1">
        <f>X180+B181</f>
        <v>58245</v>
      </c>
      <c r="Y181" s="37">
        <f>W181-X181</f>
        <v>10768.698940000017</v>
      </c>
      <c r="Z181" s="204">
        <f>W181/X181-1</f>
        <v>0.18488623813202887</v>
      </c>
      <c r="AA181" s="204">
        <f>S181/(X181-V181)-1</f>
        <v>1.2927268355457611</v>
      </c>
      <c r="AB181" s="204">
        <f>SUM($C$2:C181)*D181/SUM($B$2:B181)-1</f>
        <v>0.11671658163265342</v>
      </c>
      <c r="AC181" s="204">
        <f>Z181-AB181</f>
        <v>6.8169656499375453E-2</v>
      </c>
      <c r="AD181" s="40">
        <f>IF(E181-F181&lt;0,"达成",E181-F181)</f>
        <v>0.21897318518518519</v>
      </c>
    </row>
    <row r="182" spans="1:30">
      <c r="A182" s="31" t="s">
        <v>1704</v>
      </c>
      <c r="B182" s="2">
        <v>135</v>
      </c>
      <c r="C182" s="178">
        <v>82.94</v>
      </c>
      <c r="D182" s="179">
        <v>1.6257999999999999</v>
      </c>
      <c r="E182" s="32">
        <f>10%*Q182+13%</f>
        <v>0.22000000000000003</v>
      </c>
      <c r="F182" s="13">
        <f>IF(G182="",($F$1*C182-B182)/B182,H182/B182)</f>
        <v>-4.1940740740747733E-4</v>
      </c>
      <c r="H182" s="5">
        <f>IF(G182="",$F$1*C182-B182,G182-B182)</f>
        <v>-5.6620000000009441E-2</v>
      </c>
      <c r="I182" s="2" t="s">
        <v>66</v>
      </c>
      <c r="J182" s="33" t="s">
        <v>1705</v>
      </c>
      <c r="K182" s="34">
        <f>DATE(MID(J182,1,4),MID(J182,5,2),MID(J182,7,2))</f>
        <v>44099</v>
      </c>
      <c r="L182" s="34" t="str">
        <f ca="1">IF(LEN(J182) &gt; 15,DATE(MID(J182,12,4),MID(J182,16,2),MID(J182,18,2)),TEXT(TODAY(),"yyyy-mm-dd"))</f>
        <v>2020-11-23</v>
      </c>
      <c r="M182" s="18">
        <f ca="1">(L182-K182+1)*B182</f>
        <v>8100</v>
      </c>
      <c r="N182" s="19">
        <f ca="1">H182/M182*365</f>
        <v>-2.5513950617288205E-3</v>
      </c>
      <c r="O182" s="35">
        <f>D182*C182</f>
        <v>134.843852</v>
      </c>
      <c r="P182" s="35">
        <f>B182-O182</f>
        <v>0.15614800000000173</v>
      </c>
      <c r="Q182" s="36">
        <f>B182/150</f>
        <v>0.9</v>
      </c>
      <c r="R182" s="37">
        <f>R181+C182-T182</f>
        <v>11846.98000000001</v>
      </c>
      <c r="S182" s="38">
        <f>R182*D182</f>
        <v>19260.820084000017</v>
      </c>
      <c r="T182" s="38"/>
      <c r="U182" s="38"/>
      <c r="V182" s="39">
        <f>V181+U182</f>
        <v>49914.78</v>
      </c>
      <c r="W182" s="39">
        <f>V182+S182</f>
        <v>69175.60008400002</v>
      </c>
      <c r="X182" s="1">
        <f>X181+B182</f>
        <v>58380</v>
      </c>
      <c r="Y182" s="37">
        <f>W182-X182</f>
        <v>10795.60008400002</v>
      </c>
      <c r="Z182" s="204">
        <f>W182/X182-1</f>
        <v>0.18491949441589628</v>
      </c>
      <c r="AA182" s="204">
        <f>S182/(X182-V182)-1</f>
        <v>1.2752887797363819</v>
      </c>
      <c r="AB182" s="204">
        <f>SUM($C$2:C182)*D182/SUM($B$2:B182)-1</f>
        <v>0.11765677619900528</v>
      </c>
      <c r="AC182" s="204">
        <f>Z182-AB182</f>
        <v>6.7262718216891004E-2</v>
      </c>
      <c r="AD182" s="40">
        <f>IF(E182-F182&lt;0,"达成",E182-F182)</f>
        <v>0.22041940740740751</v>
      </c>
    </row>
    <row r="183" spans="1:30">
      <c r="A183" s="31" t="s">
        <v>1721</v>
      </c>
      <c r="B183" s="2">
        <v>135</v>
      </c>
      <c r="C183" s="178">
        <v>82.71</v>
      </c>
      <c r="D183" s="179">
        <v>1.6303000000000001</v>
      </c>
      <c r="E183" s="32">
        <f>10%*Q183+13%</f>
        <v>0.22000000000000003</v>
      </c>
      <c r="F183" s="13">
        <f>IF(G183="",($F$1*C183-B183)/B183,H183/B183)</f>
        <v>-3.1913333333334405E-3</v>
      </c>
      <c r="H183" s="5">
        <f>IF(G183="",$F$1*C183-B183,G183-B183)</f>
        <v>-0.43083000000001448</v>
      </c>
      <c r="I183" s="2" t="s">
        <v>66</v>
      </c>
      <c r="J183" s="33" t="s">
        <v>1724</v>
      </c>
      <c r="K183" s="34">
        <f>DATE(MID(J183,1,4),MID(J183,5,2),MID(J183,7,2))</f>
        <v>44102</v>
      </c>
      <c r="L183" s="34" t="str">
        <f ca="1">IF(LEN(J183) &gt; 15,DATE(MID(J183,12,4),MID(J183,16,2),MID(J183,18,2)),TEXT(TODAY(),"yyyy-mm-dd"))</f>
        <v>2020-11-23</v>
      </c>
      <c r="M183" s="18">
        <f ca="1">(L183-K183+1)*B183</f>
        <v>7695</v>
      </c>
      <c r="N183" s="19">
        <f ca="1">H183/M183*365</f>
        <v>-2.0435730994152735E-2</v>
      </c>
      <c r="O183" s="35">
        <f>D183*C183</f>
        <v>134.84211299999998</v>
      </c>
      <c r="P183" s="35">
        <f>B183-O183</f>
        <v>0.15788700000001654</v>
      </c>
      <c r="Q183" s="36">
        <f>B183/150</f>
        <v>0.9</v>
      </c>
      <c r="R183" s="37">
        <f>R182+C183-T183</f>
        <v>11929.69000000001</v>
      </c>
      <c r="S183" s="38">
        <f>R183*D183</f>
        <v>19448.973607000018</v>
      </c>
      <c r="T183" s="38"/>
      <c r="U183" s="38"/>
      <c r="V183" s="39">
        <f>V182+U183</f>
        <v>49914.78</v>
      </c>
      <c r="W183" s="39">
        <f>V183+S183</f>
        <v>69363.753607000021</v>
      </c>
      <c r="X183" s="1">
        <f>X182+B183</f>
        <v>58515</v>
      </c>
      <c r="Y183" s="37">
        <f>W183-X183</f>
        <v>10848.753607000021</v>
      </c>
      <c r="Z183" s="204">
        <f>W183/X183-1</f>
        <v>0.1854012408271386</v>
      </c>
      <c r="AA183" s="204">
        <f>S183/(X183-V183)-1</f>
        <v>1.2614507078888697</v>
      </c>
      <c r="AB183" s="204">
        <f>SUM($C$2:C183)*D183/SUM($B$2:B183)-1</f>
        <v>0.12009871219319113</v>
      </c>
      <c r="AC183" s="204">
        <f>Z183-AB183</f>
        <v>6.5302528633947476E-2</v>
      </c>
      <c r="AD183" s="40">
        <f>IF(E183-F183&lt;0,"达成",E183-F183)</f>
        <v>0.22319133333333346</v>
      </c>
    </row>
    <row r="184" spans="1:30">
      <c r="A184" s="31" t="s">
        <v>1722</v>
      </c>
      <c r="B184" s="2">
        <v>135</v>
      </c>
      <c r="C184" s="178">
        <v>82.54</v>
      </c>
      <c r="D184" s="179">
        <v>1.6336999999999999</v>
      </c>
      <c r="E184" s="32">
        <f>10%*Q184+13%</f>
        <v>0.22000000000000003</v>
      </c>
      <c r="F184" s="13">
        <f>IF(G184="",($F$1*C184-B184)/B184,H184/B184)</f>
        <v>-5.2401481481480355E-3</v>
      </c>
      <c r="H184" s="5">
        <f>IF(G184="",$F$1*C184-B184,G184-B184)</f>
        <v>-0.70741999999998484</v>
      </c>
      <c r="I184" s="2" t="s">
        <v>66</v>
      </c>
      <c r="J184" s="33" t="s">
        <v>1726</v>
      </c>
      <c r="K184" s="34">
        <f>DATE(MID(J184,1,4),MID(J184,5,2),MID(J184,7,2))</f>
        <v>44103</v>
      </c>
      <c r="L184" s="34" t="str">
        <f ca="1">IF(LEN(J184) &gt; 15,DATE(MID(J184,12,4),MID(J184,16,2),MID(J184,18,2)),TEXT(TODAY(),"yyyy-mm-dd"))</f>
        <v>2020-11-23</v>
      </c>
      <c r="M184" s="18">
        <f ca="1">(L184-K184+1)*B184</f>
        <v>7560</v>
      </c>
      <c r="N184" s="19">
        <f ca="1">H184/M184*365</f>
        <v>-3.4154537037036303E-2</v>
      </c>
      <c r="O184" s="35">
        <f>D184*C184</f>
        <v>134.845598</v>
      </c>
      <c r="P184" s="35">
        <f>B184-O184</f>
        <v>0.15440200000000459</v>
      </c>
      <c r="Q184" s="36">
        <f>B184/150</f>
        <v>0.9</v>
      </c>
      <c r="R184" s="37">
        <f>R183+C184-T184</f>
        <v>12012.23000000001</v>
      </c>
      <c r="S184" s="38">
        <f>R184*D184</f>
        <v>19624.380151000016</v>
      </c>
      <c r="T184" s="38"/>
      <c r="U184" s="38"/>
      <c r="V184" s="39">
        <f>V183+U184</f>
        <v>49914.78</v>
      </c>
      <c r="W184" s="39">
        <f>V184+S184</f>
        <v>69539.160151000018</v>
      </c>
      <c r="X184" s="1">
        <f>X183+B184</f>
        <v>58650</v>
      </c>
      <c r="Y184" s="37">
        <f>W184-X184</f>
        <v>10889.160151000018</v>
      </c>
      <c r="Z184" s="204">
        <f>W184/X184-1</f>
        <v>0.18566342968456984</v>
      </c>
      <c r="AA184" s="204">
        <f>S184/(X184-V184)-1</f>
        <v>1.2465810993884543</v>
      </c>
      <c r="AB184" s="204">
        <f>SUM($C$2:C184)*D184/SUM($B$2:B184)-1</f>
        <v>0.12177774081512149</v>
      </c>
      <c r="AC184" s="204">
        <f>Z184-AB184</f>
        <v>6.3885688869448343E-2</v>
      </c>
      <c r="AD184" s="40">
        <f>IF(E184-F184&lt;0,"达成",E184-F184)</f>
        <v>0.22524014814814808</v>
      </c>
    </row>
    <row r="185" spans="1:30">
      <c r="A185" s="31" t="s">
        <v>1727</v>
      </c>
      <c r="B185" s="2">
        <v>135</v>
      </c>
      <c r="C185" s="178">
        <v>82.62</v>
      </c>
      <c r="D185" s="179">
        <v>1.6319999999999999</v>
      </c>
      <c r="E185" s="32">
        <f>10%*Q185+13%</f>
        <v>0.22000000000000003</v>
      </c>
      <c r="F185" s="13">
        <f>IF(G185="",($F$1*C185-B185)/B185,H185/B185)</f>
        <v>-4.2759999999999665E-3</v>
      </c>
      <c r="H185" s="5">
        <f>IF(G185="",$F$1*C185-B185,G185-B185)</f>
        <v>-0.57725999999999544</v>
      </c>
      <c r="I185" s="2" t="s">
        <v>66</v>
      </c>
      <c r="J185" s="33" t="s">
        <v>1728</v>
      </c>
      <c r="K185" s="34">
        <f>DATE(MID(J185,1,4),MID(J185,5,2),MID(J185,7,2))</f>
        <v>44104</v>
      </c>
      <c r="L185" s="34" t="str">
        <f ca="1">IF(LEN(J185) &gt; 15,DATE(MID(J185,12,4),MID(J185,16,2),MID(J185,18,2)),TEXT(TODAY(),"yyyy-mm-dd"))</f>
        <v>2020-11-23</v>
      </c>
      <c r="M185" s="18">
        <f ca="1">(L185-K185+1)*B185</f>
        <v>7425</v>
      </c>
      <c r="N185" s="19">
        <f ca="1">H185/M185*365</f>
        <v>-2.8377090909090689E-2</v>
      </c>
      <c r="O185" s="35">
        <f>D185*C185</f>
        <v>134.83583999999999</v>
      </c>
      <c r="P185" s="35">
        <f>B185-O185</f>
        <v>0.16416000000000963</v>
      </c>
      <c r="Q185" s="36">
        <f>B185/150</f>
        <v>0.9</v>
      </c>
      <c r="R185" s="37">
        <f>R184+C185-T185</f>
        <v>12094.850000000011</v>
      </c>
      <c r="S185" s="38">
        <f>R185*D185</f>
        <v>19738.795200000019</v>
      </c>
      <c r="T185" s="38"/>
      <c r="U185" s="38"/>
      <c r="V185" s="39">
        <f>V184+U185</f>
        <v>49914.78</v>
      </c>
      <c r="W185" s="39">
        <f>V185+S185</f>
        <v>69653.575200000021</v>
      </c>
      <c r="X185" s="1">
        <f>X184+B185</f>
        <v>58785</v>
      </c>
      <c r="Y185" s="37">
        <f>W185-X185</f>
        <v>10868.575200000021</v>
      </c>
      <c r="Z185" s="204">
        <f>W185/X185-1</f>
        <v>0.18488687930594572</v>
      </c>
      <c r="AA185" s="204">
        <f>S185/(X185-V185)-1</f>
        <v>1.2252881213769236</v>
      </c>
      <c r="AB185" s="204">
        <f>SUM($C$2:C185)*D185/SUM($B$2:B185)-1</f>
        <v>0.11996623266745043</v>
      </c>
      <c r="AC185" s="204">
        <f>Z185-AB185</f>
        <v>6.4920646638495283E-2</v>
      </c>
      <c r="AD185" s="40">
        <f>IF(E185-F185&lt;0,"达成",E185-F185)</f>
        <v>0.224276</v>
      </c>
    </row>
    <row r="186" spans="1:30">
      <c r="A186" s="31" t="s">
        <v>1729</v>
      </c>
      <c r="B186" s="2">
        <v>135</v>
      </c>
      <c r="C186" s="178">
        <v>81.08</v>
      </c>
      <c r="D186" s="179">
        <v>1.663</v>
      </c>
      <c r="E186" s="32">
        <f>10%*Q186+13%</f>
        <v>0.22000000000000003</v>
      </c>
      <c r="F186" s="13">
        <f>IF(G186="",($F$1*C186-B186)/B186,H186/B186)</f>
        <v>-2.2835851851851885E-2</v>
      </c>
      <c r="H186" s="5">
        <f>IF(G186="",$F$1*C186-B186,G186-B186)</f>
        <v>-3.0828400000000045</v>
      </c>
      <c r="I186" s="2" t="s">
        <v>66</v>
      </c>
      <c r="J186" s="33" t="s">
        <v>1730</v>
      </c>
      <c r="K186" s="34">
        <f>DATE(MID(J186,1,4),MID(J186,5,2),MID(J186,7,2))</f>
        <v>44113</v>
      </c>
      <c r="L186" s="34" t="str">
        <f ca="1">IF(LEN(J186) &gt; 15,DATE(MID(J186,12,4),MID(J186,16,2),MID(J186,18,2)),TEXT(TODAY(),"yyyy-mm-dd"))</f>
        <v>2020-11-23</v>
      </c>
      <c r="M186" s="18">
        <f ca="1">(L186-K186+1)*B186</f>
        <v>6210</v>
      </c>
      <c r="N186" s="19">
        <f ca="1">H186/M186*365</f>
        <v>-0.18119752012882476</v>
      </c>
      <c r="O186" s="35">
        <f>D186*C186</f>
        <v>134.83604</v>
      </c>
      <c r="P186" s="35">
        <f>B186-O186</f>
        <v>0.16396000000000299</v>
      </c>
      <c r="Q186" s="36">
        <f>B186/150</f>
        <v>0.9</v>
      </c>
      <c r="R186" s="37">
        <f>R185+C186-T186</f>
        <v>12175.930000000011</v>
      </c>
      <c r="S186" s="38">
        <f>R186*D186</f>
        <v>20248.571590000018</v>
      </c>
      <c r="T186" s="38"/>
      <c r="U186" s="38"/>
      <c r="V186" s="39">
        <f>V185+U186</f>
        <v>49914.78</v>
      </c>
      <c r="W186" s="39">
        <f>V186+S186</f>
        <v>70163.35159000002</v>
      </c>
      <c r="X186" s="1">
        <f>X185+B186</f>
        <v>58920</v>
      </c>
      <c r="Y186" s="37">
        <f>W186-X186</f>
        <v>11243.35159000002</v>
      </c>
      <c r="Z186" s="204">
        <f>W186/X186-1</f>
        <v>0.19082402562797052</v>
      </c>
      <c r="AA186" s="204">
        <f>S186/(X186-V186)-1</f>
        <v>1.2485371362387609</v>
      </c>
      <c r="AB186" s="204">
        <f>SUM($C$2:C186)*D186/SUM($B$2:B186)-1</f>
        <v>0.14049077810247468</v>
      </c>
      <c r="AC186" s="204">
        <f>Z186-AB186</f>
        <v>5.0333247525495839E-2</v>
      </c>
      <c r="AD186" s="40">
        <f>IF(E186-F186&lt;0,"达成",E186-F186)</f>
        <v>0.24283585185185191</v>
      </c>
    </row>
    <row r="187" spans="1:30">
      <c r="A187" s="31" t="s">
        <v>1731</v>
      </c>
      <c r="B187" s="2">
        <v>135</v>
      </c>
      <c r="C187" s="178">
        <v>78.83</v>
      </c>
      <c r="D187" s="179">
        <v>1.7105999999999999</v>
      </c>
      <c r="E187" s="32">
        <f>10%*Q187+13%</f>
        <v>0.22000000000000003</v>
      </c>
      <c r="F187" s="13">
        <f>IF(G187="",($F$1*C187-B187)/B187,H187/B187)</f>
        <v>-4.9952518518518604E-2</v>
      </c>
      <c r="H187" s="5">
        <f>IF(G187="",$F$1*C187-B187,G187-B187)</f>
        <v>-6.7435900000000117</v>
      </c>
      <c r="I187" s="2" t="s">
        <v>66</v>
      </c>
      <c r="J187" s="33" t="s">
        <v>1732</v>
      </c>
      <c r="K187" s="34">
        <f>DATE(MID(J187,1,4),MID(J187,5,2),MID(J187,7,2))</f>
        <v>44116</v>
      </c>
      <c r="L187" s="34" t="str">
        <f ca="1">IF(LEN(J187) &gt; 15,DATE(MID(J187,12,4),MID(J187,16,2),MID(J187,18,2)),TEXT(TODAY(),"yyyy-mm-dd"))</f>
        <v>2020-11-23</v>
      </c>
      <c r="M187" s="18">
        <f ca="1">(L187-K187+1)*B187</f>
        <v>5805</v>
      </c>
      <c r="N187" s="19">
        <f ca="1">H187/M187*365</f>
        <v>-0.42401556416882075</v>
      </c>
      <c r="O187" s="35">
        <f>D187*C187</f>
        <v>134.846598</v>
      </c>
      <c r="P187" s="35">
        <f>B187-O187</f>
        <v>0.15340199999999982</v>
      </c>
      <c r="Q187" s="36">
        <f>B187/150</f>
        <v>0.9</v>
      </c>
      <c r="R187" s="37">
        <f>R186+C187-T187</f>
        <v>12254.760000000011</v>
      </c>
      <c r="S187" s="38">
        <f>R187*D187</f>
        <v>20962.992456000018</v>
      </c>
      <c r="T187" s="38"/>
      <c r="U187" s="38"/>
      <c r="V187" s="39">
        <f>V186+U187</f>
        <v>49914.78</v>
      </c>
      <c r="W187" s="39">
        <f>V187+S187</f>
        <v>70877.772456000021</v>
      </c>
      <c r="X187" s="1">
        <f>X186+B187</f>
        <v>59055</v>
      </c>
      <c r="Y187" s="37">
        <f>W187-X187</f>
        <v>11822.772456000021</v>
      </c>
      <c r="Z187" s="204">
        <f>W187/X187-1</f>
        <v>0.20019934732029498</v>
      </c>
      <c r="AA187" s="204">
        <f>S187/(X187-V187)-1</f>
        <v>1.293488828058845</v>
      </c>
      <c r="AB187" s="204">
        <f>SUM($C$2:C187)*D187/SUM($B$2:B187)-1</f>
        <v>0.17222312720930288</v>
      </c>
      <c r="AC187" s="204">
        <f>Z187-AB187</f>
        <v>2.79762201109921E-2</v>
      </c>
      <c r="AD187" s="40">
        <f>IF(E187-F187&lt;0,"达成",E187-F187)</f>
        <v>0.26995251851851865</v>
      </c>
    </row>
    <row r="188" spans="1:30">
      <c r="A188" s="31" t="s">
        <v>1733</v>
      </c>
      <c r="B188" s="2">
        <v>120</v>
      </c>
      <c r="C188" s="178">
        <v>69.84</v>
      </c>
      <c r="D188" s="179">
        <v>1.7161999999999999</v>
      </c>
      <c r="E188" s="32">
        <f>10%*Q188+13%</f>
        <v>0.21000000000000002</v>
      </c>
      <c r="F188" s="13">
        <f>IF(G188="",($F$1*C188-B188)/B188,H188/B188)</f>
        <v>-5.3085999999999939E-2</v>
      </c>
      <c r="H188" s="5">
        <f>IF(G188="",$F$1*C188-B188,G188-B188)</f>
        <v>-6.3703199999999924</v>
      </c>
      <c r="I188" s="2" t="s">
        <v>66</v>
      </c>
      <c r="J188" s="33" t="s">
        <v>1734</v>
      </c>
      <c r="K188" s="34">
        <f>DATE(MID(J188,1,4),MID(J188,5,2),MID(J188,7,2))</f>
        <v>44117</v>
      </c>
      <c r="L188" s="34" t="str">
        <f ca="1">IF(LEN(J188) &gt; 15,DATE(MID(J188,12,4),MID(J188,16,2),MID(J188,18,2)),TEXT(TODAY(),"yyyy-mm-dd"))</f>
        <v>2020-11-23</v>
      </c>
      <c r="M188" s="18">
        <f ca="1">(L188-K188+1)*B188</f>
        <v>5040</v>
      </c>
      <c r="N188" s="19">
        <f ca="1">H188/M188*365</f>
        <v>-0.46134261904761853</v>
      </c>
      <c r="O188" s="35">
        <f>D188*C188</f>
        <v>119.859408</v>
      </c>
      <c r="P188" s="35">
        <f>B188-O188</f>
        <v>0.14059199999999805</v>
      </c>
      <c r="Q188" s="36">
        <f>B188/150</f>
        <v>0.8</v>
      </c>
      <c r="R188" s="37">
        <f>R187+C188-T188</f>
        <v>11676.290000000012</v>
      </c>
      <c r="S188" s="38">
        <f>R188*D188</f>
        <v>20038.848898000018</v>
      </c>
      <c r="T188" s="38">
        <v>648.30999999999995</v>
      </c>
      <c r="U188" s="38">
        <v>1107.07</v>
      </c>
      <c r="V188" s="39">
        <f>V187+U188</f>
        <v>51021.85</v>
      </c>
      <c r="W188" s="39">
        <f>V188+S188</f>
        <v>71060.698898000017</v>
      </c>
      <c r="X188" s="1">
        <f>X187+B188</f>
        <v>59175</v>
      </c>
      <c r="Y188" s="37">
        <f>W188-X188</f>
        <v>11885.698898000017</v>
      </c>
      <c r="Z188" s="204">
        <f>W188/X188-1</f>
        <v>0.20085676211237891</v>
      </c>
      <c r="AA188" s="204">
        <f>S188/(X188-V188)-1</f>
        <v>1.4578045170271632</v>
      </c>
      <c r="AB188" s="204">
        <f>SUM($C$2:C188)*D188/SUM($B$2:B188)-1</f>
        <v>0.17524012044753157</v>
      </c>
      <c r="AC188" s="204">
        <f>Z188-AB188</f>
        <v>2.5616641664847339E-2</v>
      </c>
      <c r="AD188" s="40">
        <f>IF(E188-F188&lt;0,"达成",E188-F188)</f>
        <v>0.26308599999999993</v>
      </c>
    </row>
    <row r="189" spans="1:30">
      <c r="A189" s="31" t="s">
        <v>1742</v>
      </c>
      <c r="B189" s="2">
        <v>120</v>
      </c>
      <c r="C189" s="178">
        <v>70.28</v>
      </c>
      <c r="D189" s="179">
        <v>1.7055</v>
      </c>
      <c r="E189" s="32">
        <f>10%*Q189+13%</f>
        <v>0.21000000000000002</v>
      </c>
      <c r="F189" s="13">
        <f>IF(G189="",($F$1*C189-B189)/B189,H189/B189)</f>
        <v>-4.7120333333333285E-2</v>
      </c>
      <c r="H189" s="5">
        <f>IF(G189="",$F$1*C189-B189,G189-B189)</f>
        <v>-5.6544399999999939</v>
      </c>
      <c r="I189" s="2" t="s">
        <v>66</v>
      </c>
      <c r="J189" s="33" t="s">
        <v>1743</v>
      </c>
      <c r="K189" s="34">
        <f>DATE(MID(J189,1,4),MID(J189,5,2),MID(J189,7,2))</f>
        <v>44118</v>
      </c>
      <c r="L189" s="34" t="str">
        <f ca="1">IF(LEN(J189) &gt; 15,DATE(MID(J189,12,4),MID(J189,16,2),MID(J189,18,2)),TEXT(TODAY(),"yyyy-mm-dd"))</f>
        <v>2020-11-23</v>
      </c>
      <c r="M189" s="18">
        <f ca="1">(L189-K189+1)*B189</f>
        <v>4920</v>
      </c>
      <c r="N189" s="19">
        <f ca="1">H189/M189*365</f>
        <v>-0.41948589430894268</v>
      </c>
      <c r="O189" s="35">
        <f>D189*C189</f>
        <v>119.86254000000001</v>
      </c>
      <c r="P189" s="35">
        <f>B189-O189</f>
        <v>0.13745999999999015</v>
      </c>
      <c r="Q189" s="36">
        <f>B189/150</f>
        <v>0.8</v>
      </c>
      <c r="R189" s="37">
        <f>R188+C189-T189</f>
        <v>11746.570000000012</v>
      </c>
      <c r="S189" s="38">
        <f>R189*D189</f>
        <v>20033.775135000022</v>
      </c>
      <c r="T189" s="38"/>
      <c r="U189" s="38"/>
      <c r="V189" s="39">
        <f>V188+U189</f>
        <v>51021.85</v>
      </c>
      <c r="W189" s="39">
        <f>V189+S189</f>
        <v>71055.625135000024</v>
      </c>
      <c r="X189" s="1">
        <f>X188+B189</f>
        <v>59295</v>
      </c>
      <c r="Y189" s="37">
        <f>W189-X189</f>
        <v>11760.625135000024</v>
      </c>
      <c r="Z189" s="204">
        <f>W189/X189-1</f>
        <v>0.1983409247828658</v>
      </c>
      <c r="AA189" s="204">
        <f>S189/(X189-V189)-1</f>
        <v>1.4215413881048957</v>
      </c>
      <c r="AB189" s="204">
        <f>SUM($C$2:C189)*D189/SUM($B$2:B189)-1</f>
        <v>0.1671337747695858</v>
      </c>
      <c r="AC189" s="204">
        <f>Z189-AB189</f>
        <v>3.1207150013280005E-2</v>
      </c>
      <c r="AD189" s="40">
        <f>IF(E189-F189&lt;0,"达成",E189-F189)</f>
        <v>0.25712033333333328</v>
      </c>
    </row>
    <row r="190" spans="1:30">
      <c r="A190" s="31" t="s">
        <v>1744</v>
      </c>
      <c r="B190" s="2">
        <v>120</v>
      </c>
      <c r="C190" s="178">
        <v>70.34</v>
      </c>
      <c r="D190" s="179">
        <v>1.7039</v>
      </c>
      <c r="E190" s="32">
        <f>10%*Q190+13%</f>
        <v>0.21000000000000002</v>
      </c>
      <c r="F190" s="13">
        <f>IF(G190="",($F$1*C190-B190)/B190,H190/B190)</f>
        <v>-4.6306833333333228E-2</v>
      </c>
      <c r="H190" s="5">
        <f>IF(G190="",$F$1*C190-B190,G190-B190)</f>
        <v>-5.5568199999999877</v>
      </c>
      <c r="I190" s="2" t="s">
        <v>66</v>
      </c>
      <c r="J190" s="33" t="s">
        <v>1745</v>
      </c>
      <c r="K190" s="34">
        <f>DATE(MID(J190,1,4),MID(J190,5,2),MID(J190,7,2))</f>
        <v>44119</v>
      </c>
      <c r="L190" s="34" t="str">
        <f ca="1">IF(LEN(J190) &gt; 15,DATE(MID(J190,12,4),MID(J190,16,2),MID(J190,18,2)),TEXT(TODAY(),"yyyy-mm-dd"))</f>
        <v>2020-11-23</v>
      </c>
      <c r="M190" s="18">
        <f ca="1">(L190-K190+1)*B190</f>
        <v>4800</v>
      </c>
      <c r="N190" s="19">
        <f ca="1">H190/M190*365</f>
        <v>-0.42254985416666568</v>
      </c>
      <c r="O190" s="35">
        <f>D190*C190</f>
        <v>119.85232600000001</v>
      </c>
      <c r="P190" s="35">
        <f>B190-O190</f>
        <v>0.14767399999999498</v>
      </c>
      <c r="Q190" s="36">
        <f>B190/150</f>
        <v>0.8</v>
      </c>
      <c r="R190" s="37">
        <f>R189+C190-T190</f>
        <v>11816.910000000013</v>
      </c>
      <c r="S190" s="38">
        <f>R190*D190</f>
        <v>20134.832949000021</v>
      </c>
      <c r="T190" s="38"/>
      <c r="U190" s="38"/>
      <c r="V190" s="39">
        <f>V189+U190</f>
        <v>51021.85</v>
      </c>
      <c r="W190" s="39">
        <f>V190+S190</f>
        <v>71156.682949000024</v>
      </c>
      <c r="X190" s="1">
        <f>X189+B190</f>
        <v>59415</v>
      </c>
      <c r="Y190" s="37">
        <f>W190-X190</f>
        <v>11741.682949000024</v>
      </c>
      <c r="Z190" s="204">
        <f>W190/X190-1</f>
        <v>0.19762152569216562</v>
      </c>
      <c r="AA190" s="204">
        <f>S190/(X190-V190)-1</f>
        <v>1.3989602174392233</v>
      </c>
      <c r="AB190" s="204">
        <f>SUM($C$2:C190)*D190/SUM($B$2:B190)-1</f>
        <v>0.16527154728593318</v>
      </c>
      <c r="AC190" s="204">
        <f>Z190-AB190</f>
        <v>3.2349978406232438E-2</v>
      </c>
      <c r="AD190" s="40">
        <f>IF(E190-F190&lt;0,"达成",E190-F190)</f>
        <v>0.25630683333333326</v>
      </c>
    </row>
    <row r="191" spans="1:30">
      <c r="A191" s="31" t="s">
        <v>1746</v>
      </c>
      <c r="B191" s="2">
        <v>120</v>
      </c>
      <c r="C191" s="178">
        <v>70.44</v>
      </c>
      <c r="D191" s="179">
        <v>1.7015</v>
      </c>
      <c r="E191" s="32">
        <f>10%*Q191+13%</f>
        <v>0.21000000000000002</v>
      </c>
      <c r="F191" s="13">
        <f>IF(G191="",($F$1*C191-B191)/B191,H191/B191)</f>
        <v>-4.4951000000000005E-2</v>
      </c>
      <c r="H191" s="5">
        <f>IF(G191="",$F$1*C191-B191,G191-B191)</f>
        <v>-5.3941200000000009</v>
      </c>
      <c r="I191" s="2" t="s">
        <v>66</v>
      </c>
      <c r="J191" s="33" t="s">
        <v>1747</v>
      </c>
      <c r="K191" s="34">
        <f>DATE(MID(J191,1,4),MID(J191,5,2),MID(J191,7,2))</f>
        <v>44120</v>
      </c>
      <c r="L191" s="34" t="str">
        <f ca="1">IF(LEN(J191) &gt; 15,DATE(MID(J191,12,4),MID(J191,16,2),MID(J191,18,2)),TEXT(TODAY(),"yyyy-mm-dd"))</f>
        <v>2020-11-23</v>
      </c>
      <c r="M191" s="18">
        <f ca="1">(L191-K191+1)*B191</f>
        <v>4680</v>
      </c>
      <c r="N191" s="19">
        <f ca="1">H191/M191*365</f>
        <v>-0.42069525641025646</v>
      </c>
      <c r="O191" s="35">
        <f>D191*C191</f>
        <v>119.85365999999999</v>
      </c>
      <c r="P191" s="35">
        <f>B191-O191</f>
        <v>0.14634000000000924</v>
      </c>
      <c r="Q191" s="36">
        <f>B191/150</f>
        <v>0.8</v>
      </c>
      <c r="R191" s="37">
        <f>R190+C191-T191</f>
        <v>11887.350000000013</v>
      </c>
      <c r="S191" s="38">
        <f>R191*D191</f>
        <v>20226.326025000024</v>
      </c>
      <c r="T191" s="38"/>
      <c r="U191" s="38"/>
      <c r="V191" s="39">
        <f>V190+U191</f>
        <v>51021.85</v>
      </c>
      <c r="W191" s="39">
        <f>V191+S191</f>
        <v>71248.176025000022</v>
      </c>
      <c r="X191" s="1">
        <f>X190+B191</f>
        <v>59535</v>
      </c>
      <c r="Y191" s="37">
        <f>W191-X191</f>
        <v>11713.176025000022</v>
      </c>
      <c r="Z191" s="204">
        <f>W191/X191-1</f>
        <v>0.19674436927857597</v>
      </c>
      <c r="AA191" s="204">
        <f>S191/(X191-V191)-1</f>
        <v>1.3758921227747685</v>
      </c>
      <c r="AB191" s="204">
        <f>SUM($C$2:C191)*D191/SUM($B$2:B191)-1</f>
        <v>0.16287748496955889</v>
      </c>
      <c r="AC191" s="204">
        <f>Z191-AB191</f>
        <v>3.3866884309017076E-2</v>
      </c>
      <c r="AD191" s="40">
        <f>IF(E191-F191&lt;0,"达成",E191-F191)</f>
        <v>0.25495100000000004</v>
      </c>
    </row>
    <row r="192" spans="1:30">
      <c r="A192" s="31" t="s">
        <v>1748</v>
      </c>
      <c r="B192" s="2">
        <v>120</v>
      </c>
      <c r="C192" s="178">
        <v>70.959999999999994</v>
      </c>
      <c r="D192" s="179">
        <v>1.6892</v>
      </c>
      <c r="E192" s="32">
        <f>10%*Q192+13%</f>
        <v>0.21000000000000002</v>
      </c>
      <c r="F192" s="13">
        <f>IF(G192="",($F$1*C192-B192)/B192,H192/B192)</f>
        <v>-3.7900666666666777E-2</v>
      </c>
      <c r="H192" s="5">
        <f>IF(G192="",$F$1*C192-B192,G192-B192)</f>
        <v>-4.548080000000013</v>
      </c>
      <c r="I192" s="2" t="s">
        <v>66</v>
      </c>
      <c r="J192" s="33" t="s">
        <v>1749</v>
      </c>
      <c r="K192" s="34">
        <f>DATE(MID(J192,1,4),MID(J192,5,2),MID(J192,7,2))</f>
        <v>44123</v>
      </c>
      <c r="L192" s="34" t="str">
        <f ca="1">IF(LEN(J192) &gt; 15,DATE(MID(J192,12,4),MID(J192,16,2),MID(J192,18,2)),TEXT(TODAY(),"yyyy-mm-dd"))</f>
        <v>2020-11-23</v>
      </c>
      <c r="M192" s="18">
        <f ca="1">(L192-K192+1)*B192</f>
        <v>4320</v>
      </c>
      <c r="N192" s="19">
        <f ca="1">H192/M192*365</f>
        <v>-0.38427064814814926</v>
      </c>
      <c r="O192" s="35">
        <f>D192*C192</f>
        <v>119.86563199999999</v>
      </c>
      <c r="P192" s="35">
        <f>B192-O192</f>
        <v>0.13436800000000915</v>
      </c>
      <c r="Q192" s="36">
        <f>B192/150</f>
        <v>0.8</v>
      </c>
      <c r="R192" s="37">
        <f>R191+C192-T192</f>
        <v>11958.310000000012</v>
      </c>
      <c r="S192" s="38">
        <f>R192*D192</f>
        <v>20199.977252000022</v>
      </c>
      <c r="T192" s="38"/>
      <c r="U192" s="38"/>
      <c r="V192" s="39">
        <f>V191+U192</f>
        <v>51021.85</v>
      </c>
      <c r="W192" s="39">
        <f>V192+S192</f>
        <v>71221.827252000017</v>
      </c>
      <c r="X192" s="1">
        <f>X191+B192</f>
        <v>59655</v>
      </c>
      <c r="Y192" s="37">
        <f>W192-X192</f>
        <v>11566.827252000017</v>
      </c>
      <c r="Z192" s="204">
        <f>W192/X192-1</f>
        <v>0.1938953524767415</v>
      </c>
      <c r="AA192" s="204">
        <f>S192/(X192-V192)-1</f>
        <v>1.3398153920643123</v>
      </c>
      <c r="AB192" s="204">
        <f>SUM($C$2:C192)*D192/SUM($B$2:B192)-1</f>
        <v>0.15376391045454585</v>
      </c>
      <c r="AC192" s="204">
        <f>Z192-AB192</f>
        <v>4.0131442022195651E-2</v>
      </c>
      <c r="AD192" s="40">
        <f>IF(E192-F192&lt;0,"达成",E192-F192)</f>
        <v>0.2479006666666668</v>
      </c>
    </row>
    <row r="193" spans="1:30">
      <c r="A193" s="31" t="s">
        <v>1750</v>
      </c>
      <c r="B193" s="2">
        <v>135</v>
      </c>
      <c r="C193" s="178">
        <v>79.22</v>
      </c>
      <c r="D193" s="179">
        <v>1.702</v>
      </c>
      <c r="E193" s="32">
        <f>10%*Q193+13%</f>
        <v>0.22000000000000003</v>
      </c>
      <c r="F193" s="13">
        <f>IF(G193="",($F$1*C193-B193)/B193,H193/B193)</f>
        <v>-4.525229629629629E-2</v>
      </c>
      <c r="H193" s="5">
        <f>IF(G193="",$F$1*C193-B193,G193-B193)</f>
        <v>-6.1090599999999995</v>
      </c>
      <c r="I193" s="2" t="s">
        <v>66</v>
      </c>
      <c r="J193" s="33" t="s">
        <v>1751</v>
      </c>
      <c r="K193" s="34">
        <f>DATE(MID(J193,1,4),MID(J193,5,2),MID(J193,7,2))</f>
        <v>44124</v>
      </c>
      <c r="L193" s="34" t="str">
        <f ca="1">IF(LEN(J193) &gt; 15,DATE(MID(J193,12,4),MID(J193,16,2),MID(J193,18,2)),TEXT(TODAY(),"yyyy-mm-dd"))</f>
        <v>2020-11-23</v>
      </c>
      <c r="M193" s="18">
        <f ca="1">(L193-K193+1)*B193</f>
        <v>4725</v>
      </c>
      <c r="N193" s="19">
        <f ca="1">H193/M193*365</f>
        <v>-0.47191680423280419</v>
      </c>
      <c r="O193" s="35">
        <f>D193*C193</f>
        <v>134.83243999999999</v>
      </c>
      <c r="P193" s="35">
        <f>B193-O193</f>
        <v>0.16756000000000881</v>
      </c>
      <c r="Q193" s="36">
        <f>B193/150</f>
        <v>0.9</v>
      </c>
      <c r="R193" s="37">
        <f>R192+C193-T193</f>
        <v>12037.530000000012</v>
      </c>
      <c r="S193" s="38">
        <f>R193*D193</f>
        <v>20487.876060000021</v>
      </c>
      <c r="T193" s="38"/>
      <c r="U193" s="38"/>
      <c r="V193" s="39">
        <f>V192+U193</f>
        <v>51021.85</v>
      </c>
      <c r="W193" s="39">
        <f>V193+S193</f>
        <v>71509.726060000015</v>
      </c>
      <c r="X193" s="1">
        <f>X192+B193</f>
        <v>59790</v>
      </c>
      <c r="Y193" s="37">
        <f>W193-X193</f>
        <v>11719.726060000015</v>
      </c>
      <c r="Z193" s="204">
        <f>W193/X193-1</f>
        <v>0.19601481953503952</v>
      </c>
      <c r="AA193" s="204">
        <f>S193/(X193-V193)-1</f>
        <v>1.3366247224328984</v>
      </c>
      <c r="AB193" s="204">
        <f>SUM($C$2:C193)*D193/SUM($B$2:B193)-1</f>
        <v>0.16167352930092371</v>
      </c>
      <c r="AC193" s="204">
        <f>Z193-AB193</f>
        <v>3.4341290234115807E-2</v>
      </c>
      <c r="AD193" s="40">
        <f>IF(E193-F193&lt;0,"达成",E193-F193)</f>
        <v>0.26525229629629632</v>
      </c>
    </row>
    <row r="194" spans="1:30">
      <c r="A194" s="31" t="s">
        <v>1752</v>
      </c>
      <c r="B194" s="2">
        <v>120</v>
      </c>
      <c r="C194" s="178">
        <v>70.44</v>
      </c>
      <c r="D194" s="179">
        <v>1.7016</v>
      </c>
      <c r="E194" s="32">
        <f>10%*Q194+13%</f>
        <v>0.21000000000000002</v>
      </c>
      <c r="F194" s="13">
        <f>IF(G194="",($F$1*C194-B194)/B194,H194/B194)</f>
        <v>-4.4951000000000005E-2</v>
      </c>
      <c r="H194" s="5">
        <f>IF(G194="",$F$1*C194-B194,G194-B194)</f>
        <v>-5.3941200000000009</v>
      </c>
      <c r="I194" s="2" t="s">
        <v>66</v>
      </c>
      <c r="J194" s="33" t="s">
        <v>1753</v>
      </c>
      <c r="K194" s="34">
        <f>DATE(MID(J194,1,4),MID(J194,5,2),MID(J194,7,2))</f>
        <v>44125</v>
      </c>
      <c r="L194" s="34" t="str">
        <f ca="1">IF(LEN(J194) &gt; 15,DATE(MID(J194,12,4),MID(J194,16,2),MID(J194,18,2)),TEXT(TODAY(),"yyyy-mm-dd"))</f>
        <v>2020-11-23</v>
      </c>
      <c r="M194" s="18">
        <f ca="1">(L194-K194+1)*B194</f>
        <v>4080</v>
      </c>
      <c r="N194" s="19">
        <f ca="1">H194/M194*365</f>
        <v>-0.48256220588235305</v>
      </c>
      <c r="O194" s="35">
        <f>D194*C194</f>
        <v>119.860704</v>
      </c>
      <c r="P194" s="35">
        <f>B194-O194</f>
        <v>0.13929600000000164</v>
      </c>
      <c r="Q194" s="36">
        <f>B194/150</f>
        <v>0.8</v>
      </c>
      <c r="R194" s="37">
        <f>R193+C194-T194</f>
        <v>12107.970000000012</v>
      </c>
      <c r="S194" s="38">
        <f>R194*D194</f>
        <v>20602.92175200002</v>
      </c>
      <c r="T194" s="38"/>
      <c r="U194" s="38"/>
      <c r="V194" s="39">
        <f>V193+U194</f>
        <v>51021.85</v>
      </c>
      <c r="W194" s="39">
        <f>V194+S194</f>
        <v>71624.771752000015</v>
      </c>
      <c r="X194" s="1">
        <f>X193+B194</f>
        <v>59910</v>
      </c>
      <c r="Y194" s="37">
        <f>W194-X194</f>
        <v>11714.771752000015</v>
      </c>
      <c r="Z194" s="204">
        <f>W194/X194-1</f>
        <v>0.19553950512435336</v>
      </c>
      <c r="AA194" s="204">
        <f>S194/(X194-V194)-1</f>
        <v>1.3180213826274327</v>
      </c>
      <c r="AB194" s="204">
        <f>SUM($C$2:C194)*D194/SUM($B$2:B194)-1</f>
        <v>0.16066866944288161</v>
      </c>
      <c r="AC194" s="204">
        <f>Z194-AB194</f>
        <v>3.4870835681471757E-2</v>
      </c>
      <c r="AD194" s="40">
        <f>IF(E194-F194&lt;0,"达成",E194-F194)</f>
        <v>0.25495100000000004</v>
      </c>
    </row>
    <row r="195" spans="1:30">
      <c r="A195" s="31" t="s">
        <v>1754</v>
      </c>
      <c r="B195" s="2">
        <v>120</v>
      </c>
      <c r="C195" s="178">
        <v>70.64</v>
      </c>
      <c r="D195" s="179">
        <v>1.6968000000000001</v>
      </c>
      <c r="E195" s="32">
        <f>10%*Q195+13%</f>
        <v>0.21000000000000002</v>
      </c>
      <c r="F195" s="13">
        <f>IF(G195="",($F$1*C195-B195)/B195,H195/B195)</f>
        <v>-4.2239333333333323E-2</v>
      </c>
      <c r="H195" s="5">
        <f>IF(G195="",$F$1*C195-B195,G195-B195)</f>
        <v>-5.068719999999999</v>
      </c>
      <c r="I195" s="2" t="s">
        <v>66</v>
      </c>
      <c r="J195" s="33" t="s">
        <v>1755</v>
      </c>
      <c r="K195" s="34">
        <f>DATE(MID(J195,1,4),MID(J195,5,2),MID(J195,7,2))</f>
        <v>44126</v>
      </c>
      <c r="L195" s="34" t="str">
        <f ca="1">IF(LEN(J195) &gt; 15,DATE(MID(J195,12,4),MID(J195,16,2),MID(J195,18,2)),TEXT(TODAY(),"yyyy-mm-dd"))</f>
        <v>2020-11-23</v>
      </c>
      <c r="M195" s="18">
        <f ca="1">(L195-K195+1)*B195</f>
        <v>3960</v>
      </c>
      <c r="N195" s="19">
        <f ca="1">H195/M195*365</f>
        <v>-0.4671926262626262</v>
      </c>
      <c r="O195" s="35">
        <f>D195*C195</f>
        <v>119.861952</v>
      </c>
      <c r="P195" s="35">
        <f>B195-O195</f>
        <v>0.13804799999999773</v>
      </c>
      <c r="Q195" s="36">
        <f>B195/150</f>
        <v>0.8</v>
      </c>
      <c r="R195" s="37">
        <f>R194+C195-T195</f>
        <v>12178.610000000011</v>
      </c>
      <c r="S195" s="38">
        <f>R195*D195</f>
        <v>20664.665448000022</v>
      </c>
      <c r="T195" s="38"/>
      <c r="U195" s="38"/>
      <c r="V195" s="39">
        <f>V194+U195</f>
        <v>51021.85</v>
      </c>
      <c r="W195" s="39">
        <f>V195+S195</f>
        <v>71686.51544800002</v>
      </c>
      <c r="X195" s="1">
        <f>X194+B195</f>
        <v>60030</v>
      </c>
      <c r="Y195" s="37">
        <f>W195-X195</f>
        <v>11656.51544800002</v>
      </c>
      <c r="Z195" s="204">
        <f>W195/X195-1</f>
        <v>0.1941781683824757</v>
      </c>
      <c r="AA195" s="204">
        <f>S195/(X195-V195)-1</f>
        <v>1.293996597303555</v>
      </c>
      <c r="AB195" s="204">
        <f>SUM($C$2:C195)*D195/SUM($B$2:B195)-1</f>
        <v>0.15668400313725517</v>
      </c>
      <c r="AC195" s="204">
        <f>Z195-AB195</f>
        <v>3.7494165245220534E-2</v>
      </c>
      <c r="AD195" s="40">
        <f>IF(E195-F195&lt;0,"达成",E195-F195)</f>
        <v>0.25223933333333337</v>
      </c>
    </row>
    <row r="196" spans="1:30">
      <c r="A196" s="31" t="s">
        <v>1756</v>
      </c>
      <c r="B196" s="2">
        <v>135</v>
      </c>
      <c r="C196" s="178">
        <v>80.400000000000006</v>
      </c>
      <c r="D196" s="179">
        <v>1.6771</v>
      </c>
      <c r="E196" s="32">
        <f>10%*Q196+13%</f>
        <v>0.22000000000000003</v>
      </c>
      <c r="F196" s="13">
        <f>IF(G196="",($F$1*C196-B196)/B196,H196/B196)</f>
        <v>-3.1031111111111107E-2</v>
      </c>
      <c r="H196" s="5">
        <f>IF(G196="",$F$1*C196-B196,G196-B196)</f>
        <v>-4.1891999999999996</v>
      </c>
      <c r="I196" s="2" t="s">
        <v>66</v>
      </c>
      <c r="J196" s="33" t="s">
        <v>1757</v>
      </c>
      <c r="K196" s="34">
        <f>DATE(MID(J196,1,4),MID(J196,5,2),MID(J196,7,2))</f>
        <v>44127</v>
      </c>
      <c r="L196" s="34" t="str">
        <f ca="1">IF(LEN(J196) &gt; 15,DATE(MID(J196,12,4),MID(J196,16,2),MID(J196,18,2)),TEXT(TODAY(),"yyyy-mm-dd"))</f>
        <v>2020-11-23</v>
      </c>
      <c r="M196" s="18">
        <f ca="1">(L196-K196+1)*B196</f>
        <v>4320</v>
      </c>
      <c r="N196" s="19">
        <f ca="1">H196/M196*365</f>
        <v>-0.35394861111111103</v>
      </c>
      <c r="O196" s="35">
        <f>D196*C196</f>
        <v>134.83884</v>
      </c>
      <c r="P196" s="35">
        <f>B196-O196</f>
        <v>0.16115999999999531</v>
      </c>
      <c r="Q196" s="36">
        <f>B196/150</f>
        <v>0.9</v>
      </c>
      <c r="R196" s="37">
        <f>R195+C196-T196</f>
        <v>12259.010000000011</v>
      </c>
      <c r="S196" s="38">
        <f>R196*D196</f>
        <v>20559.585671000019</v>
      </c>
      <c r="T196" s="38"/>
      <c r="U196" s="38"/>
      <c r="V196" s="39">
        <f>V195+U196</f>
        <v>51021.85</v>
      </c>
      <c r="W196" s="39">
        <f>V196+S196</f>
        <v>71581.435671000014</v>
      </c>
      <c r="X196" s="1">
        <f>X195+B196</f>
        <v>60165</v>
      </c>
      <c r="Y196" s="37">
        <f>W196-X196</f>
        <v>11416.435671000014</v>
      </c>
      <c r="Z196" s="204">
        <f>W196/X196-1</f>
        <v>0.18975210954874111</v>
      </c>
      <c r="AA196" s="204">
        <f>S196/(X196-V196)-1</f>
        <v>1.2486326562508561</v>
      </c>
      <c r="AB196" s="204">
        <f>SUM($C$2:C196)*D196/SUM($B$2:B196)-1</f>
        <v>0.14253013983649243</v>
      </c>
      <c r="AC196" s="204">
        <f>Z196-AB196</f>
        <v>4.7221969712248679E-2</v>
      </c>
      <c r="AD196" s="40">
        <f>IF(E196-F196&lt;0,"达成",E196-F196)</f>
        <v>0.25103111111111115</v>
      </c>
    </row>
    <row r="197" spans="1:30">
      <c r="A197" s="31" t="s">
        <v>1758</v>
      </c>
      <c r="B197" s="2">
        <v>135</v>
      </c>
      <c r="C197" s="178">
        <v>80.83</v>
      </c>
      <c r="D197" s="179">
        <v>1.6680999999999999</v>
      </c>
      <c r="E197" s="32">
        <f>10%*Q197+13%</f>
        <v>0.22000000000000003</v>
      </c>
      <c r="F197" s="13">
        <f>IF(G197="",($F$1*C197-B197)/B197,H197/B197)</f>
        <v>-2.5848814814814762E-2</v>
      </c>
      <c r="H197" s="5">
        <f>IF(G197="",$F$1*C197-B197,G197-B197)</f>
        <v>-3.4895899999999926</v>
      </c>
      <c r="I197" s="2" t="s">
        <v>66</v>
      </c>
      <c r="J197" s="33" t="s">
        <v>1759</v>
      </c>
      <c r="K197" s="34">
        <f>DATE(MID(J197,1,4),MID(J197,5,2),MID(J197,7,2))</f>
        <v>44130</v>
      </c>
      <c r="L197" s="34" t="str">
        <f ca="1">IF(LEN(J197) &gt; 15,DATE(MID(J197,12,4),MID(J197,16,2),MID(J197,18,2)),TEXT(TODAY(),"yyyy-mm-dd"))</f>
        <v>2020-11-23</v>
      </c>
      <c r="M197" s="18">
        <f ca="1">(L197-K197+1)*B197</f>
        <v>3915</v>
      </c>
      <c r="N197" s="19">
        <f ca="1">H197/M197*365</f>
        <v>-0.32533853128990992</v>
      </c>
      <c r="O197" s="35">
        <f>D197*C197</f>
        <v>134.83252299999998</v>
      </c>
      <c r="P197" s="35">
        <f>B197-O197</f>
        <v>0.16747700000001942</v>
      </c>
      <c r="Q197" s="36">
        <f>B197/150</f>
        <v>0.9</v>
      </c>
      <c r="R197" s="37">
        <f>R196+C197-T197</f>
        <v>12339.840000000011</v>
      </c>
      <c r="S197" s="38">
        <f>R197*D197</f>
        <v>20584.087104000017</v>
      </c>
      <c r="T197" s="38"/>
      <c r="U197" s="38"/>
      <c r="V197" s="39">
        <f>V196+U197</f>
        <v>51021.85</v>
      </c>
      <c r="W197" s="39">
        <f>V197+S197</f>
        <v>71605.937104000011</v>
      </c>
      <c r="X197" s="1">
        <f>X196+B197</f>
        <v>60300</v>
      </c>
      <c r="Y197" s="37">
        <f>W197-X197</f>
        <v>11305.937104000011</v>
      </c>
      <c r="Z197" s="204">
        <f>W197/X197-1</f>
        <v>0.18749481101160881</v>
      </c>
      <c r="AA197" s="204">
        <f>S197/(X197-V197)-1</f>
        <v>1.2185551110943469</v>
      </c>
      <c r="AB197" s="204">
        <f>SUM($C$2:C197)*D197/SUM($B$2:B197)-1</f>
        <v>0.13571180684045148</v>
      </c>
      <c r="AC197" s="204">
        <f>Z197-AB197</f>
        <v>5.1783004171157332E-2</v>
      </c>
      <c r="AD197" s="40">
        <f>IF(E197-F197&lt;0,"达成",E197-F197)</f>
        <v>0.2458488148148148</v>
      </c>
    </row>
    <row r="198" spans="1:30">
      <c r="A198" s="31" t="s">
        <v>1760</v>
      </c>
      <c r="B198" s="2">
        <v>135</v>
      </c>
      <c r="C198" s="178">
        <v>80.69</v>
      </c>
      <c r="D198" s="179">
        <v>1.671</v>
      </c>
      <c r="E198" s="32">
        <f>10%*Q198+13%</f>
        <v>0.22000000000000003</v>
      </c>
      <c r="F198" s="13">
        <f>IF(G198="",($F$1*C198-B198)/B198,H198/B198)</f>
        <v>-2.7536074074074199E-2</v>
      </c>
      <c r="H198" s="5">
        <f>IF(G198="",$F$1*C198-B198,G198-B198)</f>
        <v>-3.7173700000000167</v>
      </c>
      <c r="I198" s="2" t="s">
        <v>66</v>
      </c>
      <c r="J198" s="33" t="s">
        <v>1761</v>
      </c>
      <c r="K198" s="34">
        <f>DATE(MID(J198,1,4),MID(J198,5,2),MID(J198,7,2))</f>
        <v>44131</v>
      </c>
      <c r="L198" s="34" t="str">
        <f ca="1">IF(LEN(J198) &gt; 15,DATE(MID(J198,12,4),MID(J198,16,2),MID(J198,18,2)),TEXT(TODAY(),"yyyy-mm-dd"))</f>
        <v>2020-11-23</v>
      </c>
      <c r="M198" s="18">
        <f ca="1">(L198-K198+1)*B198</f>
        <v>3780</v>
      </c>
      <c r="N198" s="19">
        <f ca="1">H198/M198*365</f>
        <v>-0.35895239417989577</v>
      </c>
      <c r="O198" s="35">
        <f>D198*C198</f>
        <v>134.83299</v>
      </c>
      <c r="P198" s="35">
        <f>B198-O198</f>
        <v>0.16701000000000477</v>
      </c>
      <c r="Q198" s="36">
        <f>B198/150</f>
        <v>0.9</v>
      </c>
      <c r="R198" s="37">
        <f>R197+C198-T198</f>
        <v>12420.530000000012</v>
      </c>
      <c r="S198" s="38">
        <f>R198*D198</f>
        <v>20754.705630000019</v>
      </c>
      <c r="T198" s="38"/>
      <c r="U198" s="38"/>
      <c r="V198" s="39">
        <f>V197+U198</f>
        <v>51021.85</v>
      </c>
      <c r="W198" s="39">
        <f>V198+S198</f>
        <v>71776.555630000017</v>
      </c>
      <c r="X198" s="1">
        <f>X197+B198</f>
        <v>60435</v>
      </c>
      <c r="Y198" s="37">
        <f>W198-X198</f>
        <v>11341.555630000017</v>
      </c>
      <c r="Z198" s="204">
        <f>W198/X198-1</f>
        <v>0.18766535335484424</v>
      </c>
      <c r="AA198" s="204">
        <f>S198/(X198-V198)-1</f>
        <v>1.2048629449227959</v>
      </c>
      <c r="AB198" s="204">
        <f>SUM($C$2:C198)*D198/SUM($B$2:B198)-1</f>
        <v>0.13699623068432709</v>
      </c>
      <c r="AC198" s="204">
        <f>Z198-AB198</f>
        <v>5.0669122670517153E-2</v>
      </c>
      <c r="AD198" s="40">
        <f>IF(E198-F198&lt;0,"达成",E198-F198)</f>
        <v>0.24753607407407424</v>
      </c>
    </row>
    <row r="199" spans="1:30">
      <c r="A199" s="31" t="s">
        <v>1762</v>
      </c>
      <c r="B199" s="2">
        <v>135</v>
      </c>
      <c r="C199" s="178">
        <v>80.069999999999993</v>
      </c>
      <c r="D199" s="179">
        <v>1.6839999999999999</v>
      </c>
      <c r="E199" s="32">
        <f>10%*Q199+13%</f>
        <v>0.22000000000000003</v>
      </c>
      <c r="F199" s="13">
        <f>IF(G199="",($F$1*C199-B199)/B199,H199/B199)</f>
        <v>-3.5008222222222267E-2</v>
      </c>
      <c r="H199" s="5">
        <f>IF(G199="",$F$1*C199-B199,G199-B199)</f>
        <v>-4.7261100000000056</v>
      </c>
      <c r="I199" s="2" t="s">
        <v>66</v>
      </c>
      <c r="J199" s="33" t="s">
        <v>1763</v>
      </c>
      <c r="K199" s="34">
        <f>DATE(MID(J199,1,4),MID(J199,5,2),MID(J199,7,2))</f>
        <v>44132</v>
      </c>
      <c r="L199" s="34" t="str">
        <f ca="1">IF(LEN(J199) &gt; 15,DATE(MID(J199,12,4),MID(J199,16,2),MID(J199,18,2)),TEXT(TODAY(),"yyyy-mm-dd"))</f>
        <v>2020-11-23</v>
      </c>
      <c r="M199" s="18">
        <f ca="1">(L199-K199+1)*B199</f>
        <v>3645</v>
      </c>
      <c r="N199" s="19">
        <f ca="1">H199/M199*365</f>
        <v>-0.4732593004115232</v>
      </c>
      <c r="O199" s="35">
        <f>D199*C199</f>
        <v>134.83787999999998</v>
      </c>
      <c r="P199" s="35">
        <f>B199-O199</f>
        <v>0.16212000000001581</v>
      </c>
      <c r="Q199" s="36">
        <f>B199/150</f>
        <v>0.9</v>
      </c>
      <c r="R199" s="37">
        <f>R198+C199-T199</f>
        <v>12500.600000000011</v>
      </c>
      <c r="S199" s="38">
        <f>R199*D199</f>
        <v>21051.010400000017</v>
      </c>
      <c r="T199" s="38"/>
      <c r="U199" s="38"/>
      <c r="V199" s="39">
        <f>V198+U199</f>
        <v>51021.85</v>
      </c>
      <c r="W199" s="39">
        <f>V199+S199</f>
        <v>72072.86040000002</v>
      </c>
      <c r="X199" s="1">
        <f>X198+B199</f>
        <v>60570</v>
      </c>
      <c r="Y199" s="37">
        <f>W199-X199</f>
        <v>11502.86040000002</v>
      </c>
      <c r="Z199" s="204">
        <f>W199/X199-1</f>
        <v>0.18991019316493341</v>
      </c>
      <c r="AA199" s="204">
        <f>S199/(X199-V199)-1</f>
        <v>1.2047213753449637</v>
      </c>
      <c r="AB199" s="204">
        <f>SUM($C$2:C199)*D199/SUM($B$2:B199)-1</f>
        <v>0.14511506791140438</v>
      </c>
      <c r="AC199" s="204">
        <f>Z199-AB199</f>
        <v>4.4795125253529022E-2</v>
      </c>
      <c r="AD199" s="40">
        <f>IF(E199-F199&lt;0,"达成",E199-F199)</f>
        <v>0.2550082222222223</v>
      </c>
    </row>
    <row r="200" spans="1:30">
      <c r="A200" s="31" t="s">
        <v>1764</v>
      </c>
      <c r="B200" s="2">
        <v>135</v>
      </c>
      <c r="C200" s="178">
        <v>79.44</v>
      </c>
      <c r="D200" s="179">
        <v>1.6974</v>
      </c>
      <c r="E200" s="32">
        <f>10%*Q200+13%</f>
        <v>0.22000000000000003</v>
      </c>
      <c r="F200" s="13">
        <f>IF(G200="",($F$1*C200-B200)/B200,H200/B200)</f>
        <v>-4.2600888888888994E-2</v>
      </c>
      <c r="H200" s="5">
        <f>IF(G200="",$F$1*C200-B200,G200-B200)</f>
        <v>-5.7511200000000144</v>
      </c>
      <c r="I200" s="2" t="s">
        <v>66</v>
      </c>
      <c r="J200" s="33" t="s">
        <v>1765</v>
      </c>
      <c r="K200" s="34">
        <f>DATE(MID(J200,1,4),MID(J200,5,2),MID(J200,7,2))</f>
        <v>44133</v>
      </c>
      <c r="L200" s="34" t="str">
        <f ca="1">IF(LEN(J200) &gt; 15,DATE(MID(J200,12,4),MID(J200,16,2),MID(J200,18,2)),TEXT(TODAY(),"yyyy-mm-dd"))</f>
        <v>2020-11-23</v>
      </c>
      <c r="M200" s="18">
        <f ca="1">(L200-K200+1)*B200</f>
        <v>3510</v>
      </c>
      <c r="N200" s="19">
        <f ca="1">H200/M200*365</f>
        <v>-0.59805094017094163</v>
      </c>
      <c r="O200" s="35">
        <f>D200*C200</f>
        <v>134.84145599999999</v>
      </c>
      <c r="P200" s="35">
        <f>B200-O200</f>
        <v>0.15854400000000624</v>
      </c>
      <c r="Q200" s="36">
        <f>B200/150</f>
        <v>0.9</v>
      </c>
      <c r="R200" s="37">
        <f>R199+C200-T200</f>
        <v>12580.040000000012</v>
      </c>
      <c r="S200" s="38">
        <f>R200*D200</f>
        <v>21353.35989600002</v>
      </c>
      <c r="T200" s="38"/>
      <c r="U200" s="38"/>
      <c r="V200" s="39">
        <f>V199+U200</f>
        <v>51021.85</v>
      </c>
      <c r="W200" s="39">
        <f>V200+S200</f>
        <v>72375.209896000015</v>
      </c>
      <c r="X200" s="1">
        <f>X199+B200</f>
        <v>60705</v>
      </c>
      <c r="Y200" s="37">
        <f>W200-X200</f>
        <v>11670.209896000015</v>
      </c>
      <c r="Z200" s="204">
        <f>W200/X200-1</f>
        <v>0.19224462393542563</v>
      </c>
      <c r="AA200" s="204">
        <f>S200/(X200-V200)-1</f>
        <v>1.2052080052462286</v>
      </c>
      <c r="AB200" s="204">
        <f>SUM($C$2:C200)*D200/SUM($B$2:B200)-1</f>
        <v>0.15346275934426257</v>
      </c>
      <c r="AC200" s="204">
        <f>Z200-AB200</f>
        <v>3.8781864591163062E-2</v>
      </c>
      <c r="AD200" s="40">
        <f>IF(E200-F200&lt;0,"达成",E200-F200)</f>
        <v>0.26260088888888899</v>
      </c>
    </row>
    <row r="201" spans="1:30">
      <c r="A201" s="31" t="s">
        <v>1766</v>
      </c>
      <c r="B201" s="2">
        <v>135</v>
      </c>
      <c r="C201" s="178">
        <v>80.680000000000007</v>
      </c>
      <c r="D201" s="179">
        <v>1.6713</v>
      </c>
      <c r="E201" s="32">
        <f>10%*Q201+13%</f>
        <v>0.22000000000000003</v>
      </c>
      <c r="F201" s="13">
        <f>IF(G201="",($F$1*C201-B201)/B201,H201/B201)</f>
        <v>-2.7656592592592445E-2</v>
      </c>
      <c r="H201" s="5">
        <f>IF(G201="",$F$1*C201-B201,G201-B201)</f>
        <v>-3.7336399999999799</v>
      </c>
      <c r="I201" s="2" t="s">
        <v>66</v>
      </c>
      <c r="J201" s="33" t="s">
        <v>1767</v>
      </c>
      <c r="K201" s="34">
        <f>DATE(MID(J201,1,4),MID(J201,5,2),MID(J201,7,2))</f>
        <v>44134</v>
      </c>
      <c r="L201" s="34" t="str">
        <f ca="1">IF(LEN(J201) &gt; 15,DATE(MID(J201,12,4),MID(J201,16,2),MID(J201,18,2)),TEXT(TODAY(),"yyyy-mm-dd"))</f>
        <v>2020-11-23</v>
      </c>
      <c r="M201" s="18">
        <f ca="1">(L201-K201+1)*B201</f>
        <v>3375</v>
      </c>
      <c r="N201" s="19">
        <f ca="1">H201/M201*365</f>
        <v>-0.40378625185184963</v>
      </c>
      <c r="O201" s="35">
        <f>D201*C201</f>
        <v>134.840484</v>
      </c>
      <c r="P201" s="35">
        <f>B201-O201</f>
        <v>0.15951599999999644</v>
      </c>
      <c r="Q201" s="36">
        <f>B201/150</f>
        <v>0.9</v>
      </c>
      <c r="R201" s="37">
        <f>R200+C201-T201</f>
        <v>12660.720000000012</v>
      </c>
      <c r="S201" s="38">
        <f>R201*D201</f>
        <v>21159.86133600002</v>
      </c>
      <c r="T201" s="38"/>
      <c r="U201" s="38"/>
      <c r="V201" s="39">
        <f>V200+U201</f>
        <v>51021.85</v>
      </c>
      <c r="W201" s="39">
        <f>V201+S201</f>
        <v>72181.711336000022</v>
      </c>
      <c r="X201" s="1">
        <f>X200+B201</f>
        <v>60840</v>
      </c>
      <c r="Y201" s="37">
        <f>W201-X201</f>
        <v>11341.711336000022</v>
      </c>
      <c r="Z201" s="204">
        <f>W201/X201-1</f>
        <v>0.18641866101249205</v>
      </c>
      <c r="AA201" s="204">
        <f>S201/(X201-V201)-1</f>
        <v>1.1551780463733001</v>
      </c>
      <c r="AB201" s="204">
        <f>SUM($C$2:C201)*D201/SUM($B$2:B201)-1</f>
        <v>0.13505656378466591</v>
      </c>
      <c r="AC201" s="204">
        <f>Z201-AB201</f>
        <v>5.1362097227826142E-2</v>
      </c>
      <c r="AD201" s="40">
        <f>IF(E201-F201&lt;0,"达成",E201-F201)</f>
        <v>0.24765659259259248</v>
      </c>
    </row>
    <row r="202" spans="1:30">
      <c r="A202" s="31" t="s">
        <v>1856</v>
      </c>
      <c r="B202" s="252">
        <v>135</v>
      </c>
      <c r="C202" s="178">
        <v>80.260000000000005</v>
      </c>
      <c r="D202" s="179">
        <v>1.6800999999999999</v>
      </c>
      <c r="E202" s="32">
        <f>10%*Q202+13%</f>
        <v>0.22000000000000003</v>
      </c>
      <c r="F202" s="13">
        <f>IF(G202="",($F$1*C202-B202)/B202,H202/B202)</f>
        <v>-3.2718370370370335E-2</v>
      </c>
      <c r="H202" s="5">
        <f>IF(G202="",$F$1*C202-B202,G202-B202)</f>
        <v>-4.4169799999999952</v>
      </c>
      <c r="I202" s="2" t="s">
        <v>66</v>
      </c>
      <c r="J202" s="33" t="s">
        <v>1857</v>
      </c>
      <c r="K202" s="34">
        <f>DATE(MID(J202,1,4),MID(J202,5,2),MID(J202,7,2))</f>
        <v>44137</v>
      </c>
      <c r="L202" s="34" t="str">
        <f ca="1">IF(LEN(J202) &gt; 15,DATE(MID(J202,12,4),MID(J202,16,2),MID(J202,18,2)),TEXT(TODAY(),"yyyy-mm-dd"))</f>
        <v>2020-11-23</v>
      </c>
      <c r="M202" s="18">
        <f ca="1">(L202-K202+1)*B202</f>
        <v>2970</v>
      </c>
      <c r="N202" s="19">
        <f ca="1">H202/M202*365</f>
        <v>-0.54282750841750782</v>
      </c>
      <c r="O202" s="35">
        <f>D202*C202</f>
        <v>134.84482600000001</v>
      </c>
      <c r="P202" s="35">
        <f>B202-O202</f>
        <v>0.15517399999998815</v>
      </c>
      <c r="Q202" s="36">
        <f>B202/150</f>
        <v>0.9</v>
      </c>
      <c r="R202" s="37">
        <f>R201+C202-T202</f>
        <v>12740.980000000012</v>
      </c>
      <c r="S202" s="38">
        <f>R202*D202</f>
        <v>21406.120498000018</v>
      </c>
      <c r="T202" s="38"/>
      <c r="U202" s="38"/>
      <c r="V202" s="39">
        <f>V201+U202</f>
        <v>51021.85</v>
      </c>
      <c r="W202" s="39">
        <f>V202+S202</f>
        <v>72427.97049800001</v>
      </c>
      <c r="X202" s="1">
        <f>X201+B202</f>
        <v>60975</v>
      </c>
      <c r="Y202" s="37">
        <f>W202-X202</f>
        <v>11452.97049800001</v>
      </c>
      <c r="Z202" s="204">
        <f>W202/X202-1</f>
        <v>0.18783059447314487</v>
      </c>
      <c r="AA202" s="204">
        <f>S202/(X202-V202)-1</f>
        <v>1.1506880231886405</v>
      </c>
      <c r="AB202" s="204">
        <f>SUM($C$2:C202)*D202/SUM($B$2:B202)-1</f>
        <v>0.14034060064935083</v>
      </c>
      <c r="AC202" s="204">
        <f>Z202-AB202</f>
        <v>4.7489993823794041E-2</v>
      </c>
      <c r="AD202" s="40">
        <f>IF(E202-F202&lt;0,"达成",E202-F202)</f>
        <v>0.25271837037037037</v>
      </c>
    </row>
    <row r="203" spans="1:30">
      <c r="A203" s="31" t="s">
        <v>1858</v>
      </c>
      <c r="B203" s="2">
        <v>135</v>
      </c>
      <c r="C203" s="178">
        <v>79.349999999999994</v>
      </c>
      <c r="D203" s="179">
        <v>1.6992</v>
      </c>
      <c r="E203" s="32">
        <f>10%*Q203+13%</f>
        <v>0.22000000000000003</v>
      </c>
      <c r="F203" s="13">
        <f>IF(G203="",($F$1*C203-B203)/B203,H203/B203)</f>
        <v>-4.3685555555555519E-2</v>
      </c>
      <c r="H203" s="5">
        <f>IF(G203="",$F$1*C203-B203,G203-B203)</f>
        <v>-5.8975499999999954</v>
      </c>
      <c r="I203" s="2" t="s">
        <v>66</v>
      </c>
      <c r="J203" s="33" t="s">
        <v>1829</v>
      </c>
      <c r="K203" s="34">
        <f>DATE(MID(J203,1,4),MID(J203,5,2),MID(J203,7,2))</f>
        <v>44138</v>
      </c>
      <c r="L203" s="34" t="str">
        <f ca="1">IF(LEN(J203) &gt; 15,DATE(MID(J203,12,4),MID(J203,16,2),MID(J203,18,2)),TEXT(TODAY(),"yyyy-mm-dd"))</f>
        <v>2020-11-23</v>
      </c>
      <c r="M203" s="18">
        <f ca="1">(L203-K203+1)*B203</f>
        <v>2835</v>
      </c>
      <c r="N203" s="19">
        <f ca="1">H203/M203*365</f>
        <v>-0.75929656084656028</v>
      </c>
      <c r="O203" s="35">
        <f>D203*C203</f>
        <v>134.83151999999998</v>
      </c>
      <c r="P203" s="35">
        <f>B203-O203</f>
        <v>0.16848000000001662</v>
      </c>
      <c r="Q203" s="36">
        <f>B203/150</f>
        <v>0.9</v>
      </c>
      <c r="R203" s="37">
        <f>R202+C203-T203</f>
        <v>12820.330000000013</v>
      </c>
      <c r="S203" s="38">
        <f>R203*D203</f>
        <v>21784.304736000024</v>
      </c>
      <c r="T203" s="38"/>
      <c r="U203" s="38"/>
      <c r="V203" s="39">
        <f>V202+U203</f>
        <v>51021.85</v>
      </c>
      <c r="W203" s="39">
        <f>V203+S203</f>
        <v>72806.154736000026</v>
      </c>
      <c r="X203" s="1">
        <f>X202+B203</f>
        <v>61110</v>
      </c>
      <c r="Y203" s="37">
        <f>W203-X203</f>
        <v>11696.154736000026</v>
      </c>
      <c r="Z203" s="204">
        <f>W203/X203-1</f>
        <v>0.19139510286368888</v>
      </c>
      <c r="AA203" s="204">
        <f>S203/(X203-V203)-1</f>
        <v>1.1593954031214864</v>
      </c>
      <c r="AB203" s="204">
        <f>SUM($C$2:C203)*D203/SUM($B$2:B203)-1</f>
        <v>0.15255537318255263</v>
      </c>
      <c r="AC203" s="204">
        <f>Z203-AB203</f>
        <v>3.8839729681136248E-2</v>
      </c>
      <c r="AD203" s="40">
        <f>IF(E203-F203&lt;0,"达成",E203-F203)</f>
        <v>0.26368555555555556</v>
      </c>
    </row>
    <row r="204" spans="1:30">
      <c r="A204" s="31" t="s">
        <v>1859</v>
      </c>
      <c r="B204" s="2">
        <v>135</v>
      </c>
      <c r="C204" s="178">
        <v>78.790000000000006</v>
      </c>
      <c r="D204" s="179">
        <v>1.7113</v>
      </c>
      <c r="E204" s="32">
        <f>10%*Q204+13%</f>
        <v>0.22000000000000003</v>
      </c>
      <c r="F204" s="13">
        <f>IF(G204="",($F$1*C204-B204)/B204,H204/B204)</f>
        <v>-5.0434592592592427E-2</v>
      </c>
      <c r="H204" s="5">
        <f>IF(G204="",$F$1*C204-B204,G204-B204)</f>
        <v>-6.808669999999978</v>
      </c>
      <c r="I204" s="2" t="s">
        <v>66</v>
      </c>
      <c r="J204" s="33" t="s">
        <v>1831</v>
      </c>
      <c r="K204" s="34">
        <f>DATE(MID(J204,1,4),MID(J204,5,2),MID(J204,7,2))</f>
        <v>44139</v>
      </c>
      <c r="L204" s="34" t="str">
        <f ca="1">IF(LEN(J204) &gt; 15,DATE(MID(J204,12,4),MID(J204,16,2),MID(J204,18,2)),TEXT(TODAY(),"yyyy-mm-dd"))</f>
        <v>2020-11-23</v>
      </c>
      <c r="M204" s="18">
        <f ca="1">(L204-K204+1)*B204</f>
        <v>2700</v>
      </c>
      <c r="N204" s="19">
        <f ca="1">H204/M204*365</f>
        <v>-0.92043131481481177</v>
      </c>
      <c r="O204" s="35">
        <f>D204*C204</f>
        <v>134.83332700000003</v>
      </c>
      <c r="P204" s="35">
        <f>B204-O204</f>
        <v>0.16667299999997454</v>
      </c>
      <c r="Q204" s="36">
        <f>B204/150</f>
        <v>0.9</v>
      </c>
      <c r="R204" s="37">
        <f>R203+C204-T204</f>
        <v>12899.120000000014</v>
      </c>
      <c r="S204" s="38">
        <f>R204*D204</f>
        <v>22074.264056000025</v>
      </c>
      <c r="T204" s="38"/>
      <c r="U204" s="38"/>
      <c r="V204" s="39">
        <f>V203+U204</f>
        <v>51021.85</v>
      </c>
      <c r="W204" s="39">
        <f>V204+S204</f>
        <v>73096.11405600002</v>
      </c>
      <c r="X204" s="1">
        <f>X203+B204</f>
        <v>61245</v>
      </c>
      <c r="Y204" s="37">
        <f>W204-X204</f>
        <v>11851.11405600002</v>
      </c>
      <c r="Z204" s="204">
        <f>W204/X204-1</f>
        <v>0.19350337261817319</v>
      </c>
      <c r="AA204" s="204">
        <f>S204/(X204-V204)-1</f>
        <v>1.1592429002802485</v>
      </c>
      <c r="AB204" s="204">
        <f>SUM($C$2:C204)*D204/SUM($B$2:B204)-1</f>
        <v>0.15998138020721697</v>
      </c>
      <c r="AC204" s="204">
        <f>Z204-AB204</f>
        <v>3.3521992410956214E-2</v>
      </c>
      <c r="AD204" s="40">
        <f>IF(E204-F204&lt;0,"达成",E204-F204)</f>
        <v>0.27043459259259245</v>
      </c>
    </row>
    <row r="205" spans="1:30">
      <c r="A205" s="31" t="s">
        <v>1860</v>
      </c>
      <c r="B205" s="2">
        <v>135</v>
      </c>
      <c r="C205" s="178">
        <v>77.69</v>
      </c>
      <c r="D205" s="179">
        <v>1.7356</v>
      </c>
      <c r="E205" s="32">
        <f>10%*Q205+13%</f>
        <v>0.22000000000000003</v>
      </c>
      <c r="F205" s="13">
        <f>IF(G205="",($F$1*C205-B205)/B205,H205/B205)</f>
        <v>-6.3691629629629654E-2</v>
      </c>
      <c r="H205" s="5">
        <f>IF(G205="",$F$1*C205-B205,G205-B205)</f>
        <v>-8.5983700000000027</v>
      </c>
      <c r="I205" s="2" t="s">
        <v>66</v>
      </c>
      <c r="J205" s="33" t="s">
        <v>1833</v>
      </c>
      <c r="K205" s="34">
        <f>DATE(MID(J205,1,4),MID(J205,5,2),MID(J205,7,2))</f>
        <v>44140</v>
      </c>
      <c r="L205" s="34" t="str">
        <f ca="1">IF(LEN(J205) &gt; 15,DATE(MID(J205,12,4),MID(J205,16,2),MID(J205,18,2)),TEXT(TODAY(),"yyyy-mm-dd"))</f>
        <v>2020-11-23</v>
      </c>
      <c r="M205" s="18">
        <f ca="1">(L205-K205+1)*B205</f>
        <v>2565</v>
      </c>
      <c r="N205" s="19">
        <f ca="1">H205/M205*365</f>
        <v>-1.2235497270955169</v>
      </c>
      <c r="O205" s="35">
        <f>D205*C205</f>
        <v>134.838764</v>
      </c>
      <c r="P205" s="35">
        <f>B205-O205</f>
        <v>0.16123600000000238</v>
      </c>
      <c r="Q205" s="36">
        <f>B205/150</f>
        <v>0.9</v>
      </c>
      <c r="R205" s="37">
        <f>R204+C205-T205</f>
        <v>12976.810000000014</v>
      </c>
      <c r="S205" s="38">
        <f>R205*D205</f>
        <v>22522.551436000023</v>
      </c>
      <c r="T205" s="38"/>
      <c r="U205" s="38"/>
      <c r="V205" s="39">
        <f>V204+U205</f>
        <v>51021.85</v>
      </c>
      <c r="W205" s="39">
        <f>V205+S205</f>
        <v>73544.401436000015</v>
      </c>
      <c r="X205" s="1">
        <f>X204+B205</f>
        <v>61380</v>
      </c>
      <c r="Y205" s="37">
        <f>W205-X205</f>
        <v>12164.401436000015</v>
      </c>
      <c r="Z205" s="204">
        <f>W205/X205-1</f>
        <v>0.19818184157706109</v>
      </c>
      <c r="AA205" s="204">
        <f>S205/(X205-V205)-1</f>
        <v>1.1743797334466115</v>
      </c>
      <c r="AB205" s="204">
        <f>SUM($C$2:C205)*D205/SUM($B$2:B205)-1</f>
        <v>0.17560009770666696</v>
      </c>
      <c r="AC205" s="204">
        <f>Z205-AB205</f>
        <v>2.2581743870394133E-2</v>
      </c>
      <c r="AD205" s="40">
        <f>IF(E205-F205&lt;0,"达成",E205-F205)</f>
        <v>0.28369162962962968</v>
      </c>
    </row>
    <row r="206" spans="1:30">
      <c r="A206" s="31" t="s">
        <v>1861</v>
      </c>
      <c r="B206" s="2">
        <v>120</v>
      </c>
      <c r="C206" s="178">
        <v>69.06</v>
      </c>
      <c r="D206" s="179">
        <v>1.7356</v>
      </c>
      <c r="E206" s="32">
        <f>10%*Q206+13%</f>
        <v>0.21000000000000002</v>
      </c>
      <c r="F206" s="13">
        <f>IF(G206="",($F$1*C206-B206)/B206,H206/B206)</f>
        <v>-6.3661500000000024E-2</v>
      </c>
      <c r="H206" s="5">
        <f>IF(G206="",$F$1*C206-B206,G206-B206)</f>
        <v>-7.6393800000000027</v>
      </c>
      <c r="I206" s="2" t="s">
        <v>66</v>
      </c>
      <c r="J206" s="33" t="s">
        <v>1835</v>
      </c>
      <c r="K206" s="34">
        <f>DATE(MID(J206,1,4),MID(J206,5,2),MID(J206,7,2))</f>
        <v>44141</v>
      </c>
      <c r="L206" s="34" t="str">
        <f ca="1">IF(LEN(J206) &gt; 15,DATE(MID(J206,12,4),MID(J206,16,2),MID(J206,18,2)),TEXT(TODAY(),"yyyy-mm-dd"))</f>
        <v>2020-11-23</v>
      </c>
      <c r="M206" s="18">
        <f ca="1">(L206-K206+1)*B206</f>
        <v>2160</v>
      </c>
      <c r="N206" s="19">
        <f ca="1">H206/M206*365</f>
        <v>-1.2909137500000005</v>
      </c>
      <c r="O206" s="35">
        <f>D206*C206</f>
        <v>119.86053600000001</v>
      </c>
      <c r="P206" s="35">
        <f>B206-O206</f>
        <v>0.1394639999999896</v>
      </c>
      <c r="Q206" s="36">
        <f>B206/150</f>
        <v>0.8</v>
      </c>
      <c r="R206" s="37">
        <f>R205+C206-T206</f>
        <v>13045.870000000014</v>
      </c>
      <c r="S206" s="38">
        <f>R206*D206</f>
        <v>22642.411972000024</v>
      </c>
      <c r="T206" s="38"/>
      <c r="U206" s="38"/>
      <c r="V206" s="39">
        <f>V205+U206</f>
        <v>51021.85</v>
      </c>
      <c r="W206" s="39">
        <f>V206+S206</f>
        <v>73664.261972000022</v>
      </c>
      <c r="X206" s="1">
        <f>X205+B206</f>
        <v>61500</v>
      </c>
      <c r="Y206" s="37">
        <f>W206-X206</f>
        <v>12164.261972000022</v>
      </c>
      <c r="Z206" s="204">
        <f>W206/X206-1</f>
        <v>0.19779287759349629</v>
      </c>
      <c r="AA206" s="204">
        <f>S206/(X206-V206)-1</f>
        <v>1.1609169530880949</v>
      </c>
      <c r="AB206" s="204">
        <f>SUM($C$2:C206)*D206/SUM($B$2:B206)-1</f>
        <v>0.1748491160913439</v>
      </c>
      <c r="AC206" s="204">
        <f>Z206-AB206</f>
        <v>2.2943761502152382E-2</v>
      </c>
      <c r="AD206" s="40">
        <f>IF(E206-F206&lt;0,"达成",E206-F206)</f>
        <v>0.27366150000000006</v>
      </c>
    </row>
    <row r="207" spans="1:30">
      <c r="A207" s="31" t="s">
        <v>1862</v>
      </c>
      <c r="B207" s="2">
        <v>120</v>
      </c>
      <c r="C207" s="178">
        <v>67.790000000000006</v>
      </c>
      <c r="D207" s="179">
        <v>1.7682</v>
      </c>
      <c r="E207" s="32">
        <f>10%*Q207+13%</f>
        <v>0.21000000000000002</v>
      </c>
      <c r="F207" s="13">
        <f>IF(G207="",($F$1*C207-B207)/B207,H207/B207)</f>
        <v>-8.08805833333332E-2</v>
      </c>
      <c r="H207" s="5">
        <f>IF(G207="",$F$1*C207-B207,G207-B207)</f>
        <v>-9.7056699999999836</v>
      </c>
      <c r="I207" s="2" t="s">
        <v>66</v>
      </c>
      <c r="J207" s="33" t="s">
        <v>1837</v>
      </c>
      <c r="K207" s="34">
        <f>DATE(MID(J207,1,4),MID(J207,5,2),MID(J207,7,2))</f>
        <v>44144</v>
      </c>
      <c r="L207" s="34" t="str">
        <f ca="1">IF(LEN(J207) &gt; 15,DATE(MID(J207,12,4),MID(J207,16,2),MID(J207,18,2)),TEXT(TODAY(),"yyyy-mm-dd"))</f>
        <v>2020-11-23</v>
      </c>
      <c r="M207" s="18">
        <f ca="1">(L207-K207+1)*B207</f>
        <v>1800</v>
      </c>
      <c r="N207" s="19">
        <f ca="1">H207/M207*365</f>
        <v>-1.9680941944444412</v>
      </c>
      <c r="O207" s="35">
        <f>D207*C207</f>
        <v>119.86627800000001</v>
      </c>
      <c r="P207" s="35">
        <f>B207-O207</f>
        <v>0.13372199999999168</v>
      </c>
      <c r="Q207" s="36">
        <f>B207/150</f>
        <v>0.8</v>
      </c>
      <c r="R207" s="37">
        <f>R206+C207-T207</f>
        <v>7777.7700000000141</v>
      </c>
      <c r="S207" s="38">
        <f>R207*D207</f>
        <v>13752.652914000026</v>
      </c>
      <c r="T207" s="38">
        <v>5335.89</v>
      </c>
      <c r="U207" s="38">
        <v>9387.75</v>
      </c>
      <c r="V207" s="39">
        <f>V206+U207</f>
        <v>60409.599999999999</v>
      </c>
      <c r="W207" s="39">
        <f>V207+S207</f>
        <v>74162.252914000026</v>
      </c>
      <c r="X207" s="1">
        <f>X206+B207</f>
        <v>61620</v>
      </c>
      <c r="Y207" s="37">
        <f>W207-X207</f>
        <v>12542.252914000026</v>
      </c>
      <c r="Z207" s="204">
        <f>W207/X207-1</f>
        <v>0.20354191681272349</v>
      </c>
      <c r="AA207" s="204">
        <f>S207/(X207-V207)-1</f>
        <v>10.362072797422348</v>
      </c>
      <c r="AB207" s="204">
        <f>SUM($C$2:C207)*D207/SUM($B$2:B207)-1</f>
        <v>0.19607867710206262</v>
      </c>
      <c r="AC207" s="204">
        <f>Z207-AB207</f>
        <v>7.4632397106608739E-3</v>
      </c>
      <c r="AD207" s="40">
        <f>IF(E207-F207&lt;0,"达成",E207-F207)</f>
        <v>0.29088058333333322</v>
      </c>
    </row>
    <row r="208" spans="1:30">
      <c r="A208" s="31" t="s">
        <v>1863</v>
      </c>
      <c r="B208" s="2">
        <v>120</v>
      </c>
      <c r="C208" s="178">
        <v>68.150000000000006</v>
      </c>
      <c r="D208" s="179">
        <v>1.7587999999999999</v>
      </c>
      <c r="E208" s="32">
        <f>10%*Q208+13%</f>
        <v>0.21000000000000002</v>
      </c>
      <c r="F208" s="13">
        <f>IF(G208="",($F$1*C208-B208)/B208,H208/B208)</f>
        <v>-7.5999583333333245E-2</v>
      </c>
      <c r="H208" s="5">
        <f>IF(G208="",$F$1*C208-B208,G208-B208)</f>
        <v>-9.1199499999999887</v>
      </c>
      <c r="I208" s="2" t="s">
        <v>66</v>
      </c>
      <c r="J208" s="33" t="s">
        <v>1839</v>
      </c>
      <c r="K208" s="34">
        <f>DATE(MID(J208,1,4),MID(J208,5,2),MID(J208,7,2))</f>
        <v>44145</v>
      </c>
      <c r="L208" s="34" t="str">
        <f ca="1">IF(LEN(J208) &gt; 15,DATE(MID(J208,12,4),MID(J208,16,2),MID(J208,18,2)),TEXT(TODAY(),"yyyy-mm-dd"))</f>
        <v>2020-11-23</v>
      </c>
      <c r="M208" s="18">
        <f ca="1">(L208-K208+1)*B208</f>
        <v>1680</v>
      </c>
      <c r="N208" s="19">
        <f ca="1">H208/M208*365</f>
        <v>-1.9814177083333309</v>
      </c>
      <c r="O208" s="35">
        <f>D208*C208</f>
        <v>119.86222000000001</v>
      </c>
      <c r="P208" s="35">
        <f>B208-O208</f>
        <v>0.13777999999999224</v>
      </c>
      <c r="Q208" s="36">
        <f>B208/150</f>
        <v>0.8</v>
      </c>
      <c r="R208" s="37">
        <f>R207+C208-T208</f>
        <v>7845.9200000000137</v>
      </c>
      <c r="S208" s="38">
        <f>R208*D208</f>
        <v>13799.404096000024</v>
      </c>
      <c r="T208" s="38"/>
      <c r="U208" s="38"/>
      <c r="V208" s="39">
        <f>V207+U208</f>
        <v>60409.599999999999</v>
      </c>
      <c r="W208" s="39">
        <f>V208+S208</f>
        <v>74209.004096000019</v>
      </c>
      <c r="X208" s="1">
        <f>X207+B208</f>
        <v>61740</v>
      </c>
      <c r="Y208" s="37">
        <f>W208-X208</f>
        <v>12469.004096000019</v>
      </c>
      <c r="Z208" s="204">
        <f>W208/X208-1</f>
        <v>0.20195989789439617</v>
      </c>
      <c r="AA208" s="204">
        <f>S208/(X208-V208)-1</f>
        <v>9.3723722910402945</v>
      </c>
      <c r="AB208" s="204">
        <f>SUM($C$2:C208)*D208/SUM($B$2:B208)-1</f>
        <v>0.18891607526768506</v>
      </c>
      <c r="AC208" s="204">
        <f>Z208-AB208</f>
        <v>1.304382262671111E-2</v>
      </c>
      <c r="AD208" s="40">
        <f>IF(E208-F208&lt;0,"达成",E208-F208)</f>
        <v>0.28599958333333325</v>
      </c>
    </row>
    <row r="209" spans="1:30">
      <c r="A209" s="31" t="s">
        <v>1864</v>
      </c>
      <c r="B209" s="2">
        <v>120</v>
      </c>
      <c r="C209" s="178">
        <v>68.8</v>
      </c>
      <c r="D209" s="179">
        <v>1.7421</v>
      </c>
      <c r="E209" s="32">
        <f>10%*Q209+13%</f>
        <v>0.21000000000000002</v>
      </c>
      <c r="F209" s="13">
        <f>IF(G209="",($F$1*C209-B209)/B209,H209/B209)</f>
        <v>-6.7186666666666756E-2</v>
      </c>
      <c r="H209" s="5">
        <f>IF(G209="",$F$1*C209-B209,G209-B209)</f>
        <v>-8.0624000000000109</v>
      </c>
      <c r="I209" s="2" t="s">
        <v>66</v>
      </c>
      <c r="J209" s="33" t="s">
        <v>1841</v>
      </c>
      <c r="K209" s="34">
        <f>DATE(MID(J209,1,4),MID(J209,5,2),MID(J209,7,2))</f>
        <v>44146</v>
      </c>
      <c r="L209" s="34" t="str">
        <f ca="1">IF(LEN(J209) &gt; 15,DATE(MID(J209,12,4),MID(J209,16,2),MID(J209,18,2)),TEXT(TODAY(),"yyyy-mm-dd"))</f>
        <v>2020-11-23</v>
      </c>
      <c r="M209" s="18">
        <f ca="1">(L209-K209+1)*B209</f>
        <v>1560</v>
      </c>
      <c r="N209" s="19">
        <f ca="1">H209/M209*365</f>
        <v>-1.8863948717948744</v>
      </c>
      <c r="O209" s="35">
        <f>D209*C209</f>
        <v>119.85647999999999</v>
      </c>
      <c r="P209" s="35">
        <f>B209-O209</f>
        <v>0.14352000000000942</v>
      </c>
      <c r="Q209" s="36">
        <f>B209/150</f>
        <v>0.8</v>
      </c>
      <c r="R209" s="37">
        <f>R208+C209-T209</f>
        <v>7914.7200000000139</v>
      </c>
      <c r="S209" s="38">
        <f>R209*D209</f>
        <v>13788.233712000025</v>
      </c>
      <c r="T209" s="38"/>
      <c r="U209" s="38"/>
      <c r="V209" s="39">
        <f>V208+U209</f>
        <v>60409.599999999999</v>
      </c>
      <c r="W209" s="39">
        <f>V209+S209</f>
        <v>74197.833712000021</v>
      </c>
      <c r="X209" s="1">
        <f>X208+B209</f>
        <v>61860</v>
      </c>
      <c r="Y209" s="37">
        <f>W209-X209</f>
        <v>12337.833712000021</v>
      </c>
      <c r="Z209" s="204">
        <f>W209/X209-1</f>
        <v>0.19944768367280985</v>
      </c>
      <c r="AA209" s="204">
        <f>S209/(X209-V209)-1</f>
        <v>8.5065042140099365</v>
      </c>
      <c r="AB209" s="204">
        <f>SUM($C$2:C209)*D209/SUM($B$2:B209)-1</f>
        <v>0.17687701006817025</v>
      </c>
      <c r="AC209" s="204">
        <f>Z209-AB209</f>
        <v>2.2570673604639602E-2</v>
      </c>
      <c r="AD209" s="40">
        <f>IF(E209-F209&lt;0,"达成",E209-F209)</f>
        <v>0.2771866666666668</v>
      </c>
    </row>
    <row r="210" spans="1:30">
      <c r="A210" s="31" t="s">
        <v>1865</v>
      </c>
      <c r="B210" s="2">
        <v>120</v>
      </c>
      <c r="C210" s="178">
        <v>68.75</v>
      </c>
      <c r="D210" s="179">
        <v>1.7435</v>
      </c>
      <c r="E210" s="32">
        <f>10%*Q210+13%</f>
        <v>0.21000000000000002</v>
      </c>
      <c r="F210" s="13">
        <f>IF(G210="",($F$1*C210-B210)/B210,H210/B210)</f>
        <v>-6.7864583333333311E-2</v>
      </c>
      <c r="H210" s="5">
        <f>IF(G210="",$F$1*C210-B210,G210-B210)</f>
        <v>-8.1437499999999972</v>
      </c>
      <c r="I210" s="2" t="s">
        <v>66</v>
      </c>
      <c r="J210" s="33" t="s">
        <v>1843</v>
      </c>
      <c r="K210" s="34">
        <f>DATE(MID(J210,1,4),MID(J210,5,2),MID(J210,7,2))</f>
        <v>44147</v>
      </c>
      <c r="L210" s="34" t="str">
        <f ca="1">IF(LEN(J210) &gt; 15,DATE(MID(J210,12,4),MID(J210,16,2),MID(J210,18,2)),TEXT(TODAY(),"yyyy-mm-dd"))</f>
        <v>2020-11-23</v>
      </c>
      <c r="M210" s="18">
        <f ca="1">(L210-K210+1)*B210</f>
        <v>1440</v>
      </c>
      <c r="N210" s="19">
        <f ca="1">H210/M210*365</f>
        <v>-2.0642144097222213</v>
      </c>
      <c r="O210" s="35">
        <f>D210*C210</f>
        <v>119.86562500000001</v>
      </c>
      <c r="P210" s="35">
        <f>B210-O210</f>
        <v>0.13437499999999147</v>
      </c>
      <c r="Q210" s="36">
        <f>B210/150</f>
        <v>0.8</v>
      </c>
      <c r="R210" s="37">
        <f>R209+C210-T210</f>
        <v>7983.4700000000139</v>
      </c>
      <c r="S210" s="38">
        <f>R210*D210</f>
        <v>13919.179945000025</v>
      </c>
      <c r="T210" s="38"/>
      <c r="U210" s="38"/>
      <c r="V210" s="39">
        <f>V209+U210</f>
        <v>60409.599999999999</v>
      </c>
      <c r="W210" s="39">
        <f>V210+S210</f>
        <v>74328.779945000017</v>
      </c>
      <c r="X210" s="1">
        <f>X209+B210</f>
        <v>61980</v>
      </c>
      <c r="Y210" s="37">
        <f>W210-X210</f>
        <v>12348.779945000017</v>
      </c>
      <c r="Z210" s="204">
        <f>W210/X210-1</f>
        <v>0.19923814044853194</v>
      </c>
      <c r="AA210" s="204">
        <f>S210/(X210-V210)-1</f>
        <v>7.8634615034386215</v>
      </c>
      <c r="AB210" s="204">
        <f>SUM($C$2:C210)*D210/SUM($B$2:B210)-1</f>
        <v>0.17707524038294209</v>
      </c>
      <c r="AC210" s="204">
        <f>Z210-AB210</f>
        <v>2.2162900065589852E-2</v>
      </c>
      <c r="AD210" s="40">
        <f>IF(E210-F210&lt;0,"达成",E210-F210)</f>
        <v>0.2778645833333333</v>
      </c>
    </row>
    <row r="211" spans="1:30">
      <c r="A211" s="31" t="s">
        <v>1866</v>
      </c>
      <c r="B211" s="2">
        <v>120</v>
      </c>
      <c r="C211" s="178">
        <v>69.44</v>
      </c>
      <c r="D211" s="179">
        <v>1.7261</v>
      </c>
      <c r="E211" s="32">
        <f>10%*Q211+13%</f>
        <v>0.21000000000000002</v>
      </c>
      <c r="F211" s="13">
        <f>IF(G211="",($F$1*C211-B211)/B211,H211/B211)</f>
        <v>-5.850933333333342E-2</v>
      </c>
      <c r="H211" s="5">
        <f>IF(G211="",$F$1*C211-B211,G211-B211)</f>
        <v>-7.0211200000000105</v>
      </c>
      <c r="I211" s="2" t="s">
        <v>66</v>
      </c>
      <c r="J211" s="33" t="s">
        <v>1845</v>
      </c>
      <c r="K211" s="34">
        <f>DATE(MID(J211,1,4),MID(J211,5,2),MID(J211,7,2))</f>
        <v>44148</v>
      </c>
      <c r="L211" s="34" t="str">
        <f ca="1">IF(LEN(J211) &gt; 15,DATE(MID(J211,12,4),MID(J211,16,2),MID(J211,18,2)),TEXT(TODAY(),"yyyy-mm-dd"))</f>
        <v>2020-11-23</v>
      </c>
      <c r="M211" s="18">
        <f ca="1">(L211-K211+1)*B211</f>
        <v>1320</v>
      </c>
      <c r="N211" s="19">
        <f ca="1">H211/M211*365</f>
        <v>-1.9414460606060635</v>
      </c>
      <c r="O211" s="35">
        <f>D211*C211</f>
        <v>119.860384</v>
      </c>
      <c r="P211" s="35">
        <f>B211-O211</f>
        <v>0.13961600000000374</v>
      </c>
      <c r="Q211" s="36">
        <f>B211/150</f>
        <v>0.8</v>
      </c>
      <c r="R211" s="37">
        <f>R210+C211-T211</f>
        <v>8052.9100000000135</v>
      </c>
      <c r="S211" s="38">
        <f>R211*D211</f>
        <v>13900.127951000022</v>
      </c>
      <c r="T211" s="38"/>
      <c r="U211" s="38"/>
      <c r="V211" s="39">
        <f>V210+U211</f>
        <v>60409.599999999999</v>
      </c>
      <c r="W211" s="39">
        <f>V211+S211</f>
        <v>74309.727951000023</v>
      </c>
      <c r="X211" s="1">
        <f>X210+B211</f>
        <v>62100</v>
      </c>
      <c r="Y211" s="37">
        <f>W211-X211</f>
        <v>12209.727951000023</v>
      </c>
      <c r="Z211" s="204">
        <f>W211/X211-1</f>
        <v>0.19661397666666702</v>
      </c>
      <c r="AA211" s="204">
        <f>S211/(X211-V211)-1</f>
        <v>7.2229815138428837</v>
      </c>
      <c r="AB211" s="204">
        <f>SUM($C$2:C211)*D211/SUM($B$2:B211)-1</f>
        <v>0.16463548455538257</v>
      </c>
      <c r="AC211" s="204">
        <f>Z211-AB211</f>
        <v>3.1978492111284451E-2</v>
      </c>
      <c r="AD211" s="40">
        <f>IF(E211-F211&lt;0,"达成",E211-F211)</f>
        <v>0.26850933333333343</v>
      </c>
    </row>
    <row r="212" spans="1:30">
      <c r="A212" s="31" t="s">
        <v>1867</v>
      </c>
      <c r="B212" s="2">
        <v>135</v>
      </c>
      <c r="C212" s="178">
        <v>77.41</v>
      </c>
      <c r="D212" s="179">
        <v>1.7419</v>
      </c>
      <c r="E212" s="32">
        <f>10%*Q212+13%</f>
        <v>0.22000000000000003</v>
      </c>
      <c r="F212" s="13">
        <f>IF(G212="",($F$1*C212-B212)/B212,H212/B212)</f>
        <v>-6.7066148148148208E-2</v>
      </c>
      <c r="H212" s="5">
        <f>IF(G212="",$F$1*C212-B212,G212-B212)</f>
        <v>-9.0539300000000082</v>
      </c>
      <c r="I212" s="2" t="s">
        <v>66</v>
      </c>
      <c r="J212" s="33" t="s">
        <v>1847</v>
      </c>
      <c r="K212" s="34">
        <f>DATE(MID(J212,1,4),MID(J212,5,2),MID(J212,7,2))</f>
        <v>44151</v>
      </c>
      <c r="L212" s="34" t="str">
        <f ca="1">IF(LEN(J212) &gt; 15,DATE(MID(J212,12,4),MID(J212,16,2),MID(J212,18,2)),TEXT(TODAY(),"yyyy-mm-dd"))</f>
        <v>2020-11-23</v>
      </c>
      <c r="M212" s="18">
        <f ca="1">(L212-K212+1)*B212</f>
        <v>1080</v>
      </c>
      <c r="N212" s="19">
        <f ca="1">H212/M212*365</f>
        <v>-3.059893009259262</v>
      </c>
      <c r="O212" s="35">
        <f>D212*C212</f>
        <v>134.84047899999999</v>
      </c>
      <c r="P212" s="35">
        <f>B212-O212</f>
        <v>0.15952100000001224</v>
      </c>
      <c r="Q212" s="36">
        <f>B212/150</f>
        <v>0.9</v>
      </c>
      <c r="R212" s="37">
        <f>R211+C212-T212</f>
        <v>8130.3200000000134</v>
      </c>
      <c r="S212" s="38">
        <f>R212*D212</f>
        <v>14162.204408000023</v>
      </c>
      <c r="T212" s="38"/>
      <c r="U212" s="38"/>
      <c r="V212" s="39">
        <f>V211+U212</f>
        <v>60409.599999999999</v>
      </c>
      <c r="W212" s="39">
        <f>V212+S212</f>
        <v>74571.804408000025</v>
      </c>
      <c r="X212" s="1">
        <f>X211+B212</f>
        <v>62235</v>
      </c>
      <c r="Y212" s="37">
        <f>W212-X212</f>
        <v>12336.804408000025</v>
      </c>
      <c r="Z212" s="204">
        <f>W212/X212-1</f>
        <v>0.19822936302723582</v>
      </c>
      <c r="AA212" s="204">
        <f>S212/(X212-V212)-1</f>
        <v>6.7584115306234311</v>
      </c>
      <c r="AB212" s="204">
        <f>SUM($C$2:C212)*D212/SUM($B$2:B212)-1</f>
        <v>0.17447397125603881</v>
      </c>
      <c r="AC212" s="204">
        <f>Z212-AB212</f>
        <v>2.375539177119701E-2</v>
      </c>
      <c r="AD212" s="40">
        <f>IF(E212-F212&lt;0,"达成",E212-F212)</f>
        <v>0.28706614814814824</v>
      </c>
    </row>
    <row r="213" spans="1:30">
      <c r="A213" s="31" t="s">
        <v>1868</v>
      </c>
      <c r="B213" s="2">
        <v>120</v>
      </c>
      <c r="C213" s="178">
        <v>68.94</v>
      </c>
      <c r="D213" s="179">
        <v>1.7386999999999999</v>
      </c>
      <c r="E213" s="32">
        <f>10%*Q213+13%</f>
        <v>0.21000000000000002</v>
      </c>
      <c r="F213" s="13">
        <f>IF(G213="",($F$1*C213-B213)/B213,H213/B213)</f>
        <v>-6.5288500000000013E-2</v>
      </c>
      <c r="H213" s="5">
        <f>IF(G213="",$F$1*C213-B213,G213-B213)</f>
        <v>-7.834620000000001</v>
      </c>
      <c r="I213" s="2" t="s">
        <v>66</v>
      </c>
      <c r="J213" s="33" t="s">
        <v>1849</v>
      </c>
      <c r="K213" s="34">
        <f>DATE(MID(J213,1,4),MID(J213,5,2),MID(J213,7,2))</f>
        <v>44152</v>
      </c>
      <c r="L213" s="34" t="str">
        <f ca="1">IF(LEN(J213) &gt; 15,DATE(MID(J213,12,4),MID(J213,16,2),MID(J213,18,2)),TEXT(TODAY(),"yyyy-mm-dd"))</f>
        <v>2020-11-23</v>
      </c>
      <c r="M213" s="18">
        <f ca="1">(L213-K213+1)*B213</f>
        <v>840</v>
      </c>
      <c r="N213" s="19">
        <f ca="1">H213/M213*365</f>
        <v>-3.4043289285714291</v>
      </c>
      <c r="O213" s="35">
        <f>D213*C213</f>
        <v>119.86597799999998</v>
      </c>
      <c r="P213" s="35">
        <f>B213-O213</f>
        <v>0.13402200000001585</v>
      </c>
      <c r="Q213" s="36">
        <f>B213/150</f>
        <v>0.8</v>
      </c>
      <c r="R213" s="37">
        <f>R212+C213-T213</f>
        <v>8199.260000000013</v>
      </c>
      <c r="S213" s="38">
        <f>R213*D213</f>
        <v>14256.053362000022</v>
      </c>
      <c r="T213" s="38"/>
      <c r="U213" s="38"/>
      <c r="V213" s="39">
        <f>V212+U213</f>
        <v>60409.599999999999</v>
      </c>
      <c r="W213" s="39">
        <f>V213+S213</f>
        <v>74665.653362000026</v>
      </c>
      <c r="X213" s="1">
        <f>X212+B213</f>
        <v>62355</v>
      </c>
      <c r="Y213" s="37">
        <f>W213-X213</f>
        <v>12310.653362000026</v>
      </c>
      <c r="Z213" s="204">
        <f>W213/X213-1</f>
        <v>0.197428487883891</v>
      </c>
      <c r="AA213" s="204">
        <f>S213/(X213-V213)-1</f>
        <v>6.3280833566361734</v>
      </c>
      <c r="AB213" s="204">
        <f>SUM($C$2:C213)*D213/SUM($B$2:B213)-1</f>
        <v>0.17160118656357404</v>
      </c>
      <c r="AC213" s="204">
        <f>Z213-AB213</f>
        <v>2.5827301320316964E-2</v>
      </c>
      <c r="AD213" s="40">
        <f>IF(E213-F213&lt;0,"达成",E213-F213)</f>
        <v>0.27528850000000005</v>
      </c>
    </row>
    <row r="214" spans="1:30">
      <c r="A214" s="31" t="s">
        <v>1869</v>
      </c>
      <c r="B214" s="2">
        <v>120</v>
      </c>
      <c r="C214" s="178">
        <v>68.97</v>
      </c>
      <c r="D214" s="179">
        <v>1.7379</v>
      </c>
      <c r="E214" s="32">
        <f>10%*Q214+13%</f>
        <v>0.21000000000000002</v>
      </c>
      <c r="F214" s="13">
        <f>IF(G214="",($F$1*C214-B214)/B214,H214/B214)</f>
        <v>-6.4881749999999988E-2</v>
      </c>
      <c r="H214" s="5">
        <f>IF(G214="",$F$1*C214-B214,G214-B214)</f>
        <v>-7.7858099999999979</v>
      </c>
      <c r="I214" s="2" t="s">
        <v>66</v>
      </c>
      <c r="J214" s="33" t="s">
        <v>1851</v>
      </c>
      <c r="K214" s="34">
        <f>DATE(MID(J214,1,4),MID(J214,5,2),MID(J214,7,2))</f>
        <v>44153</v>
      </c>
      <c r="L214" s="34" t="str">
        <f ca="1">IF(LEN(J214) &gt; 15,DATE(MID(J214,12,4),MID(J214,16,2),MID(J214,18,2)),TEXT(TODAY(),"yyyy-mm-dd"))</f>
        <v>2020-11-23</v>
      </c>
      <c r="M214" s="18">
        <f ca="1">(L214-K214+1)*B214</f>
        <v>720</v>
      </c>
      <c r="N214" s="19">
        <f ca="1">H214/M214*365</f>
        <v>-3.9469731249999986</v>
      </c>
      <c r="O214" s="35">
        <f>D214*C214</f>
        <v>119.86296299999999</v>
      </c>
      <c r="P214" s="35">
        <f>B214-O214</f>
        <v>0.13703700000000651</v>
      </c>
      <c r="Q214" s="36">
        <f>B214/150</f>
        <v>0.8</v>
      </c>
      <c r="R214" s="37">
        <f>R213+C214-T214</f>
        <v>8268.2300000000123</v>
      </c>
      <c r="S214" s="38">
        <f>R214*D214</f>
        <v>14369.356917000021</v>
      </c>
      <c r="T214" s="38"/>
      <c r="U214" s="38"/>
      <c r="V214" s="39">
        <f>V213+U214</f>
        <v>60409.599999999999</v>
      </c>
      <c r="W214" s="39">
        <f>V214+S214</f>
        <v>74778.956917000018</v>
      </c>
      <c r="X214" s="1">
        <f>X213+B214</f>
        <v>62475</v>
      </c>
      <c r="Y214" s="37">
        <f>W214-X214</f>
        <v>12303.956917000018</v>
      </c>
      <c r="Z214" s="204">
        <f>W214/X214-1</f>
        <v>0.19694208750700315</v>
      </c>
      <c r="AA214" s="204">
        <f>S214/(X214-V214)-1</f>
        <v>5.9571787145347201</v>
      </c>
      <c r="AB214" s="204">
        <f>SUM($C$2:C214)*D214/SUM($B$2:B214)-1</f>
        <v>0.17035491293634508</v>
      </c>
      <c r="AC214" s="204">
        <f>Z214-AB214</f>
        <v>2.6587174570658068E-2</v>
      </c>
      <c r="AD214" s="40">
        <f>IF(E214-F214&lt;0,"达成",E214-F214)</f>
        <v>0.27488175000000004</v>
      </c>
    </row>
    <row r="215" spans="1:30">
      <c r="A215" s="31" t="s">
        <v>1870</v>
      </c>
      <c r="B215" s="2">
        <v>120</v>
      </c>
      <c r="C215" s="178">
        <v>68.489999999999995</v>
      </c>
      <c r="D215" s="179">
        <v>1.7501</v>
      </c>
      <c r="E215" s="32">
        <f>10%*Q215+13%</f>
        <v>0.21000000000000002</v>
      </c>
      <c r="F215" s="13">
        <f>IF(G215="",($F$1*C215-B215)/B215,H215/B215)</f>
        <v>-7.1389750000000043E-2</v>
      </c>
      <c r="H215" s="5">
        <f>IF(G215="",$F$1*C215-B215,G215-B215)</f>
        <v>-8.5667700000000053</v>
      </c>
      <c r="I215" s="2" t="s">
        <v>66</v>
      </c>
      <c r="J215" s="33" t="s">
        <v>1853</v>
      </c>
      <c r="K215" s="34">
        <f>DATE(MID(J215,1,4),MID(J215,5,2),MID(J215,7,2))</f>
        <v>44154</v>
      </c>
      <c r="L215" s="34" t="str">
        <f ca="1">IF(LEN(J215) &gt; 15,DATE(MID(J215,12,4),MID(J215,16,2),MID(J215,18,2)),TEXT(TODAY(),"yyyy-mm-dd"))</f>
        <v>2020-11-23</v>
      </c>
      <c r="M215" s="18">
        <f ca="1">(L215-K215+1)*B215</f>
        <v>600</v>
      </c>
      <c r="N215" s="19">
        <f ca="1">H215/M215*365</f>
        <v>-5.2114517500000037</v>
      </c>
      <c r="O215" s="35">
        <f>D215*C215</f>
        <v>119.86434899999999</v>
      </c>
      <c r="P215" s="35">
        <f>B215-O215</f>
        <v>0.13565100000000996</v>
      </c>
      <c r="Q215" s="36">
        <f>B215/150</f>
        <v>0.8</v>
      </c>
      <c r="R215" s="37">
        <f>R214+C215-T215</f>
        <v>8336.7200000000121</v>
      </c>
      <c r="S215" s="38">
        <f>R215*D215</f>
        <v>14590.093672000021</v>
      </c>
      <c r="T215" s="38"/>
      <c r="U215" s="38"/>
      <c r="V215" s="39">
        <f>V214+U215</f>
        <v>60409.599999999999</v>
      </c>
      <c r="W215" s="39">
        <f>V215+S215</f>
        <v>74999.693672000023</v>
      </c>
      <c r="X215" s="1">
        <f>X214+B215</f>
        <v>62595</v>
      </c>
      <c r="Y215" s="37">
        <f>W215-X215</f>
        <v>12404.693672000023</v>
      </c>
      <c r="Z215" s="204">
        <f>W215/X215-1</f>
        <v>0.19817387446281698</v>
      </c>
      <c r="AA215" s="204">
        <f>S215/(X215-V215)-1</f>
        <v>5.6761662267777115</v>
      </c>
      <c r="AB215" s="204">
        <f>SUM($C$2:C215)*D215/SUM($B$2:B215)-1</f>
        <v>0.17783579117246107</v>
      </c>
      <c r="AC215" s="204">
        <f>Z215-AB215</f>
        <v>2.0338083290355913E-2</v>
      </c>
      <c r="AD215" s="40">
        <f>IF(E215-F215&lt;0,"达成",E215-F215)</f>
        <v>0.28138975000000005</v>
      </c>
    </row>
    <row r="216" spans="1:30">
      <c r="A216" s="31" t="s">
        <v>1871</v>
      </c>
      <c r="B216" s="2">
        <v>120</v>
      </c>
      <c r="C216" s="178">
        <v>68.290000000000006</v>
      </c>
      <c r="D216" s="179">
        <v>1.7552000000000001</v>
      </c>
      <c r="E216" s="32">
        <f>10%*Q216+13%</f>
        <v>0.21000000000000002</v>
      </c>
      <c r="F216" s="13">
        <f>IF(G216="",($F$1*C216-B216)/B216,H216/B216)</f>
        <v>-7.4101416666666614E-2</v>
      </c>
      <c r="H216" s="5">
        <f>IF(G216="",$F$1*C216-B216,G216-B216)</f>
        <v>-8.892169999999993</v>
      </c>
      <c r="I216" s="2" t="s">
        <v>66</v>
      </c>
      <c r="J216" s="33" t="s">
        <v>1855</v>
      </c>
      <c r="K216" s="34">
        <f>DATE(MID(J216,1,4),MID(J216,5,2),MID(J216,7,2))</f>
        <v>44155</v>
      </c>
      <c r="L216" s="34" t="str">
        <f ca="1">IF(LEN(J216) &gt; 15,DATE(MID(J216,12,4),MID(J216,16,2),MID(J216,18,2)),TEXT(TODAY(),"yyyy-mm-dd"))</f>
        <v>2020-11-23</v>
      </c>
      <c r="M216" s="18">
        <f ca="1">(L216-K216+1)*B216</f>
        <v>480</v>
      </c>
      <c r="N216" s="19">
        <f ca="1">H216/M216*365</f>
        <v>-6.7617542708333289</v>
      </c>
      <c r="O216" s="35">
        <f>D216*C216</f>
        <v>119.86260800000002</v>
      </c>
      <c r="P216" s="35">
        <f>B216-O216</f>
        <v>0.13739199999997709</v>
      </c>
      <c r="Q216" s="36">
        <f>B216/150</f>
        <v>0.8</v>
      </c>
      <c r="R216" s="37">
        <f>R215+C216-T216</f>
        <v>8405.010000000013</v>
      </c>
      <c r="S216" s="38">
        <f>R216*D216</f>
        <v>14752.473552000023</v>
      </c>
      <c r="T216" s="38"/>
      <c r="U216" s="38"/>
      <c r="V216" s="39">
        <f>V215+U216</f>
        <v>60409.599999999999</v>
      </c>
      <c r="W216" s="39">
        <f>V216+S216</f>
        <v>75162.073552000016</v>
      </c>
      <c r="X216" s="1">
        <f>X215+B216</f>
        <v>62715</v>
      </c>
      <c r="Y216" s="37">
        <f>W216-X216</f>
        <v>12447.073552000016</v>
      </c>
      <c r="Z216" s="204">
        <f>W216/X216-1</f>
        <v>0.19847043852347945</v>
      </c>
      <c r="AA216" s="204">
        <f>S216/(X216-V216)-1</f>
        <v>5.3990949735403895</v>
      </c>
      <c r="AB216" s="204">
        <f>SUM($C$2:C216)*D216/SUM($B$2:B216)-1</f>
        <v>0.18052511826205064</v>
      </c>
      <c r="AC216" s="204">
        <f>Z216-AB216</f>
        <v>1.794532026142881E-2</v>
      </c>
      <c r="AD216" s="40">
        <f>IF(E216-F216&lt;0,"达成",E216-F216)</f>
        <v>0.28410141666666666</v>
      </c>
    </row>
  </sheetData>
  <autoFilter ref="A1:AD216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16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16">
    <cfRule type="dataBar" priority="1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16">
    <cfRule type="dataBar" priority="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Z2:Z216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5"/>
  <sheetViews>
    <sheetView tabSelected="1" zoomScale="80" zoomScaleNormal="80" workbookViewId="0">
      <pane xSplit="1" ySplit="1" topLeftCell="B197" activePane="bottomRight" state="frozen"/>
      <selection activeCell="G436" sqref="G436"/>
      <selection pane="topRight" activeCell="G436" sqref="G436"/>
      <selection pane="bottomLeft" activeCell="G436" sqref="G436"/>
      <selection pane="bottomRight" activeCell="F204" sqref="F20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ROUND(SUM(H2:H19613),2)&amp;"盈利"</f>
        <v>3068.82盈利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TEXT(ROUND(SUM(H2:H19610)/SUM(M2:M19610)*365,4),"0.00%" &amp;  " 
年化")</f>
        <v>40.22%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0.11370355555555568</v>
      </c>
      <c r="H32" s="58">
        <f t="shared" ref="H32:H36" si="2">IF(G32="",$F$1*C32-B32,G32-B32)</f>
        <v>15.349980000000016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2020/11/23</v>
      </c>
      <c r="M32" s="44">
        <f t="shared" ref="M32:M36" ca="1" si="5">(L32-K32+1)*B32</f>
        <v>37395</v>
      </c>
      <c r="N32" s="61">
        <f t="shared" ref="N32:N36" ca="1" si="6">H32/M32*365</f>
        <v>0.14982598475732065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0.10629644444444435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9.960484444444441E-2</v>
      </c>
      <c r="H33" s="58">
        <f t="shared" si="2"/>
        <v>13.446653999999995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2020/11/23</v>
      </c>
      <c r="M33" s="44">
        <f t="shared" ca="1" si="5"/>
        <v>36990</v>
      </c>
      <c r="N33" s="61">
        <f t="shared" ca="1" si="6"/>
        <v>0.13268528548256281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0.12039515555555562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9.4211377777777786E-2</v>
      </c>
      <c r="H34" s="58">
        <f t="shared" si="2"/>
        <v>12.718536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2020/11/23</v>
      </c>
      <c r="M34" s="44">
        <f t="shared" ca="1" si="5"/>
        <v>36855</v>
      </c>
      <c r="N34" s="61">
        <f t="shared" ca="1" si="6"/>
        <v>0.12596026699226701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0.12578862222222226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0.12051635555555562</v>
      </c>
      <c r="H35" s="58">
        <f t="shared" si="2"/>
        <v>16.269708000000008</v>
      </c>
      <c r="I35" s="2" t="s">
        <v>66</v>
      </c>
      <c r="J35" s="33" t="s">
        <v>320</v>
      </c>
      <c r="K35" s="59">
        <f t="shared" si="3"/>
        <v>43887</v>
      </c>
      <c r="L35" s="60" t="str">
        <f t="shared" ca="1" si="4"/>
        <v>2020/11/23</v>
      </c>
      <c r="M35" s="44">
        <f t="shared" ca="1" si="5"/>
        <v>36720</v>
      </c>
      <c r="N35" s="61">
        <f t="shared" ca="1" si="6"/>
        <v>0.1617223153594772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>
        <f t="shared" si="19"/>
        <v>9.9483644444444408E-2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0.11663684444444458</v>
      </c>
      <c r="H36" s="58">
        <f t="shared" si="2"/>
        <v>15.745974000000018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2020/11/23</v>
      </c>
      <c r="M36" s="44">
        <f t="shared" ca="1" si="5"/>
        <v>36585</v>
      </c>
      <c r="N36" s="61">
        <f t="shared" ca="1" si="6"/>
        <v>0.15709390487904895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0.10336315555555545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63" t="s">
        <v>654</v>
      </c>
      <c r="B40" s="2">
        <v>135</v>
      </c>
      <c r="C40" s="56">
        <v>118.92</v>
      </c>
      <c r="D40" s="57">
        <v>1.1346000000000001</v>
      </c>
      <c r="E40" s="32">
        <f>10%*Q40+13%</f>
        <v>0.22000000000000003</v>
      </c>
      <c r="F40" s="26">
        <f>IF(G40="",($F$1*C40-B40)/B40,H40/B40)</f>
        <v>0.12524746666666672</v>
      </c>
      <c r="H40" s="58">
        <f>IF(G40="",$F$1*C40-B40,G40-B40)</f>
        <v>16.908408000000009</v>
      </c>
      <c r="I40" s="2" t="s">
        <v>66</v>
      </c>
      <c r="J40" s="33" t="s">
        <v>327</v>
      </c>
      <c r="K40" s="59">
        <f>DATE(MID(J40,1,4),MID(J40,5,2),MID(J40,7,2))</f>
        <v>43894</v>
      </c>
      <c r="L40" s="60" t="str">
        <f ca="1">IF(LEN(J40) &gt; 15,DATE(MID(J40,12,4),MID(J40,16,2),MID(J40,18,2)),TEXT(TODAY(),"yyyy/m/d"))</f>
        <v>2020/11/23</v>
      </c>
      <c r="M40" s="44">
        <f ca="1">(L40-K40+1)*B40</f>
        <v>35775</v>
      </c>
      <c r="N40" s="61">
        <f ca="1">H40/M40*365</f>
        <v>0.17251066163522022</v>
      </c>
      <c r="O40" s="35">
        <f>D40*C40</f>
        <v>134.92663200000001</v>
      </c>
      <c r="P40" s="35">
        <f>O40-B40</f>
        <v>-7.3367999999987887E-2</v>
      </c>
      <c r="Q40" s="36">
        <f>B40/150</f>
        <v>0.9</v>
      </c>
      <c r="R40" s="37">
        <f>R39+C40-T40</f>
        <v>32604.399999999991</v>
      </c>
      <c r="S40" s="38">
        <f>R40*D40</f>
        <v>36992.952239999991</v>
      </c>
      <c r="T40" s="38"/>
      <c r="U40" s="62"/>
      <c r="V40" s="39">
        <f>U40+V39</f>
        <v>12581.689999999999</v>
      </c>
      <c r="W40" s="39">
        <f>S40+V40</f>
        <v>49574.642239999986</v>
      </c>
      <c r="X40" s="1">
        <f>X39+B40</f>
        <v>42875</v>
      </c>
      <c r="Y40" s="37">
        <f>W40-X40</f>
        <v>6699.6422399999865</v>
      </c>
      <c r="Z40" s="204">
        <f>W40/X40-1</f>
        <v>0.1562598773177839</v>
      </c>
      <c r="AA40" s="204">
        <f>S40/(X40-V40)-1</f>
        <v>0.22115913513577712</v>
      </c>
      <c r="AB40" s="204">
        <f>SUM($C$2:C40)*D40/SUM($B$2:B40)-1</f>
        <v>4.0913830724637723E-2</v>
      </c>
      <c r="AC40" s="204">
        <f>Z40-AB40</f>
        <v>0.11534604659314618</v>
      </c>
      <c r="AD40" s="40">
        <f>IF(E40-F40&lt;0,"达成",E40-F40)</f>
        <v>9.4752533333333305E-2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0.10925631111111118</v>
      </c>
      <c r="H41" s="58">
        <f>IF(G41="",$F$1*C41-B41,G41-B41)</f>
        <v>14.74960200000001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2020/11/23</v>
      </c>
      <c r="M41" s="44">
        <f ca="1">(L41-K41+1)*B41</f>
        <v>35640</v>
      </c>
      <c r="N41" s="61">
        <f ca="1">H41/M41*365</f>
        <v>0.15105512710437721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0.11074368888888884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0.11606911111111112</v>
      </c>
      <c r="G42" s="190"/>
      <c r="H42" s="58">
        <f>IF(G42="",$F$1*C42-B42,G42-B42)</f>
        <v>15.669330000000002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2020/11/23</v>
      </c>
      <c r="M42" s="194">
        <v>17145</v>
      </c>
      <c r="N42" s="195">
        <f>H42/M42*365</f>
        <v>0.33358445319335089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0.10393088888888891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0.11531213333333354</v>
      </c>
      <c r="H110" s="58">
        <f t="shared" ref="H110:H126" si="22">IF(G110="",$F$1*C110-B110,G110-B110)</f>
        <v>15.567138000000028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2020/11/23</v>
      </c>
      <c r="M110" s="44">
        <f t="shared" ref="M110:M126" ca="1" si="25">(L110-K110+1)*B110</f>
        <v>21735</v>
      </c>
      <c r="N110" s="61">
        <f t="shared" ref="N110:N126" ca="1" si="26">H110/M110*365</f>
        <v>0.2614219171842655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0.10468786666666649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0.10840471111111112</v>
      </c>
      <c r="H111" s="58">
        <f t="shared" si="22"/>
        <v>14.634636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2020/11/23</v>
      </c>
      <c r="M111" s="44">
        <f t="shared" ca="1" si="25"/>
        <v>21600</v>
      </c>
      <c r="N111" s="61">
        <f t="shared" ca="1" si="26"/>
        <v>0.24729824722222221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0.11159528888888891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0.10793160000000016</v>
      </c>
      <c r="H112" s="58">
        <f t="shared" si="22"/>
        <v>14.57076600000002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2020/11/23</v>
      </c>
      <c r="M112" s="44">
        <f t="shared" ca="1" si="25"/>
        <v>21465</v>
      </c>
      <c r="N112" s="61">
        <f t="shared" ca="1" si="26"/>
        <v>0.24776750943396261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0.11206839999999987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9.610382222222226E-2</v>
      </c>
      <c r="H113" s="58">
        <f t="shared" si="22"/>
        <v>12.974016000000006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2020/11/23</v>
      </c>
      <c r="M113" s="44">
        <f t="shared" ca="1" si="25"/>
        <v>21330</v>
      </c>
      <c r="N113" s="61">
        <f t="shared" ca="1" si="26"/>
        <v>0.22201199437412106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0.12389617777777777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9.4968355555555578E-2</v>
      </c>
      <c r="H114" s="58">
        <f t="shared" si="22"/>
        <v>12.820728000000003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2020/11/23</v>
      </c>
      <c r="M114" s="44">
        <f t="shared" ca="1" si="25"/>
        <v>20925</v>
      </c>
      <c r="N114" s="61">
        <f t="shared" ca="1" si="26"/>
        <v>0.22363515985663088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0.12503164444444445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9.1088844444444539E-2</v>
      </c>
      <c r="H115" s="58">
        <f t="shared" si="22"/>
        <v>12.296994000000012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2020/11/23</v>
      </c>
      <c r="M115" s="44">
        <f t="shared" ca="1" si="25"/>
        <v>20790</v>
      </c>
      <c r="N115" s="61">
        <f t="shared" ca="1" si="26"/>
        <v>0.21589239105339128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0.12891115555555549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9.307591111111109E-2</v>
      </c>
      <c r="H116" s="58">
        <f t="shared" si="22"/>
        <v>12.565247999999997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2020/11/23</v>
      </c>
      <c r="M116" s="44">
        <f t="shared" ca="1" si="25"/>
        <v>20655</v>
      </c>
      <c r="N116" s="61">
        <f t="shared" ca="1" si="26"/>
        <v>0.22204384023238918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0.12692408888888895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9.7807022222222192E-2</v>
      </c>
      <c r="H117" s="58">
        <f t="shared" si="22"/>
        <v>13.203947999999997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2020/11/23</v>
      </c>
      <c r="M117" s="44">
        <f t="shared" ca="1" si="25"/>
        <v>19980</v>
      </c>
      <c r="N117" s="61">
        <f t="shared" ca="1" si="26"/>
        <v>0.24121326426426423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0.12219297777777784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7.9544933333333484E-2</v>
      </c>
      <c r="H118" s="58">
        <f t="shared" si="22"/>
        <v>10.73856600000002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2020/11/23</v>
      </c>
      <c r="M118" s="44">
        <f t="shared" ca="1" si="25"/>
        <v>19845</v>
      </c>
      <c r="N118" s="61">
        <f t="shared" ca="1" si="26"/>
        <v>0.19750952834467159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0.14045506666666654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7.6327777777777966E-2</v>
      </c>
      <c r="H119" s="58">
        <f t="shared" si="22"/>
        <v>10.304250000000025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2020/11/23</v>
      </c>
      <c r="M119" s="44">
        <f t="shared" ca="1" si="25"/>
        <v>19710</v>
      </c>
      <c r="N119" s="61">
        <f t="shared" ca="1" si="26"/>
        <v>0.19081944444444487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0.14367222222222206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5.9579644444444621E-2</v>
      </c>
      <c r="H120" s="58">
        <f t="shared" si="22"/>
        <v>8.0432520000000238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2020/11/23</v>
      </c>
      <c r="M120" s="44">
        <f t="shared" ca="1" si="25"/>
        <v>19575</v>
      </c>
      <c r="N120" s="61">
        <f t="shared" ca="1" si="26"/>
        <v>0.1499763463601537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0.16042035555555539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4.6616400000000044E-2</v>
      </c>
      <c r="H121" s="58">
        <f t="shared" si="22"/>
        <v>6.2932140000000061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2020/11/23</v>
      </c>
      <c r="M121" s="44">
        <f t="shared" ca="1" si="25"/>
        <v>19440</v>
      </c>
      <c r="N121" s="61">
        <f t="shared" ca="1" si="26"/>
        <v>0.1181596250000001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0.17338359999999997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6.3783000000000815E-3</v>
      </c>
      <c r="H122" s="58">
        <f t="shared" si="22"/>
        <v>0.76539600000000974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2020/11/23</v>
      </c>
      <c r="M122" s="44">
        <f t="shared" ca="1" si="25"/>
        <v>16920</v>
      </c>
      <c r="N122" s="61">
        <f t="shared" ca="1" si="26"/>
        <v>1.6511202127659785E-2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0.20362169999999993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-6.6085999999999723E-3</v>
      </c>
      <c r="H123" s="58">
        <f t="shared" si="22"/>
        <v>-0.79303199999999663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2020/11/23</v>
      </c>
      <c r="M123" s="44">
        <f t="shared" ca="1" si="25"/>
        <v>16800</v>
      </c>
      <c r="N123" s="61">
        <f t="shared" ca="1" si="26"/>
        <v>-1.7229564285714212E-2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0.21660859999999998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-2.853729999999987E-2</v>
      </c>
      <c r="H124" s="58">
        <f t="shared" si="22"/>
        <v>-3.4244759999999843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2020/11/23</v>
      </c>
      <c r="M124" s="44">
        <f t="shared" ca="1" si="25"/>
        <v>16680</v>
      </c>
      <c r="N124" s="61">
        <f t="shared" ca="1" si="26"/>
        <v>-7.4936075539568006E-2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0.2385372999999999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-5.0572449999999949E-2</v>
      </c>
      <c r="H125" s="58">
        <f t="shared" si="22"/>
        <v>-6.0686939999999936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2020/11/23</v>
      </c>
      <c r="M125" s="44">
        <f t="shared" ca="1" si="25"/>
        <v>16560</v>
      </c>
      <c r="N125" s="61">
        <f t="shared" ca="1" si="26"/>
        <v>-0.13376046557971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0.26057244999999996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-4.9295049999999917E-2</v>
      </c>
      <c r="H126" s="58">
        <f t="shared" si="22"/>
        <v>-5.9154059999999902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2020/11/23</v>
      </c>
      <c r="M126" s="44">
        <f t="shared" ca="1" si="25"/>
        <v>16440</v>
      </c>
      <c r="N126" s="61">
        <f t="shared" ca="1" si="26"/>
        <v>-0.13133352737226256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0.25929504999999992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-7.7823649999999966E-2</v>
      </c>
      <c r="H127" s="58">
        <f t="shared" ref="H127:H131" si="42">IF(G127="",$F$1*C127-B127,G127-B127)</f>
        <v>-9.3388379999999955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2020/11/23</v>
      </c>
      <c r="M127" s="44">
        <f t="shared" ref="M127:M131" ca="1" si="45">(L127-K127+1)*B127</f>
        <v>16080</v>
      </c>
      <c r="N127" s="61">
        <f t="shared" ref="N127:N131" ca="1" si="46">H127/M127*365</f>
        <v>-0.21198233022388049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0.28782364999999999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-6.6220600000000004E-2</v>
      </c>
      <c r="H128" s="58">
        <f t="shared" si="42"/>
        <v>-7.946472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2020/11/23</v>
      </c>
      <c r="M128" s="44">
        <f t="shared" ca="1" si="45"/>
        <v>15960</v>
      </c>
      <c r="N128" s="61">
        <f t="shared" ca="1" si="46"/>
        <v>-0.18173322556390978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0.27622060000000004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-4.7911199999999945E-2</v>
      </c>
      <c r="H129" s="58">
        <f t="shared" si="42"/>
        <v>-5.7493439999999936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2020/11/23</v>
      </c>
      <c r="M129" s="44">
        <f t="shared" ca="1" si="45"/>
        <v>15840</v>
      </c>
      <c r="N129" s="61">
        <f t="shared" ca="1" si="46"/>
        <v>-0.13248172727272711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0.25791119999999995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-2.6699499999999431E-3</v>
      </c>
      <c r="H130" s="58">
        <f t="shared" si="42"/>
        <v>-0.32039399999999318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2020/11/23</v>
      </c>
      <c r="M130" s="44">
        <f t="shared" ca="1" si="45"/>
        <v>15720</v>
      </c>
      <c r="N130" s="61">
        <f t="shared" ca="1" si="46"/>
        <v>-7.4391736641219799E-3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0.21266994999999997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-7.0343999999998626E-3</v>
      </c>
      <c r="H131" s="58">
        <f t="shared" si="42"/>
        <v>-0.84412799999998356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2020/11/23</v>
      </c>
      <c r="M131" s="44">
        <f t="shared" ca="1" si="45"/>
        <v>15600</v>
      </c>
      <c r="N131" s="61">
        <f t="shared" ca="1" si="46"/>
        <v>-1.9750430769230384E-2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0.21703439999999988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-3.3966249999999934E-2</v>
      </c>
      <c r="H132" s="58">
        <f t="shared" ref="H132:H136" si="61">IF(G132="",$F$1*C132-B132,G132-B132)</f>
        <v>-4.0759499999999917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2020/11/23</v>
      </c>
      <c r="M132" s="44">
        <f t="shared" ref="M132:M136" ca="1" si="64">(L132-K132+1)*B132</f>
        <v>15240</v>
      </c>
      <c r="N132" s="61">
        <f t="shared" ref="N132:N136" ca="1" si="65">H132/M132*365</f>
        <v>-9.7619537401574599E-2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0.24396624999999994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-3.9501649999999937E-2</v>
      </c>
      <c r="H133" s="58">
        <f t="shared" si="61"/>
        <v>-4.7401979999999924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2020/11/23</v>
      </c>
      <c r="M133" s="44">
        <f t="shared" ca="1" si="64"/>
        <v>15120</v>
      </c>
      <c r="N133" s="61">
        <f t="shared" ca="1" si="65"/>
        <v>-0.11442938293650776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0.24950164999999996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-4.9188599999999978E-2</v>
      </c>
      <c r="H134" s="58">
        <f t="shared" si="61"/>
        <v>-5.902631999999997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2020/11/23</v>
      </c>
      <c r="M134" s="44">
        <f t="shared" ca="1" si="64"/>
        <v>15000</v>
      </c>
      <c r="N134" s="61">
        <f t="shared" ca="1" si="65"/>
        <v>-0.14363071199999994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0.25918859999999999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-4.9295049999999917E-2</v>
      </c>
      <c r="H135" s="58">
        <f t="shared" si="61"/>
        <v>-5.9154059999999902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2020/11/23</v>
      </c>
      <c r="M135" s="44">
        <f t="shared" ca="1" si="64"/>
        <v>14880</v>
      </c>
      <c r="N135" s="61">
        <f t="shared" ca="1" si="65"/>
        <v>-0.1451023649193546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0.25929504999999992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-1.4989999999999763E-3</v>
      </c>
      <c r="H136" s="58">
        <f t="shared" si="61"/>
        <v>-0.17987999999999715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2020/11/23</v>
      </c>
      <c r="M136" s="44">
        <f t="shared" ca="1" si="64"/>
        <v>14760</v>
      </c>
      <c r="N136" s="61">
        <f t="shared" ca="1" si="65"/>
        <v>-4.4482520325202545E-3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0.21149899999999999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-3.3086499999999573E-3</v>
      </c>
      <c r="H137" s="58">
        <f t="shared" ref="H137:H141" si="80">IF(G137="",$F$1*C137-B137,G137-B137)</f>
        <v>-0.3970379999999949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2020/11/23</v>
      </c>
      <c r="M137" s="44">
        <f t="shared" ref="M137:M141" ca="1" si="83">(L137-K137+1)*B137</f>
        <v>14400</v>
      </c>
      <c r="N137" s="61">
        <f t="shared" ref="N137:N141" ca="1" si="84">H137/M137*365</f>
        <v>-1.0063810416666538E-2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0.21330864999999999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-1.2037549999999916E-2</v>
      </c>
      <c r="H138" s="58">
        <f t="shared" si="80"/>
        <v>-1.4445059999999899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2020/11/23</v>
      </c>
      <c r="M138" s="44">
        <f t="shared" ca="1" si="83"/>
        <v>14280</v>
      </c>
      <c r="N138" s="61">
        <f t="shared" ca="1" si="84"/>
        <v>-3.6921897058823275E-2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0.22203754999999994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-3.7904899999999957E-2</v>
      </c>
      <c r="H139" s="58">
        <f t="shared" si="80"/>
        <v>-4.5485879999999952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2020/11/23</v>
      </c>
      <c r="M139" s="44">
        <f t="shared" ca="1" si="83"/>
        <v>14160</v>
      </c>
      <c r="N139" s="61">
        <f t="shared" ca="1" si="84"/>
        <v>-0.11724820762711852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0.24790489999999998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-3.5350099999999905E-2</v>
      </c>
      <c r="H140" s="58">
        <f t="shared" si="80"/>
        <v>-4.2420119999999883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2020/11/23</v>
      </c>
      <c r="M140" s="44">
        <f t="shared" ca="1" si="83"/>
        <v>14040</v>
      </c>
      <c r="N140" s="61">
        <f t="shared" ca="1" si="84"/>
        <v>-0.11028022649572619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0.24535009999999993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-4.5888649999999961E-2</v>
      </c>
      <c r="H141" s="58">
        <f t="shared" si="80"/>
        <v>-5.5066379999999953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2020/11/23</v>
      </c>
      <c r="M141" s="44">
        <f t="shared" ca="1" si="83"/>
        <v>13920</v>
      </c>
      <c r="N141" s="61">
        <f t="shared" ca="1" si="84"/>
        <v>-0.14439101077586194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0.25588865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-6.7391549999999967E-2</v>
      </c>
      <c r="H142" s="58">
        <f t="shared" ref="H142" si="99">IF(G142="",$F$1*C142-B142,G142-B142)</f>
        <v>-8.086985999999996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2020/11/23</v>
      </c>
      <c r="M142" s="44">
        <f t="shared" ref="M142" ca="1" si="102">(L142-K142+1)*B142</f>
        <v>13560</v>
      </c>
      <c r="N142" s="61">
        <f t="shared" ref="N142" ca="1" si="103">H142/M142*365</f>
        <v>-0.2176806703539822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0.27739154999999999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-6.2069049999999966E-2</v>
      </c>
      <c r="H143" s="58">
        <f t="shared" ref="H143:H146" si="118">IF(G143="",$F$1*C143-B143,G143-B143)</f>
        <v>-7.448285999999996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2020/11/23</v>
      </c>
      <c r="M143" s="44">
        <f t="shared" ref="M143:M146" ca="1" si="121">(L143-K143+1)*B143</f>
        <v>13440</v>
      </c>
      <c r="N143" s="61">
        <f t="shared" ref="N143:N146" ca="1" si="122">H143/M143*365</f>
        <v>-0.20227860044642845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0.27206904999999998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-7.1543099999999998E-2</v>
      </c>
      <c r="H144" s="58">
        <f t="shared" si="118"/>
        <v>-8.585172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2020/11/23</v>
      </c>
      <c r="M144" s="44">
        <f t="shared" ca="1" si="121"/>
        <v>13320</v>
      </c>
      <c r="N144" s="61">
        <f t="shared" ca="1" si="122"/>
        <v>-0.23525433783783786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0.28154310000000005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-7.1543099999999998E-2</v>
      </c>
      <c r="H145" s="58">
        <f t="shared" si="118"/>
        <v>-8.585172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2020/11/23</v>
      </c>
      <c r="M145" s="44">
        <f t="shared" ca="1" si="121"/>
        <v>13200</v>
      </c>
      <c r="N145" s="61">
        <f t="shared" ca="1" si="122"/>
        <v>-0.23739301363636361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0.28154310000000005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-6.1217449999999944E-2</v>
      </c>
      <c r="H146" s="58">
        <f t="shared" si="118"/>
        <v>-7.3460939999999937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2020/11/23</v>
      </c>
      <c r="M146" s="44">
        <f t="shared" ca="1" si="121"/>
        <v>13080</v>
      </c>
      <c r="N146" s="61">
        <f t="shared" ca="1" si="122"/>
        <v>-0.20499421330275211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0.27121744999999997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-6.685930000000001E-2</v>
      </c>
      <c r="H147" s="58">
        <f t="shared" ref="H147:H151" si="137">IF(G147="",$F$1*C147-B147,G147-B147)</f>
        <v>-8.0231160000000017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2020/11/23</v>
      </c>
      <c r="M147" s="44">
        <f t="shared" ref="M147:M151" ca="1" si="140">(L147-K147+1)*B147</f>
        <v>12720</v>
      </c>
      <c r="N147" s="61">
        <f t="shared" ref="N147:N151" ca="1" si="141">H147/M147*365</f>
        <v>-0.23022306132075476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0.27685930000000003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-5.0465999999999886E-2</v>
      </c>
      <c r="H148" s="58">
        <f t="shared" si="137"/>
        <v>-6.0559199999999862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2020/11/23</v>
      </c>
      <c r="M148" s="44">
        <f t="shared" ca="1" si="140"/>
        <v>12600</v>
      </c>
      <c r="N148" s="61">
        <f t="shared" ca="1" si="141"/>
        <v>-0.17542942857142818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0.26046599999999992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-4.014034999999995E-2</v>
      </c>
      <c r="H149" s="58">
        <f t="shared" si="137"/>
        <v>-4.8168419999999941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2020/11/23</v>
      </c>
      <c r="M149" s="44">
        <f t="shared" ca="1" si="140"/>
        <v>12480</v>
      </c>
      <c r="N149" s="61">
        <f t="shared" ca="1" si="141"/>
        <v>-0.14087718990384598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0.25014034999999996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-4.3866099999999977E-2</v>
      </c>
      <c r="H150" s="58">
        <f t="shared" si="137"/>
        <v>-5.2639319999999969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2020/11/23</v>
      </c>
      <c r="M150" s="44">
        <f t="shared" ca="1" si="140"/>
        <v>12360</v>
      </c>
      <c r="N150" s="61">
        <f t="shared" ca="1" si="141"/>
        <v>-0.15544783009708729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0.25386609999999998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-5.3872399999999959E-2</v>
      </c>
      <c r="H151" s="58">
        <f t="shared" si="137"/>
        <v>-6.4646879999999953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2020/11/23</v>
      </c>
      <c r="M151" s="44">
        <f t="shared" ca="1" si="140"/>
        <v>12240</v>
      </c>
      <c r="N151" s="61">
        <f t="shared" ca="1" si="141"/>
        <v>-0.19277868627450967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0.26387240000000001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-7.0159250000000034E-2</v>
      </c>
      <c r="H152" s="58">
        <f t="shared" ref="H152:H162" si="156">IF(G152="",$F$1*C152-B152,G152-B152)</f>
        <v>-8.4191100000000034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2020/11/23</v>
      </c>
      <c r="M152" s="44">
        <f t="shared" ref="M152:M162" ca="1" si="159">(L152-K152+1)*B152</f>
        <v>11880</v>
      </c>
      <c r="N152" s="61">
        <f t="shared" ref="N152:N162" ca="1" si="160">H152/M152*365</f>
        <v>-0.25866794191919207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0.28015925000000008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-7.5907549999999921E-2</v>
      </c>
      <c r="H153" s="58">
        <f t="shared" si="156"/>
        <v>-9.1089059999999904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2020/11/23</v>
      </c>
      <c r="M153" s="44">
        <f t="shared" ca="1" si="159"/>
        <v>11760</v>
      </c>
      <c r="N153" s="61">
        <f t="shared" ca="1" si="160"/>
        <v>-0.28271689540816297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0.28590754999999995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-6.0046499999999982E-2</v>
      </c>
      <c r="H154" s="58">
        <f t="shared" si="156"/>
        <v>-7.2055799999999977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2020/11/23</v>
      </c>
      <c r="M154" s="44">
        <f t="shared" ca="1" si="159"/>
        <v>11640</v>
      </c>
      <c r="N154" s="61">
        <f t="shared" ca="1" si="160"/>
        <v>-0.2259481701030927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0.27004650000000002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-5.0785349999999951E-2</v>
      </c>
      <c r="H155" s="58">
        <f t="shared" si="156"/>
        <v>-6.0942419999999942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2020/11/23</v>
      </c>
      <c r="M155" s="44">
        <f t="shared" ca="1" si="159"/>
        <v>11520</v>
      </c>
      <c r="N155" s="61">
        <f t="shared" ca="1" si="160"/>
        <v>-0.19309013281249982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0.26078534999999997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-5.7065899999999913E-2</v>
      </c>
      <c r="H156" s="58">
        <f t="shared" si="156"/>
        <v>-6.8479079999999897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2020/11/23</v>
      </c>
      <c r="M156" s="44">
        <f t="shared" ca="1" si="159"/>
        <v>11400</v>
      </c>
      <c r="N156" s="61">
        <f t="shared" ca="1" si="160"/>
        <v>-0.21925319473684177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0.26706589999999991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-6.6327049999999943E-2</v>
      </c>
      <c r="H157" s="58">
        <f t="shared" si="156"/>
        <v>-7.9592459999999932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2020/11/23</v>
      </c>
      <c r="M157" s="44">
        <f t="shared" ca="1" si="159"/>
        <v>11040</v>
      </c>
      <c r="N157" s="61">
        <f t="shared" ca="1" si="160"/>
        <v>-0.26314536141304323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0.27632704999999996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-6.1749699999999901E-2</v>
      </c>
      <c r="H158" s="58">
        <f t="shared" si="156"/>
        <v>-7.409963999999988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2020/11/23</v>
      </c>
      <c r="M158" s="44">
        <f t="shared" ca="1" si="159"/>
        <v>10920</v>
      </c>
      <c r="N158" s="61">
        <f t="shared" ca="1" si="160"/>
        <v>-0.24767736813186772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0.27174969999999993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-5.1849849999999975E-2</v>
      </c>
      <c r="H159" s="58">
        <f t="shared" si="156"/>
        <v>-6.221981999999997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2020/11/23</v>
      </c>
      <c r="M159" s="44">
        <f t="shared" ca="1" si="159"/>
        <v>10800</v>
      </c>
      <c r="N159" s="61">
        <f t="shared" ca="1" si="160"/>
        <v>-0.2102799472222221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0.26184985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-4.503704999999994E-2</v>
      </c>
      <c r="H160" s="58">
        <f t="shared" si="156"/>
        <v>-5.404445999999993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2020/11/23</v>
      </c>
      <c r="M160" s="44">
        <f t="shared" ca="1" si="159"/>
        <v>10680</v>
      </c>
      <c r="N160" s="61">
        <f t="shared" ca="1" si="160"/>
        <v>-0.18470250842696606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0.25503704999999999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-6.8030249999999987E-2</v>
      </c>
      <c r="H161" s="58">
        <f t="shared" si="156"/>
        <v>-8.1636299999999977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2020/11/23</v>
      </c>
      <c r="M161" s="44">
        <f t="shared" ca="1" si="159"/>
        <v>10560</v>
      </c>
      <c r="N161" s="61">
        <f t="shared" ca="1" si="160"/>
        <v>-0.28217092329545446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0.27803025000000003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-6.5156099999999981E-2</v>
      </c>
      <c r="H162" s="58">
        <f t="shared" si="156"/>
        <v>-7.8187319999999971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2020/11/23</v>
      </c>
      <c r="M162" s="44">
        <f t="shared" ca="1" si="159"/>
        <v>10200</v>
      </c>
      <c r="N162" s="61">
        <f t="shared" ca="1" si="160"/>
        <v>-0.2797879588235293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0.27515610000000001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-7.0904399999999868E-2</v>
      </c>
      <c r="H163" s="58">
        <f t="shared" ref="H163" si="175">IF(G163="",$F$1*C163-B163,G163-B163)</f>
        <v>-8.5085279999999841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2020/11/23</v>
      </c>
      <c r="M163" s="44">
        <f t="shared" ref="M163" ca="1" si="178">(L163-K163+1)*B163</f>
        <v>10080</v>
      </c>
      <c r="N163" s="61">
        <f t="shared" ref="N163" ca="1" si="179">H163/M163*365</f>
        <v>-0.30809649999999944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0.28090439999999989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-7.1968899999999891E-2</v>
      </c>
      <c r="H164" s="58">
        <f t="shared" ref="H164:H171" si="194">IF(G164="",$F$1*C164-B164,G164-B164)</f>
        <v>-8.636267999999987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2020/11/23</v>
      </c>
      <c r="M164" s="44">
        <f t="shared" ref="M164:M171" ca="1" si="197">(L164-K164+1)*B164</f>
        <v>9960</v>
      </c>
      <c r="N164" s="61">
        <f t="shared" ref="N164:N171" ca="1" si="198">H164/M164*365</f>
        <v>-0.31648974096385496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0.28196889999999991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-6.4730299999999963E-2</v>
      </c>
      <c r="H165" s="58">
        <f t="shared" si="194"/>
        <v>-7.767635999999996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2020/11/23</v>
      </c>
      <c r="M165" s="44">
        <f t="shared" ca="1" si="197"/>
        <v>9840</v>
      </c>
      <c r="N165" s="61">
        <f t="shared" ca="1" si="198"/>
        <v>-0.28812877439024376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0.27473029999999998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-5.9301349999999906E-2</v>
      </c>
      <c r="H166" s="58">
        <f t="shared" si="194"/>
        <v>-7.1161619999999886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2020/11/23</v>
      </c>
      <c r="M166" s="44">
        <f t="shared" ca="1" si="197"/>
        <v>9720</v>
      </c>
      <c r="N166" s="61">
        <f t="shared" ca="1" si="198"/>
        <v>-0.26722213271604894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0.26930134999999994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-4.0353249999999834E-2</v>
      </c>
      <c r="H167" s="58">
        <f t="shared" si="194"/>
        <v>-4.8423899999999804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2020/11/23</v>
      </c>
      <c r="M167" s="44">
        <f t="shared" ca="1" si="197"/>
        <v>9360</v>
      </c>
      <c r="N167" s="61">
        <f t="shared" ca="1" si="198"/>
        <v>-0.18883251602564027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0.25035324999999986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-4.6527349999999974E-2</v>
      </c>
      <c r="H168" s="58">
        <f t="shared" si="194"/>
        <v>-5.583281999999997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2020/11/23</v>
      </c>
      <c r="M168" s="44">
        <f t="shared" ca="1" si="197"/>
        <v>9240</v>
      </c>
      <c r="N168" s="61">
        <f t="shared" ca="1" si="198"/>
        <v>-0.22055172402597392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0.25652734999999999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-2.2043849999999903E-2</v>
      </c>
      <c r="H169" s="58">
        <f t="shared" si="194"/>
        <v>-2.6452619999999882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2020/11/23</v>
      </c>
      <c r="M169" s="44">
        <f t="shared" ca="1" si="197"/>
        <v>9120</v>
      </c>
      <c r="N169" s="61">
        <f t="shared" ca="1" si="198"/>
        <v>-0.10586849013157848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0.23204384999999991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-6.0881777777776983E-3</v>
      </c>
      <c r="H170" s="58">
        <f t="shared" si="194"/>
        <v>-0.82190399999998931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2020/11/23</v>
      </c>
      <c r="M170" s="44">
        <f t="shared" ca="1" si="197"/>
        <v>10125</v>
      </c>
      <c r="N170" s="61">
        <f t="shared" ca="1" si="198"/>
        <v>-2.9629131851851464E-2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0.22608817777777773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-1.6875111111110955E-2</v>
      </c>
      <c r="H171" s="58">
        <f t="shared" si="194"/>
        <v>-2.2781399999999792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2020/11/23</v>
      </c>
      <c r="M171" s="44">
        <f t="shared" ca="1" si="197"/>
        <v>9990</v>
      </c>
      <c r="N171" s="61">
        <f t="shared" ca="1" si="198"/>
        <v>-8.3235345345344589E-2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0.23687511111111098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-2.1984711111110965E-2</v>
      </c>
      <c r="H172" s="58">
        <f t="shared" ref="H172:H181" si="222">IF(G172="",$F$1*C172-B172,G172-B172)</f>
        <v>-2.9679359999999804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2020/11/23</v>
      </c>
      <c r="M172" s="44">
        <f t="shared" ref="M172:M181" ca="1" si="225">(L172-K172+1)*B172</f>
        <v>9585</v>
      </c>
      <c r="N172" s="61">
        <f t="shared" ref="N172:N181" ca="1" si="226">H172/M172*365</f>
        <v>-0.11301999374021834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0.241984711111111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-2.7567422222222148E-2</v>
      </c>
      <c r="H173" s="58">
        <f t="shared" si="222"/>
        <v>-3.7216019999999901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2020/11/23</v>
      </c>
      <c r="M173" s="44">
        <f t="shared" ca="1" si="225"/>
        <v>9450</v>
      </c>
      <c r="N173" s="61">
        <f t="shared" ca="1" si="226"/>
        <v>-0.14374441587301548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0.24756742222222217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-2.3120177777777657E-2</v>
      </c>
      <c r="H174" s="58">
        <f t="shared" si="222"/>
        <v>-3.1212239999999838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2020/11/23</v>
      </c>
      <c r="M174" s="44">
        <f t="shared" ca="1" si="225"/>
        <v>9315</v>
      </c>
      <c r="N174" s="61">
        <f t="shared" ca="1" si="226"/>
        <v>-0.12230238969404122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0.2431201777777777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-2.6526577777777734E-2</v>
      </c>
      <c r="H175" s="58">
        <f t="shared" si="222"/>
        <v>-3.5810879999999941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2020/11/23</v>
      </c>
      <c r="M175" s="44">
        <f t="shared" ca="1" si="225"/>
        <v>9180</v>
      </c>
      <c r="N175" s="61">
        <f t="shared" ca="1" si="226"/>
        <v>-0.14238530718954226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0.24652657777777776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-4.1098399999999966E-2</v>
      </c>
      <c r="H176" s="58">
        <f t="shared" si="222"/>
        <v>-5.5482839999999953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2020/11/23</v>
      </c>
      <c r="M176" s="44">
        <f t="shared" ca="1" si="225"/>
        <v>9045</v>
      </c>
      <c r="N176" s="61">
        <f t="shared" ca="1" si="226"/>
        <v>-0.22389426865671624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0.26109840000000001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-3.7904899999999957E-2</v>
      </c>
      <c r="H177" s="58">
        <f t="shared" si="222"/>
        <v>-4.5485879999999952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2020/11/23</v>
      </c>
      <c r="M177" s="44">
        <f t="shared" ca="1" si="225"/>
        <v>7680</v>
      </c>
      <c r="N177" s="61">
        <f t="shared" ca="1" si="226"/>
        <v>-0.21617638281249976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0.24790489999999998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-2.6088949999999993E-2</v>
      </c>
      <c r="H178" s="58">
        <f t="shared" si="222"/>
        <v>-3.1306739999999991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2020/11/23</v>
      </c>
      <c r="M178" s="44">
        <f t="shared" ca="1" si="225"/>
        <v>7560</v>
      </c>
      <c r="N178" s="61">
        <f t="shared" ca="1" si="226"/>
        <v>-0.15115026587301583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0.23608895000000002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-3.1257688888888843E-2</v>
      </c>
      <c r="H179" s="58">
        <f t="shared" si="222"/>
        <v>-4.2197879999999941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2020/11/23</v>
      </c>
      <c r="M179" s="44">
        <f t="shared" ca="1" si="225"/>
        <v>8370</v>
      </c>
      <c r="N179" s="61">
        <f t="shared" ca="1" si="226"/>
        <v>-0.18401703942652303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0.25125768888888889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-1.0440799999999913E-2</v>
      </c>
      <c r="H180" s="58">
        <f t="shared" si="222"/>
        <v>-1.4095079999999882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2020/11/23</v>
      </c>
      <c r="M180" s="44">
        <f t="shared" ca="1" si="225"/>
        <v>8235</v>
      </c>
      <c r="N180" s="61">
        <f t="shared" ca="1" si="226"/>
        <v>-6.2473639344261769E-2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0.23044079999999995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-9.4945777777775634E-3</v>
      </c>
      <c r="H181" s="58">
        <f t="shared" si="222"/>
        <v>-1.2817679999999712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2020/11/23</v>
      </c>
      <c r="M181" s="44">
        <f t="shared" ca="1" si="225"/>
        <v>8100</v>
      </c>
      <c r="N181" s="61">
        <f t="shared" ca="1" si="226"/>
        <v>-5.7758681481480181E-2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0.2294945777777776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-2.1140444444443817E-3</v>
      </c>
      <c r="H182" s="58">
        <f t="shared" ref="H182:H185" si="241">IF(G182="",$F$1*C182-B182,G182-B182)</f>
        <v>-0.28539599999999155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2020/11/23</v>
      </c>
      <c r="M182" s="44">
        <f t="shared" ref="M182:M185" ca="1" si="244">(L182-K182+1)*B182</f>
        <v>7695</v>
      </c>
      <c r="N182" s="61">
        <f t="shared" ref="N182:N185" ca="1" si="245">H182/M182*365</f>
        <v>-1.3537302144249112E-2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0.22211404444444441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-9.7784444444443952E-3</v>
      </c>
      <c r="H183" s="58">
        <f t="shared" si="241"/>
        <v>-1.3200899999999933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2020/11/23</v>
      </c>
      <c r="M183" s="44">
        <f t="shared" ca="1" si="244"/>
        <v>7560</v>
      </c>
      <c r="N183" s="61">
        <f t="shared" ca="1" si="245"/>
        <v>-6.3734503968253642E-2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0.22977844444444442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-3.9118666666665917E-3</v>
      </c>
      <c r="H184" s="58">
        <f t="shared" si="241"/>
        <v>-0.52810199999998986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2020/11/23</v>
      </c>
      <c r="M184" s="44">
        <f t="shared" ca="1" si="244"/>
        <v>7425</v>
      </c>
      <c r="N184" s="61">
        <f t="shared" ca="1" si="245"/>
        <v>-2.5960569696969197E-2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0.22391186666666663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-2.8324399999999944E-2</v>
      </c>
      <c r="H185" s="58">
        <f t="shared" si="241"/>
        <v>-3.8237939999999924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2020/11/23</v>
      </c>
      <c r="M185" s="44">
        <f t="shared" ca="1" si="244"/>
        <v>6210</v>
      </c>
      <c r="N185" s="61">
        <f t="shared" ca="1" si="245"/>
        <v>-0.22474795652173868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0.24832439999999997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-5.3872399999999987E-2</v>
      </c>
      <c r="H186" s="58">
        <f t="shared" ref="H186:H187" si="260">IF(G186="",$F$1*C186-B186,G186-B186)</f>
        <v>-7.2727739999999983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2020/11/23</v>
      </c>
      <c r="M186" s="44">
        <f t="shared" ref="M186:M187" ca="1" si="263">(L186-K186+1)*B186</f>
        <v>5805</v>
      </c>
      <c r="N186" s="61">
        <f t="shared" ref="N186:N187" ca="1" si="264">H186/M186*365</f>
        <v>-0.45728897674418595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0.27387240000000002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-5.525624999999993E-2</v>
      </c>
      <c r="H187" s="58">
        <f t="shared" si="260"/>
        <v>-6.6307499999999919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2020/11/23</v>
      </c>
      <c r="M187" s="44">
        <f t="shared" ca="1" si="263"/>
        <v>5040</v>
      </c>
      <c r="N187" s="61">
        <f t="shared" ca="1" si="264"/>
        <v>-0.48020312499999945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0.26525624999999997</v>
      </c>
    </row>
    <row r="188" spans="1:30">
      <c r="A188" s="63" t="s">
        <v>1768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-4.9720849999999928E-2</v>
      </c>
      <c r="H188" s="58">
        <f t="shared" ref="H188:H200" si="270">IF(G188="",$F$1*C188-B188,G188-B188)</f>
        <v>-5.9665019999999913</v>
      </c>
      <c r="I188" s="2" t="s">
        <v>66</v>
      </c>
      <c r="J188" s="33" t="s">
        <v>1743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2020/11/23</v>
      </c>
      <c r="M188" s="44">
        <f t="shared" ref="M188:M200" ca="1" si="273">(L188-K188+1)*B188</f>
        <v>4920</v>
      </c>
      <c r="N188" s="61">
        <f t="shared" ref="N188:N200" ca="1" si="274">H188/M188*365</f>
        <v>-0.44263683536585302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0.25972084999999995</v>
      </c>
    </row>
    <row r="189" spans="1:30">
      <c r="A189" s="63" t="s">
        <v>1769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-4.4398349999999927E-2</v>
      </c>
      <c r="H189" s="58">
        <f t="shared" si="270"/>
        <v>-5.3278019999999913</v>
      </c>
      <c r="I189" s="2" t="s">
        <v>66</v>
      </c>
      <c r="J189" s="33" t="s">
        <v>1745</v>
      </c>
      <c r="K189" s="59">
        <f t="shared" si="271"/>
        <v>44119</v>
      </c>
      <c r="L189" s="60" t="str">
        <f t="shared" ca="1" si="272"/>
        <v>2020/11/23</v>
      </c>
      <c r="M189" s="44">
        <f t="shared" ca="1" si="273"/>
        <v>4800</v>
      </c>
      <c r="N189" s="61">
        <f t="shared" ca="1" si="274"/>
        <v>-0.40513494374999931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0.25439834999999994</v>
      </c>
    </row>
    <row r="190" spans="1:30">
      <c r="A190" s="63" t="s">
        <v>1770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-4.0057555555555548E-2</v>
      </c>
      <c r="H190" s="58">
        <f t="shared" si="270"/>
        <v>-5.4077699999999993</v>
      </c>
      <c r="I190" s="2" t="s">
        <v>66</v>
      </c>
      <c r="J190" s="33" t="s">
        <v>1747</v>
      </c>
      <c r="K190" s="59">
        <f t="shared" si="271"/>
        <v>44120</v>
      </c>
      <c r="L190" s="60" t="str">
        <f t="shared" ca="1" si="272"/>
        <v>2020/11/23</v>
      </c>
      <c r="M190" s="44">
        <f t="shared" ca="1" si="273"/>
        <v>5265</v>
      </c>
      <c r="N190" s="61">
        <f t="shared" ca="1" si="274"/>
        <v>-0.37489763532763526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0.2600575555555556</v>
      </c>
    </row>
    <row r="191" spans="1:30">
      <c r="A191" s="63" t="s">
        <v>1771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-3.0027599999999877E-2</v>
      </c>
      <c r="H191" s="58">
        <f t="shared" si="270"/>
        <v>-4.0537259999999833</v>
      </c>
      <c r="I191" s="2" t="s">
        <v>66</v>
      </c>
      <c r="J191" s="33" t="s">
        <v>1749</v>
      </c>
      <c r="K191" s="59">
        <f t="shared" si="271"/>
        <v>44123</v>
      </c>
      <c r="L191" s="60" t="str">
        <f t="shared" ca="1" si="272"/>
        <v>2020/11/23</v>
      </c>
      <c r="M191" s="44">
        <f t="shared" ca="1" si="273"/>
        <v>4860</v>
      </c>
      <c r="N191" s="61">
        <f t="shared" ca="1" si="274"/>
        <v>-0.30444649999999873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0.25002759999999991</v>
      </c>
    </row>
    <row r="192" spans="1:30">
      <c r="A192" s="63" t="s">
        <v>1772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-3.9205955555555477E-2</v>
      </c>
      <c r="H192" s="58">
        <f t="shared" si="270"/>
        <v>-5.2928039999999896</v>
      </c>
      <c r="I192" s="2" t="s">
        <v>66</v>
      </c>
      <c r="J192" s="33" t="s">
        <v>1751</v>
      </c>
      <c r="K192" s="59">
        <f t="shared" si="271"/>
        <v>44124</v>
      </c>
      <c r="L192" s="60" t="str">
        <f t="shared" ca="1" si="272"/>
        <v>2020/11/23</v>
      </c>
      <c r="M192" s="44">
        <f t="shared" ca="1" si="273"/>
        <v>4725</v>
      </c>
      <c r="N192" s="61">
        <f t="shared" ca="1" si="274"/>
        <v>-0.40886210793650718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0.25920595555555548</v>
      </c>
    </row>
    <row r="193" spans="1:30">
      <c r="A193" s="63" t="s">
        <v>1773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-2.9270622222222081E-2</v>
      </c>
      <c r="H193" s="58">
        <f t="shared" si="270"/>
        <v>-3.951533999999981</v>
      </c>
      <c r="I193" s="2" t="s">
        <v>66</v>
      </c>
      <c r="J193" s="33" t="s">
        <v>1753</v>
      </c>
      <c r="K193" s="59">
        <f t="shared" si="271"/>
        <v>44125</v>
      </c>
      <c r="L193" s="60" t="str">
        <f t="shared" ca="1" si="272"/>
        <v>2020/11/23</v>
      </c>
      <c r="M193" s="44">
        <f t="shared" ca="1" si="273"/>
        <v>4590</v>
      </c>
      <c r="N193" s="61">
        <f t="shared" ca="1" si="274"/>
        <v>-0.31422873856208999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0.2492706222222221</v>
      </c>
    </row>
    <row r="194" spans="1:30">
      <c r="A194" s="63" t="s">
        <v>1774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-2.4539511111110971E-2</v>
      </c>
      <c r="H194" s="58">
        <f t="shared" si="270"/>
        <v>-3.312833999999981</v>
      </c>
      <c r="I194" s="2" t="s">
        <v>66</v>
      </c>
      <c r="J194" s="33" t="s">
        <v>1755</v>
      </c>
      <c r="K194" s="59">
        <f t="shared" si="271"/>
        <v>44126</v>
      </c>
      <c r="L194" s="60" t="str">
        <f t="shared" ca="1" si="272"/>
        <v>2020/11/23</v>
      </c>
      <c r="M194" s="44">
        <f t="shared" ca="1" si="273"/>
        <v>4455</v>
      </c>
      <c r="N194" s="61">
        <f t="shared" ca="1" si="274"/>
        <v>-0.27142186531986373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0.244539511111111</v>
      </c>
    </row>
    <row r="195" spans="1:30">
      <c r="A195" s="63" t="s">
        <v>1775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-9.4945777777775634E-3</v>
      </c>
      <c r="H195" s="58">
        <f t="shared" si="270"/>
        <v>-1.2817679999999712</v>
      </c>
      <c r="I195" s="2" t="s">
        <v>66</v>
      </c>
      <c r="J195" s="33" t="s">
        <v>1757</v>
      </c>
      <c r="K195" s="59">
        <f t="shared" si="271"/>
        <v>44127</v>
      </c>
      <c r="L195" s="60" t="str">
        <f t="shared" ca="1" si="272"/>
        <v>2020/11/23</v>
      </c>
      <c r="M195" s="44">
        <f t="shared" ca="1" si="273"/>
        <v>4320</v>
      </c>
      <c r="N195" s="61">
        <f t="shared" ca="1" si="274"/>
        <v>-0.10829752777777533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0.2294945777777776</v>
      </c>
    </row>
    <row r="196" spans="1:30">
      <c r="A196" s="63" t="s">
        <v>1776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-9.7784444444443952E-3</v>
      </c>
      <c r="H196" s="58">
        <f t="shared" si="270"/>
        <v>-1.3200899999999933</v>
      </c>
      <c r="I196" s="2" t="s">
        <v>66</v>
      </c>
      <c r="J196" s="33" t="s">
        <v>1759</v>
      </c>
      <c r="K196" s="59">
        <f t="shared" si="271"/>
        <v>44130</v>
      </c>
      <c r="L196" s="60" t="str">
        <f t="shared" ca="1" si="272"/>
        <v>2020/11/23</v>
      </c>
      <c r="M196" s="44">
        <f t="shared" ca="1" si="273"/>
        <v>3915</v>
      </c>
      <c r="N196" s="61">
        <f t="shared" ca="1" si="274"/>
        <v>-0.12307352490421393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0.22977844444444442</v>
      </c>
    </row>
    <row r="197" spans="1:30">
      <c r="A197" s="63" t="s">
        <v>1777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-1.0913911111111087E-2</v>
      </c>
      <c r="H197" s="58">
        <f t="shared" si="270"/>
        <v>-1.4733779999999967</v>
      </c>
      <c r="I197" s="2" t="s">
        <v>66</v>
      </c>
      <c r="J197" s="33" t="s">
        <v>1761</v>
      </c>
      <c r="K197" s="59">
        <f t="shared" si="271"/>
        <v>44131</v>
      </c>
      <c r="L197" s="60" t="str">
        <f t="shared" ca="1" si="272"/>
        <v>2020/11/23</v>
      </c>
      <c r="M197" s="44">
        <f t="shared" ca="1" si="273"/>
        <v>3780</v>
      </c>
      <c r="N197" s="61">
        <f t="shared" ca="1" si="274"/>
        <v>-0.14227062698412668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0.23091391111111112</v>
      </c>
    </row>
    <row r="198" spans="1:30">
      <c r="A198" s="63" t="s">
        <v>1778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-1.4888044444444404E-2</v>
      </c>
      <c r="H198" s="58">
        <f t="shared" si="270"/>
        <v>-2.0098859999999945</v>
      </c>
      <c r="I198" s="2" t="s">
        <v>66</v>
      </c>
      <c r="J198" s="33" t="s">
        <v>1763</v>
      </c>
      <c r="K198" s="59">
        <f t="shared" si="271"/>
        <v>44132</v>
      </c>
      <c r="L198" s="60" t="str">
        <f t="shared" ca="1" si="272"/>
        <v>2020/11/23</v>
      </c>
      <c r="M198" s="44">
        <f t="shared" ca="1" si="273"/>
        <v>3645</v>
      </c>
      <c r="N198" s="61">
        <f t="shared" ca="1" si="274"/>
        <v>-0.20126430452674843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0.23488804444444444</v>
      </c>
    </row>
    <row r="199" spans="1:30">
      <c r="A199" s="63" t="s">
        <v>1779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-1.9240666666666618E-2</v>
      </c>
      <c r="H199" s="58">
        <f t="shared" si="270"/>
        <v>-2.5974899999999934</v>
      </c>
      <c r="I199" s="2" t="s">
        <v>66</v>
      </c>
      <c r="J199" s="33" t="s">
        <v>1765</v>
      </c>
      <c r="K199" s="59">
        <f t="shared" si="271"/>
        <v>44133</v>
      </c>
      <c r="L199" s="60" t="str">
        <f t="shared" ca="1" si="272"/>
        <v>2020/11/23</v>
      </c>
      <c r="M199" s="44">
        <f t="shared" ca="1" si="273"/>
        <v>3510</v>
      </c>
      <c r="N199" s="61">
        <f t="shared" ca="1" si="274"/>
        <v>-0.27010935897435828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0.23924066666666666</v>
      </c>
    </row>
    <row r="200" spans="1:30">
      <c r="A200" s="63" t="s">
        <v>1780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2.3332000000001094E-3</v>
      </c>
      <c r="H200" s="58">
        <f t="shared" si="270"/>
        <v>0.31498200000001475</v>
      </c>
      <c r="I200" s="2" t="s">
        <v>66</v>
      </c>
      <c r="J200" s="33" t="s">
        <v>1767</v>
      </c>
      <c r="K200" s="59">
        <f t="shared" si="271"/>
        <v>44134</v>
      </c>
      <c r="L200" s="60" t="str">
        <f t="shared" ca="1" si="272"/>
        <v>2020/11/23</v>
      </c>
      <c r="M200" s="44">
        <f t="shared" ca="1" si="273"/>
        <v>3375</v>
      </c>
      <c r="N200" s="61">
        <f t="shared" ca="1" si="274"/>
        <v>3.4064720000001596E-2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0.21766679999999991</v>
      </c>
    </row>
    <row r="201" spans="1:30">
      <c r="A201" s="184" t="s">
        <v>1826</v>
      </c>
      <c r="B201" s="2">
        <v>135</v>
      </c>
      <c r="C201" s="180">
        <v>105.4</v>
      </c>
      <c r="D201" s="181">
        <v>1.2802</v>
      </c>
      <c r="E201" s="32">
        <f t="shared" ref="E201:E215" si="287">10%*Q201+13%</f>
        <v>0.22000000000000003</v>
      </c>
      <c r="F201" s="26">
        <f t="shared" ref="F201:F215" si="288">IF(G201="",($F$1*C201-B201)/B201,H201/B201)</f>
        <v>-2.6817777777776225E-3</v>
      </c>
      <c r="H201" s="58">
        <f t="shared" ref="H201:H215" si="289">IF(G201="",$F$1*C201-B201,G201-B201)</f>
        <v>-0.36203999999997905</v>
      </c>
      <c r="I201" s="2" t="s">
        <v>66</v>
      </c>
      <c r="J201" s="33" t="s">
        <v>1827</v>
      </c>
      <c r="K201" s="59">
        <f t="shared" ref="K201:K215" si="290">DATE(MID(J201,1,4),MID(J201,5,2),MID(J201,7,2))</f>
        <v>44137</v>
      </c>
      <c r="L201" s="60" t="str">
        <f t="shared" ref="L201:L215" ca="1" si="291">IF(LEN(J201) &gt; 15,DATE(MID(J201,12,4),MID(J201,16,2),MID(J201,18,2)),TEXT(TODAY(),"yyyy/m/d"))</f>
        <v>2020/11/23</v>
      </c>
      <c r="M201" s="44">
        <f t="shared" ref="M201:M215" ca="1" si="292">(L201-K201+1)*B201</f>
        <v>2970</v>
      </c>
      <c r="N201" s="61">
        <f t="shared" ref="N201:N215" ca="1" si="293">H201/M201*365</f>
        <v>-4.4493131313128736E-2</v>
      </c>
      <c r="O201" s="35">
        <f t="shared" ref="O201:O215" si="294">D201*C201</f>
        <v>134.93308000000002</v>
      </c>
      <c r="P201" s="35">
        <f t="shared" ref="P201:P215" si="295">O201-B201</f>
        <v>-6.6919999999981883E-2</v>
      </c>
      <c r="Q201" s="36">
        <f t="shared" ref="Q201:Q215" si="296">B201/150</f>
        <v>0.9</v>
      </c>
      <c r="R201" s="37">
        <f t="shared" ref="R201:R215" si="297">R200+C201-T201</f>
        <v>9862.4699999999575</v>
      </c>
      <c r="S201" s="38">
        <f t="shared" ref="S201:S215" si="298">R201*D201</f>
        <v>12625.934093999946</v>
      </c>
      <c r="T201" s="38"/>
      <c r="U201" s="62"/>
      <c r="V201" s="39">
        <f t="shared" ref="V201:V215" si="299">U201+V200</f>
        <v>63905.729999999989</v>
      </c>
      <c r="W201" s="39">
        <f t="shared" ref="W201:W215" si="300">S201+V201</f>
        <v>76531.664093999934</v>
      </c>
      <c r="X201" s="1">
        <f t="shared" ref="X201:X215" si="301">X200+B201</f>
        <v>64055</v>
      </c>
      <c r="Y201" s="37">
        <f t="shared" ref="Y201:Y215" si="302">W201-X201</f>
        <v>12476.664093999934</v>
      </c>
      <c r="Z201" s="204">
        <f t="shared" ref="Z201:Z215" si="303">W201/X201-1</f>
        <v>0.19478048698774386</v>
      </c>
      <c r="AA201" s="204">
        <v>0</v>
      </c>
      <c r="AB201" s="204">
        <f>SUM($C$2:C201)*D201/SUM($B$2:B201)-1</f>
        <v>9.6761013925252159E-2</v>
      </c>
      <c r="AC201" s="204">
        <f t="shared" ref="AC201:AC215" si="304">Z201-AB201</f>
        <v>9.8019473062491702E-2</v>
      </c>
      <c r="AD201" s="40">
        <f t="shared" ref="AD201:AD215" si="305">IF(E201-F201&lt;0,"达成",E201-F201)</f>
        <v>0.22268177777777765</v>
      </c>
    </row>
    <row r="202" spans="1:30">
      <c r="A202" s="63" t="s">
        <v>1828</v>
      </c>
      <c r="B202" s="2">
        <v>135</v>
      </c>
      <c r="C202" s="180">
        <v>103.85</v>
      </c>
      <c r="D202" s="181">
        <v>1.2992999999999999</v>
      </c>
      <c r="E202" s="32">
        <f t="shared" si="287"/>
        <v>0.22000000000000003</v>
      </c>
      <c r="F202" s="26">
        <f t="shared" si="288"/>
        <v>-1.734822222222213E-2</v>
      </c>
      <c r="H202" s="58">
        <f t="shared" si="289"/>
        <v>-2.3420099999999877</v>
      </c>
      <c r="I202" s="2" t="s">
        <v>66</v>
      </c>
      <c r="J202" s="33" t="s">
        <v>1829</v>
      </c>
      <c r="K202" s="59">
        <f t="shared" si="290"/>
        <v>44138</v>
      </c>
      <c r="L202" s="60" t="str">
        <f t="shared" ca="1" si="291"/>
        <v>2020/11/23</v>
      </c>
      <c r="M202" s="44">
        <f t="shared" ca="1" si="292"/>
        <v>2835</v>
      </c>
      <c r="N202" s="61">
        <f t="shared" ca="1" si="293"/>
        <v>-0.30152862433862276</v>
      </c>
      <c r="O202" s="35">
        <f t="shared" si="294"/>
        <v>134.93230499999999</v>
      </c>
      <c r="P202" s="35">
        <f t="shared" si="295"/>
        <v>-6.7695000000014716E-2</v>
      </c>
      <c r="Q202" s="36">
        <f t="shared" si="296"/>
        <v>0.9</v>
      </c>
      <c r="R202" s="37">
        <f t="shared" si="297"/>
        <v>9966.3199999999579</v>
      </c>
      <c r="S202" s="38">
        <f t="shared" si="298"/>
        <v>12949.239575999944</v>
      </c>
      <c r="T202" s="38"/>
      <c r="U202" s="62"/>
      <c r="V202" s="39">
        <f t="shared" si="299"/>
        <v>63905.729999999989</v>
      </c>
      <c r="W202" s="39">
        <f t="shared" si="300"/>
        <v>76854.96957599993</v>
      </c>
      <c r="X202" s="1">
        <f t="shared" si="301"/>
        <v>64190</v>
      </c>
      <c r="Y202" s="37">
        <f t="shared" si="302"/>
        <v>12664.96957599993</v>
      </c>
      <c r="Z202" s="204">
        <f t="shared" si="303"/>
        <v>0.19730440218102396</v>
      </c>
      <c r="AA202" s="204">
        <v>0</v>
      </c>
      <c r="AB202" s="204">
        <f>SUM($C$2:C202)*D202/SUM($B$2:B202)-1</f>
        <v>0.11254512185730547</v>
      </c>
      <c r="AC202" s="204">
        <f t="shared" si="304"/>
        <v>8.4759280323718489E-2</v>
      </c>
      <c r="AD202" s="40">
        <f t="shared" si="305"/>
        <v>0.23734822222222215</v>
      </c>
    </row>
    <row r="203" spans="1:30">
      <c r="A203" s="63" t="s">
        <v>1830</v>
      </c>
      <c r="B203" s="2">
        <v>135</v>
      </c>
      <c r="C203" s="180">
        <v>103.96</v>
      </c>
      <c r="D203" s="181">
        <v>1.2979000000000001</v>
      </c>
      <c r="E203" s="32">
        <f t="shared" si="287"/>
        <v>0.22000000000000003</v>
      </c>
      <c r="F203" s="26">
        <f t="shared" si="288"/>
        <v>-1.6307377777777715E-2</v>
      </c>
      <c r="H203" s="58">
        <f t="shared" si="289"/>
        <v>-2.2014959999999917</v>
      </c>
      <c r="I203" s="2" t="s">
        <v>66</v>
      </c>
      <c r="J203" s="33" t="s">
        <v>1831</v>
      </c>
      <c r="K203" s="59">
        <f t="shared" si="290"/>
        <v>44139</v>
      </c>
      <c r="L203" s="60" t="str">
        <f t="shared" ca="1" si="291"/>
        <v>2020/11/23</v>
      </c>
      <c r="M203" s="44">
        <f t="shared" ca="1" si="292"/>
        <v>2700</v>
      </c>
      <c r="N203" s="61">
        <f t="shared" ca="1" si="293"/>
        <v>-0.29760964444444332</v>
      </c>
      <c r="O203" s="35">
        <f t="shared" si="294"/>
        <v>134.92968400000001</v>
      </c>
      <c r="P203" s="35">
        <f t="shared" si="295"/>
        <v>-7.0315999999991163E-2</v>
      </c>
      <c r="Q203" s="36">
        <f t="shared" si="296"/>
        <v>0.9</v>
      </c>
      <c r="R203" s="37">
        <f t="shared" si="297"/>
        <v>10070.279999999957</v>
      </c>
      <c r="S203" s="38">
        <f t="shared" si="298"/>
        <v>13070.216411999945</v>
      </c>
      <c r="T203" s="38"/>
      <c r="U203" s="62"/>
      <c r="V203" s="39">
        <f t="shared" si="299"/>
        <v>63905.729999999989</v>
      </c>
      <c r="W203" s="39">
        <f t="shared" si="300"/>
        <v>76975.946411999932</v>
      </c>
      <c r="X203" s="1">
        <f t="shared" si="301"/>
        <v>64325</v>
      </c>
      <c r="Y203" s="37">
        <f t="shared" si="302"/>
        <v>12650.946411999932</v>
      </c>
      <c r="Z203" s="204">
        <f t="shared" si="303"/>
        <v>0.19667231110765537</v>
      </c>
      <c r="AA203" s="204">
        <v>0</v>
      </c>
      <c r="AB203" s="204">
        <f>SUM($C$2:C203)*D203/SUM($B$2:B203)-1</f>
        <v>0.11077913682629181</v>
      </c>
      <c r="AC203" s="204">
        <f t="shared" si="304"/>
        <v>8.589317428136356E-2</v>
      </c>
      <c r="AD203" s="40">
        <f t="shared" si="305"/>
        <v>0.23630737777777774</v>
      </c>
    </row>
    <row r="204" spans="1:30">
      <c r="A204" s="63" t="s">
        <v>1832</v>
      </c>
      <c r="B204" s="2">
        <v>135</v>
      </c>
      <c r="C204" s="180">
        <v>102.1</v>
      </c>
      <c r="D204" s="181">
        <v>1.3214999999999999</v>
      </c>
      <c r="E204" s="32">
        <f t="shared" si="287"/>
        <v>0.22000000000000003</v>
      </c>
      <c r="F204" s="26">
        <f t="shared" si="288"/>
        <v>-3.3907111111111124E-2</v>
      </c>
      <c r="H204" s="58">
        <f t="shared" si="289"/>
        <v>-4.5774600000000021</v>
      </c>
      <c r="I204" s="2" t="s">
        <v>66</v>
      </c>
      <c r="J204" s="33" t="s">
        <v>1833</v>
      </c>
      <c r="K204" s="59">
        <f t="shared" si="290"/>
        <v>44140</v>
      </c>
      <c r="L204" s="60" t="str">
        <f t="shared" ca="1" si="291"/>
        <v>2020/11/23</v>
      </c>
      <c r="M204" s="44">
        <f t="shared" ca="1" si="292"/>
        <v>2565</v>
      </c>
      <c r="N204" s="61">
        <f t="shared" ca="1" si="293"/>
        <v>-0.65137345029239802</v>
      </c>
      <c r="O204" s="35">
        <f t="shared" si="294"/>
        <v>134.92514999999997</v>
      </c>
      <c r="P204" s="35">
        <f t="shared" si="295"/>
        <v>-7.4850000000026284E-2</v>
      </c>
      <c r="Q204" s="36">
        <f t="shared" si="296"/>
        <v>0.9</v>
      </c>
      <c r="R204" s="37">
        <f t="shared" si="297"/>
        <v>10172.379999999957</v>
      </c>
      <c r="S204" s="38">
        <f t="shared" si="298"/>
        <v>13442.800169999942</v>
      </c>
      <c r="T204" s="38"/>
      <c r="U204" s="62"/>
      <c r="V204" s="39">
        <f t="shared" si="299"/>
        <v>63905.729999999989</v>
      </c>
      <c r="W204" s="39">
        <f t="shared" si="300"/>
        <v>77348.530169999925</v>
      </c>
      <c r="X204" s="1">
        <f t="shared" si="301"/>
        <v>64460</v>
      </c>
      <c r="Y204" s="37">
        <f t="shared" si="302"/>
        <v>12888.530169999925</v>
      </c>
      <c r="Z204" s="204">
        <f t="shared" si="303"/>
        <v>0.19994617080359789</v>
      </c>
      <c r="AA204" s="204">
        <v>0</v>
      </c>
      <c r="AB204" s="204">
        <f>SUM($C$2:C204)*D204/SUM($B$2:B204)-1</f>
        <v>0.13031312331838629</v>
      </c>
      <c r="AC204" s="204">
        <f t="shared" si="304"/>
        <v>6.9633047485211597E-2</v>
      </c>
      <c r="AD204" s="40">
        <f t="shared" si="305"/>
        <v>0.25390711111111114</v>
      </c>
    </row>
    <row r="205" spans="1:30">
      <c r="A205" s="63" t="s">
        <v>1834</v>
      </c>
      <c r="B205" s="2">
        <v>135</v>
      </c>
      <c r="C205" s="180">
        <v>102.87</v>
      </c>
      <c r="D205" s="181">
        <v>1.3116000000000001</v>
      </c>
      <c r="E205" s="32">
        <f t="shared" si="287"/>
        <v>0.22000000000000003</v>
      </c>
      <c r="F205" s="26">
        <f t="shared" si="288"/>
        <v>-2.66211999999998E-2</v>
      </c>
      <c r="H205" s="58">
        <f t="shared" si="289"/>
        <v>-3.593861999999973</v>
      </c>
      <c r="I205" s="2" t="s">
        <v>66</v>
      </c>
      <c r="J205" s="33" t="s">
        <v>1835</v>
      </c>
      <c r="K205" s="59">
        <f t="shared" si="290"/>
        <v>44141</v>
      </c>
      <c r="L205" s="60" t="str">
        <f t="shared" ca="1" si="291"/>
        <v>2020/11/23</v>
      </c>
      <c r="M205" s="44">
        <f t="shared" ca="1" si="292"/>
        <v>2430</v>
      </c>
      <c r="N205" s="61">
        <f t="shared" ca="1" si="293"/>
        <v>-0.53981877777777365</v>
      </c>
      <c r="O205" s="35">
        <f t="shared" si="294"/>
        <v>134.92429200000001</v>
      </c>
      <c r="P205" s="35">
        <f t="shared" si="295"/>
        <v>-7.5707999999991671E-2</v>
      </c>
      <c r="Q205" s="36">
        <f t="shared" si="296"/>
        <v>0.9</v>
      </c>
      <c r="R205" s="37">
        <f t="shared" si="297"/>
        <v>10275.249999999958</v>
      </c>
      <c r="S205" s="38">
        <f t="shared" si="298"/>
        <v>13477.017899999946</v>
      </c>
      <c r="T205" s="38"/>
      <c r="U205" s="62"/>
      <c r="V205" s="39">
        <f t="shared" si="299"/>
        <v>63905.729999999989</v>
      </c>
      <c r="W205" s="39">
        <f t="shared" si="300"/>
        <v>77382.747899999929</v>
      </c>
      <c r="X205" s="1">
        <f t="shared" si="301"/>
        <v>64595</v>
      </c>
      <c r="Y205" s="37">
        <f t="shared" si="302"/>
        <v>12787.747899999929</v>
      </c>
      <c r="Z205" s="204">
        <f t="shared" si="303"/>
        <v>0.19796807647650638</v>
      </c>
      <c r="AA205" s="204">
        <v>0</v>
      </c>
      <c r="AB205" s="204">
        <f>SUM($C$2:C205)*D205/SUM($B$2:B205)-1</f>
        <v>0.12123097691020712</v>
      </c>
      <c r="AC205" s="204">
        <f t="shared" si="304"/>
        <v>7.6737099566299261E-2</v>
      </c>
      <c r="AD205" s="40">
        <f t="shared" si="305"/>
        <v>0.24662119999999982</v>
      </c>
    </row>
    <row r="206" spans="1:30">
      <c r="A206" s="63" t="s">
        <v>1836</v>
      </c>
      <c r="B206" s="2">
        <v>135</v>
      </c>
      <c r="C206" s="180">
        <v>101.03</v>
      </c>
      <c r="D206" s="181">
        <v>1.3355999999999999</v>
      </c>
      <c r="E206" s="32">
        <f t="shared" si="287"/>
        <v>0.22000000000000003</v>
      </c>
      <c r="F206" s="26">
        <f t="shared" si="288"/>
        <v>-4.4031688888888865E-2</v>
      </c>
      <c r="H206" s="58">
        <f t="shared" si="289"/>
        <v>-5.9442779999999971</v>
      </c>
      <c r="I206" s="2" t="s">
        <v>66</v>
      </c>
      <c r="J206" s="33" t="s">
        <v>1837</v>
      </c>
      <c r="K206" s="59">
        <f t="shared" si="290"/>
        <v>44144</v>
      </c>
      <c r="L206" s="60" t="str">
        <f t="shared" ca="1" si="291"/>
        <v>2020/11/23</v>
      </c>
      <c r="M206" s="44">
        <f t="shared" ca="1" si="292"/>
        <v>2025</v>
      </c>
      <c r="N206" s="61">
        <f t="shared" ca="1" si="293"/>
        <v>-1.0714377629629626</v>
      </c>
      <c r="O206" s="35">
        <f t="shared" si="294"/>
        <v>134.93566799999999</v>
      </c>
      <c r="P206" s="35">
        <f t="shared" si="295"/>
        <v>-6.4332000000007383E-2</v>
      </c>
      <c r="Q206" s="36">
        <f t="shared" si="296"/>
        <v>0.9</v>
      </c>
      <c r="R206" s="37">
        <f t="shared" si="297"/>
        <v>10376.279999999959</v>
      </c>
      <c r="S206" s="38">
        <f t="shared" si="298"/>
        <v>13858.559567999944</v>
      </c>
      <c r="T206" s="38"/>
      <c r="U206" s="62"/>
      <c r="V206" s="39">
        <f t="shared" si="299"/>
        <v>63905.729999999989</v>
      </c>
      <c r="W206" s="39">
        <f t="shared" si="300"/>
        <v>77764.289567999935</v>
      </c>
      <c r="X206" s="1">
        <f t="shared" si="301"/>
        <v>64730</v>
      </c>
      <c r="Y206" s="37">
        <f t="shared" si="302"/>
        <v>13034.289567999935</v>
      </c>
      <c r="Z206" s="204">
        <f t="shared" si="303"/>
        <v>0.20136396675420887</v>
      </c>
      <c r="AA206" s="204">
        <v>0</v>
      </c>
      <c r="AB206" s="204">
        <f>SUM($C$2:C206)*D206/SUM($B$2:B206)-1</f>
        <v>0.14103722352941239</v>
      </c>
      <c r="AC206" s="204">
        <f t="shared" si="304"/>
        <v>6.0326743224796475E-2</v>
      </c>
      <c r="AD206" s="40">
        <f t="shared" si="305"/>
        <v>0.26403168888888889</v>
      </c>
    </row>
    <row r="207" spans="1:30">
      <c r="A207" s="63" t="s">
        <v>1838</v>
      </c>
      <c r="B207" s="2">
        <v>135</v>
      </c>
      <c r="C207" s="180">
        <v>101.76</v>
      </c>
      <c r="D207" s="181">
        <v>1.3260000000000001</v>
      </c>
      <c r="E207" s="32">
        <f t="shared" si="287"/>
        <v>0.22000000000000003</v>
      </c>
      <c r="F207" s="26">
        <f t="shared" si="288"/>
        <v>-3.7124266666666648E-2</v>
      </c>
      <c r="H207" s="58">
        <f t="shared" si="289"/>
        <v>-5.0117759999999976</v>
      </c>
      <c r="I207" s="2" t="s">
        <v>66</v>
      </c>
      <c r="J207" s="33" t="s">
        <v>1839</v>
      </c>
      <c r="K207" s="59">
        <f t="shared" si="290"/>
        <v>44145</v>
      </c>
      <c r="L207" s="60" t="str">
        <f t="shared" ca="1" si="291"/>
        <v>2020/11/23</v>
      </c>
      <c r="M207" s="44">
        <f t="shared" ca="1" si="292"/>
        <v>1890</v>
      </c>
      <c r="N207" s="61">
        <f t="shared" ca="1" si="293"/>
        <v>-0.96788266666666622</v>
      </c>
      <c r="O207" s="35">
        <f t="shared" si="294"/>
        <v>134.93376000000001</v>
      </c>
      <c r="P207" s="35">
        <f t="shared" si="295"/>
        <v>-6.6239999999993415E-2</v>
      </c>
      <c r="Q207" s="36">
        <f t="shared" si="296"/>
        <v>0.9</v>
      </c>
      <c r="R207" s="37">
        <f t="shared" si="297"/>
        <v>10478.039999999959</v>
      </c>
      <c r="S207" s="38">
        <f t="shared" si="298"/>
        <v>13893.881039999946</v>
      </c>
      <c r="T207" s="38"/>
      <c r="U207" s="62"/>
      <c r="V207" s="39">
        <f t="shared" si="299"/>
        <v>63905.729999999989</v>
      </c>
      <c r="W207" s="39">
        <f t="shared" si="300"/>
        <v>77799.611039999931</v>
      </c>
      <c r="X207" s="1">
        <f t="shared" si="301"/>
        <v>64865</v>
      </c>
      <c r="Y207" s="37">
        <f t="shared" si="302"/>
        <v>12934.611039999931</v>
      </c>
      <c r="Z207" s="204">
        <f t="shared" si="303"/>
        <v>0.19940817143297518</v>
      </c>
      <c r="AA207" s="204">
        <v>0</v>
      </c>
      <c r="AB207" s="204">
        <f>SUM($C$2:C207)*D207/SUM($B$2:B207)-1</f>
        <v>0.13217311540585364</v>
      </c>
      <c r="AC207" s="204">
        <f t="shared" si="304"/>
        <v>6.7235056027121542E-2</v>
      </c>
      <c r="AD207" s="40">
        <f t="shared" si="305"/>
        <v>0.25712426666666666</v>
      </c>
    </row>
    <row r="208" spans="1:30">
      <c r="A208" s="63" t="s">
        <v>1840</v>
      </c>
      <c r="B208" s="2">
        <v>135</v>
      </c>
      <c r="C208" s="180">
        <v>102.93</v>
      </c>
      <c r="D208" s="181">
        <v>1.3109</v>
      </c>
      <c r="E208" s="32">
        <f t="shared" si="287"/>
        <v>0.22000000000000003</v>
      </c>
      <c r="F208" s="26">
        <f t="shared" si="288"/>
        <v>-2.605346666666656E-2</v>
      </c>
      <c r="H208" s="58">
        <f t="shared" si="289"/>
        <v>-3.5172179999999855</v>
      </c>
      <c r="I208" s="2" t="s">
        <v>66</v>
      </c>
      <c r="J208" s="33" t="s">
        <v>1841</v>
      </c>
      <c r="K208" s="59">
        <f t="shared" si="290"/>
        <v>44146</v>
      </c>
      <c r="L208" s="60" t="str">
        <f t="shared" ca="1" si="291"/>
        <v>2020/11/23</v>
      </c>
      <c r="M208" s="44">
        <f t="shared" ca="1" si="292"/>
        <v>1755</v>
      </c>
      <c r="N208" s="61">
        <f t="shared" ca="1" si="293"/>
        <v>-0.73150117948717652</v>
      </c>
      <c r="O208" s="35">
        <f t="shared" si="294"/>
        <v>134.930937</v>
      </c>
      <c r="P208" s="35">
        <f t="shared" si="295"/>
        <v>-6.9062999999999874E-2</v>
      </c>
      <c r="Q208" s="36">
        <f t="shared" si="296"/>
        <v>0.9</v>
      </c>
      <c r="R208" s="37">
        <f t="shared" si="297"/>
        <v>10580.969999999959</v>
      </c>
      <c r="S208" s="38">
        <f t="shared" si="298"/>
        <v>13870.593572999946</v>
      </c>
      <c r="T208" s="38"/>
      <c r="U208" s="62"/>
      <c r="V208" s="39">
        <f t="shared" si="299"/>
        <v>63905.729999999989</v>
      </c>
      <c r="W208" s="39">
        <f t="shared" si="300"/>
        <v>77776.323572999929</v>
      </c>
      <c r="X208" s="1">
        <f t="shared" si="301"/>
        <v>65000</v>
      </c>
      <c r="Y208" s="37">
        <f t="shared" si="302"/>
        <v>12776.323572999929</v>
      </c>
      <c r="Z208" s="204">
        <f t="shared" si="303"/>
        <v>0.19655882419999893</v>
      </c>
      <c r="AA208" s="204">
        <v>0</v>
      </c>
      <c r="AB208" s="204">
        <f>SUM($C$2:C208)*D208/SUM($B$2:B208)-1</f>
        <v>0.11868796699633744</v>
      </c>
      <c r="AC208" s="204">
        <f t="shared" si="304"/>
        <v>7.7870857203661492E-2</v>
      </c>
      <c r="AD208" s="40">
        <f t="shared" si="305"/>
        <v>0.24605346666666658</v>
      </c>
    </row>
    <row r="209" spans="1:30">
      <c r="A209" s="63" t="s">
        <v>1842</v>
      </c>
      <c r="B209" s="2">
        <v>135</v>
      </c>
      <c r="C209" s="180">
        <v>102.62</v>
      </c>
      <c r="D209" s="181">
        <v>1.3148</v>
      </c>
      <c r="E209" s="32">
        <f t="shared" si="287"/>
        <v>0.22000000000000003</v>
      </c>
      <c r="F209" s="26">
        <f t="shared" si="288"/>
        <v>-2.8986755555555462E-2</v>
      </c>
      <c r="H209" s="58">
        <f t="shared" si="289"/>
        <v>-3.9132119999999873</v>
      </c>
      <c r="I209" s="2" t="s">
        <v>66</v>
      </c>
      <c r="J209" s="33" t="s">
        <v>1843</v>
      </c>
      <c r="K209" s="59">
        <f t="shared" si="290"/>
        <v>44147</v>
      </c>
      <c r="L209" s="60" t="str">
        <f t="shared" ca="1" si="291"/>
        <v>2020/11/23</v>
      </c>
      <c r="M209" s="44">
        <f t="shared" ca="1" si="292"/>
        <v>1620</v>
      </c>
      <c r="N209" s="61">
        <f t="shared" ca="1" si="293"/>
        <v>-0.8816804814814786</v>
      </c>
      <c r="O209" s="35">
        <f t="shared" si="294"/>
        <v>134.92477600000001</v>
      </c>
      <c r="P209" s="35">
        <f t="shared" si="295"/>
        <v>-7.522399999999152E-2</v>
      </c>
      <c r="Q209" s="36">
        <f t="shared" si="296"/>
        <v>0.9</v>
      </c>
      <c r="R209" s="37">
        <f t="shared" si="297"/>
        <v>10683.58999999996</v>
      </c>
      <c r="S209" s="38">
        <f t="shared" si="298"/>
        <v>14046.784131999948</v>
      </c>
      <c r="T209" s="38"/>
      <c r="U209" s="62"/>
      <c r="V209" s="39">
        <f t="shared" si="299"/>
        <v>63905.729999999989</v>
      </c>
      <c r="W209" s="39">
        <f t="shared" si="300"/>
        <v>77952.514131999938</v>
      </c>
      <c r="X209" s="1">
        <f t="shared" si="301"/>
        <v>65135</v>
      </c>
      <c r="Y209" s="37">
        <f t="shared" si="302"/>
        <v>12817.514131999938</v>
      </c>
      <c r="Z209" s="204">
        <f t="shared" si="303"/>
        <v>0.19678382025024854</v>
      </c>
      <c r="AA209" s="204">
        <v>0</v>
      </c>
      <c r="AB209" s="204">
        <f>SUM($C$2:C209)*D209/SUM($B$2:B209)-1</f>
        <v>0.12141297627118686</v>
      </c>
      <c r="AC209" s="204">
        <f t="shared" si="304"/>
        <v>7.5370843979061686E-2</v>
      </c>
      <c r="AD209" s="40">
        <f t="shared" si="305"/>
        <v>0.24898675555555549</v>
      </c>
    </row>
    <row r="210" spans="1:30">
      <c r="A210" s="63" t="s">
        <v>1844</v>
      </c>
      <c r="B210" s="2">
        <v>135</v>
      </c>
      <c r="C210" s="180">
        <v>102.74</v>
      </c>
      <c r="D210" s="181">
        <v>1.3132999999999999</v>
      </c>
      <c r="E210" s="32">
        <f t="shared" si="287"/>
        <v>0.22000000000000003</v>
      </c>
      <c r="F210" s="26">
        <f t="shared" si="288"/>
        <v>-2.785128888888877E-2</v>
      </c>
      <c r="H210" s="58">
        <f t="shared" si="289"/>
        <v>-3.7599239999999838</v>
      </c>
      <c r="I210" s="2" t="s">
        <v>66</v>
      </c>
      <c r="J210" s="33" t="s">
        <v>1845</v>
      </c>
      <c r="K210" s="59">
        <f t="shared" si="290"/>
        <v>44148</v>
      </c>
      <c r="L210" s="60" t="str">
        <f t="shared" ca="1" si="291"/>
        <v>2020/11/23</v>
      </c>
      <c r="M210" s="44">
        <f t="shared" ca="1" si="292"/>
        <v>1485</v>
      </c>
      <c r="N210" s="61">
        <f t="shared" ca="1" si="293"/>
        <v>-0.92415640404040011</v>
      </c>
      <c r="O210" s="35">
        <f t="shared" si="294"/>
        <v>134.92844199999999</v>
      </c>
      <c r="P210" s="35">
        <f t="shared" si="295"/>
        <v>-7.1558000000010225E-2</v>
      </c>
      <c r="Q210" s="36">
        <f t="shared" si="296"/>
        <v>0.9</v>
      </c>
      <c r="R210" s="37">
        <f t="shared" si="297"/>
        <v>10786.32999999996</v>
      </c>
      <c r="S210" s="38">
        <f t="shared" si="298"/>
        <v>14165.687188999946</v>
      </c>
      <c r="T210" s="38"/>
      <c r="U210" s="62"/>
      <c r="V210" s="39">
        <f t="shared" si="299"/>
        <v>63905.729999999989</v>
      </c>
      <c r="W210" s="39">
        <f t="shared" si="300"/>
        <v>78071.417188999942</v>
      </c>
      <c r="X210" s="1">
        <f t="shared" si="301"/>
        <v>65270</v>
      </c>
      <c r="Y210" s="37">
        <f t="shared" si="302"/>
        <v>12801.417188999942</v>
      </c>
      <c r="Z210" s="204">
        <f t="shared" si="303"/>
        <v>0.19613018521525882</v>
      </c>
      <c r="AA210" s="204">
        <v>0</v>
      </c>
      <c r="AB210" s="204">
        <f>SUM($C$2:C210)*D210/SUM($B$2:B210)-1</f>
        <v>0.11954275846935114</v>
      </c>
      <c r="AC210" s="204">
        <f t="shared" si="304"/>
        <v>7.6587426745907683E-2</v>
      </c>
      <c r="AD210" s="40">
        <f t="shared" si="305"/>
        <v>0.2478512888888888</v>
      </c>
    </row>
    <row r="211" spans="1:30">
      <c r="A211" s="63" t="s">
        <v>1846</v>
      </c>
      <c r="B211" s="2">
        <v>135</v>
      </c>
      <c r="C211" s="180">
        <v>101.52</v>
      </c>
      <c r="D211" s="181">
        <v>1.3290999999999999</v>
      </c>
      <c r="E211" s="32">
        <f t="shared" si="287"/>
        <v>0.22000000000000003</v>
      </c>
      <c r="F211" s="26">
        <f t="shared" si="288"/>
        <v>-3.9395200000000033E-2</v>
      </c>
      <c r="H211" s="58">
        <f t="shared" si="289"/>
        <v>-5.3183520000000044</v>
      </c>
      <c r="I211" s="2" t="s">
        <v>66</v>
      </c>
      <c r="J211" s="33" t="s">
        <v>1847</v>
      </c>
      <c r="K211" s="59">
        <f t="shared" si="290"/>
        <v>44151</v>
      </c>
      <c r="L211" s="60" t="str">
        <f t="shared" ca="1" si="291"/>
        <v>2020/11/23</v>
      </c>
      <c r="M211" s="44">
        <f t="shared" ca="1" si="292"/>
        <v>1080</v>
      </c>
      <c r="N211" s="61">
        <f t="shared" ca="1" si="293"/>
        <v>-1.7974060000000016</v>
      </c>
      <c r="O211" s="35">
        <f t="shared" si="294"/>
        <v>134.93023199999999</v>
      </c>
      <c r="P211" s="35">
        <f t="shared" si="295"/>
        <v>-6.9768000000010488E-2</v>
      </c>
      <c r="Q211" s="36">
        <f t="shared" si="296"/>
        <v>0.9</v>
      </c>
      <c r="R211" s="37">
        <f t="shared" si="297"/>
        <v>10887.84999999996</v>
      </c>
      <c r="S211" s="38">
        <f t="shared" si="298"/>
        <v>14471.041434999946</v>
      </c>
      <c r="T211" s="38"/>
      <c r="U211" s="62"/>
      <c r="V211" s="39">
        <f t="shared" si="299"/>
        <v>63905.729999999989</v>
      </c>
      <c r="W211" s="39">
        <f t="shared" si="300"/>
        <v>78376.77143499993</v>
      </c>
      <c r="X211" s="1">
        <f t="shared" si="301"/>
        <v>65405</v>
      </c>
      <c r="Y211" s="37">
        <f t="shared" si="302"/>
        <v>12971.77143499993</v>
      </c>
      <c r="Z211" s="204">
        <f t="shared" si="303"/>
        <v>0.19832996613408649</v>
      </c>
      <c r="AA211" s="204">
        <v>0</v>
      </c>
      <c r="AB211" s="204">
        <f>SUM($C$2:C211)*D211/SUM($B$2:B211)-1</f>
        <v>0.13236105789568731</v>
      </c>
      <c r="AC211" s="204">
        <f t="shared" si="304"/>
        <v>6.5968908238399182E-2</v>
      </c>
      <c r="AD211" s="40">
        <f t="shared" si="305"/>
        <v>0.25939520000000005</v>
      </c>
    </row>
    <row r="212" spans="1:30">
      <c r="A212" s="63" t="s">
        <v>1848</v>
      </c>
      <c r="B212" s="2">
        <v>135</v>
      </c>
      <c r="C212" s="180">
        <v>102.27</v>
      </c>
      <c r="D212" s="181">
        <v>1.3193999999999999</v>
      </c>
      <c r="E212" s="32">
        <f t="shared" si="287"/>
        <v>0.22000000000000003</v>
      </c>
      <c r="F212" s="26">
        <f t="shared" si="288"/>
        <v>-3.2298533333333261E-2</v>
      </c>
      <c r="H212" s="58">
        <f t="shared" si="289"/>
        <v>-4.3603019999999901</v>
      </c>
      <c r="I212" s="2" t="s">
        <v>66</v>
      </c>
      <c r="J212" s="33" t="s">
        <v>1849</v>
      </c>
      <c r="K212" s="59">
        <f t="shared" si="290"/>
        <v>44152</v>
      </c>
      <c r="L212" s="60" t="str">
        <f t="shared" ca="1" si="291"/>
        <v>2020/11/23</v>
      </c>
      <c r="M212" s="44">
        <f t="shared" ca="1" si="292"/>
        <v>945</v>
      </c>
      <c r="N212" s="61">
        <f t="shared" ca="1" si="293"/>
        <v>-1.6841378095238058</v>
      </c>
      <c r="O212" s="35">
        <f t="shared" si="294"/>
        <v>134.93503799999999</v>
      </c>
      <c r="P212" s="35">
        <f t="shared" si="295"/>
        <v>-6.4962000000008402E-2</v>
      </c>
      <c r="Q212" s="36">
        <f t="shared" si="296"/>
        <v>0.9</v>
      </c>
      <c r="R212" s="37">
        <f t="shared" si="297"/>
        <v>10990.119999999961</v>
      </c>
      <c r="S212" s="38">
        <f t="shared" si="298"/>
        <v>14500.364327999947</v>
      </c>
      <c r="T212" s="38"/>
      <c r="U212" s="62"/>
      <c r="V212" s="39">
        <f t="shared" si="299"/>
        <v>63905.729999999989</v>
      </c>
      <c r="W212" s="39">
        <f t="shared" si="300"/>
        <v>78406.094327999934</v>
      </c>
      <c r="X212" s="1">
        <f t="shared" si="301"/>
        <v>65540</v>
      </c>
      <c r="Y212" s="37">
        <f t="shared" si="302"/>
        <v>12866.094327999934</v>
      </c>
      <c r="Z212" s="204">
        <f t="shared" si="303"/>
        <v>0.19630903765639207</v>
      </c>
      <c r="AA212" s="204">
        <v>0</v>
      </c>
      <c r="AB212" s="204">
        <f>SUM($C$2:C212)*D212/SUM($B$2:B212)-1</f>
        <v>0.1234927961206902</v>
      </c>
      <c r="AC212" s="204">
        <f t="shared" si="304"/>
        <v>7.2816241535701876E-2</v>
      </c>
      <c r="AD212" s="40">
        <f t="shared" si="305"/>
        <v>0.2522985333333333</v>
      </c>
    </row>
    <row r="213" spans="1:30">
      <c r="A213" s="63" t="s">
        <v>1850</v>
      </c>
      <c r="B213" s="2">
        <v>135</v>
      </c>
      <c r="C213" s="180">
        <v>102.16</v>
      </c>
      <c r="D213" s="181">
        <v>1.3208</v>
      </c>
      <c r="E213" s="32">
        <f t="shared" si="287"/>
        <v>0.22000000000000003</v>
      </c>
      <c r="F213" s="26">
        <f t="shared" si="288"/>
        <v>-3.3339377777777672E-2</v>
      </c>
      <c r="H213" s="58">
        <f t="shared" si="289"/>
        <v>-4.5008159999999862</v>
      </c>
      <c r="I213" s="2" t="s">
        <v>66</v>
      </c>
      <c r="J213" s="33" t="s">
        <v>1851</v>
      </c>
      <c r="K213" s="59">
        <f t="shared" si="290"/>
        <v>44153</v>
      </c>
      <c r="L213" s="60" t="str">
        <f t="shared" ca="1" si="291"/>
        <v>2020/11/23</v>
      </c>
      <c r="M213" s="44">
        <f t="shared" ca="1" si="292"/>
        <v>810</v>
      </c>
      <c r="N213" s="61">
        <f t="shared" ca="1" si="293"/>
        <v>-2.028145481481475</v>
      </c>
      <c r="O213" s="35">
        <f t="shared" si="294"/>
        <v>134.932928</v>
      </c>
      <c r="P213" s="35">
        <f t="shared" si="295"/>
        <v>-6.7071999999996024E-2</v>
      </c>
      <c r="Q213" s="36">
        <f t="shared" si="296"/>
        <v>0.9</v>
      </c>
      <c r="R213" s="37">
        <f t="shared" si="297"/>
        <v>11092.279999999961</v>
      </c>
      <c r="S213" s="38">
        <f t="shared" si="298"/>
        <v>14650.683423999948</v>
      </c>
      <c r="T213" s="38"/>
      <c r="U213" s="62"/>
      <c r="V213" s="39">
        <f t="shared" si="299"/>
        <v>63905.729999999989</v>
      </c>
      <c r="W213" s="39">
        <f t="shared" si="300"/>
        <v>78556.41342399994</v>
      </c>
      <c r="X213" s="1">
        <f t="shared" si="301"/>
        <v>65675</v>
      </c>
      <c r="Y213" s="37">
        <f t="shared" si="302"/>
        <v>12881.41342399994</v>
      </c>
      <c r="Z213" s="204">
        <f t="shared" si="303"/>
        <v>0.19613876549676346</v>
      </c>
      <c r="AA213" s="204">
        <v>0</v>
      </c>
      <c r="AB213" s="204">
        <f>SUM($C$2:C213)*D213/SUM($B$2:B213)-1</f>
        <v>0.12408082702412937</v>
      </c>
      <c r="AC213" s="204">
        <f t="shared" si="304"/>
        <v>7.2057938472634087E-2</v>
      </c>
      <c r="AD213" s="40">
        <f t="shared" si="305"/>
        <v>0.25333937777777771</v>
      </c>
    </row>
    <row r="214" spans="1:30">
      <c r="A214" s="63" t="s">
        <v>1852</v>
      </c>
      <c r="B214" s="2">
        <v>135</v>
      </c>
      <c r="C214" s="180">
        <v>101.86</v>
      </c>
      <c r="D214" s="181">
        <v>1.3247</v>
      </c>
      <c r="E214" s="32">
        <f t="shared" si="287"/>
        <v>0.22000000000000003</v>
      </c>
      <c r="F214" s="26">
        <f t="shared" si="288"/>
        <v>-3.61780444444443E-2</v>
      </c>
      <c r="H214" s="58">
        <f t="shared" si="289"/>
        <v>-4.8840359999999805</v>
      </c>
      <c r="I214" s="2" t="s">
        <v>66</v>
      </c>
      <c r="J214" s="33" t="s">
        <v>1853</v>
      </c>
      <c r="K214" s="59">
        <f t="shared" si="290"/>
        <v>44154</v>
      </c>
      <c r="L214" s="60" t="str">
        <f t="shared" ca="1" si="291"/>
        <v>2020/11/23</v>
      </c>
      <c r="M214" s="44">
        <f t="shared" ca="1" si="292"/>
        <v>675</v>
      </c>
      <c r="N214" s="61">
        <f t="shared" ca="1" si="293"/>
        <v>-2.6409972444444341</v>
      </c>
      <c r="O214" s="35">
        <f t="shared" si="294"/>
        <v>134.933942</v>
      </c>
      <c r="P214" s="35">
        <f t="shared" si="295"/>
        <v>-6.6057999999998174E-2</v>
      </c>
      <c r="Q214" s="36">
        <f t="shared" si="296"/>
        <v>0.9</v>
      </c>
      <c r="R214" s="37">
        <f t="shared" si="297"/>
        <v>11194.139999999961</v>
      </c>
      <c r="S214" s="38">
        <f t="shared" si="298"/>
        <v>14828.877257999948</v>
      </c>
      <c r="T214" s="38"/>
      <c r="U214" s="62"/>
      <c r="V214" s="39">
        <f t="shared" si="299"/>
        <v>63905.729999999989</v>
      </c>
      <c r="W214" s="39">
        <f t="shared" si="300"/>
        <v>78734.607257999931</v>
      </c>
      <c r="X214" s="1">
        <f t="shared" si="301"/>
        <v>65810</v>
      </c>
      <c r="Y214" s="37">
        <f t="shared" si="302"/>
        <v>12924.607257999931</v>
      </c>
      <c r="Z214" s="204">
        <f t="shared" si="303"/>
        <v>0.19639275578179505</v>
      </c>
      <c r="AA214" s="204">
        <v>0</v>
      </c>
      <c r="AB214" s="204">
        <f>SUM($C$2:C214)*D214/SUM($B$2:B214)-1</f>
        <v>0.12678576720028523</v>
      </c>
      <c r="AC214" s="204">
        <f t="shared" si="304"/>
        <v>6.9606988581509821E-2</v>
      </c>
      <c r="AD214" s="40">
        <f t="shared" si="305"/>
        <v>0.25617804444444431</v>
      </c>
    </row>
    <row r="215" spans="1:30">
      <c r="A215" s="63" t="s">
        <v>1854</v>
      </c>
      <c r="B215" s="2">
        <v>135</v>
      </c>
      <c r="C215" s="180">
        <v>100.9</v>
      </c>
      <c r="D215" s="181">
        <v>1.3371999999999999</v>
      </c>
      <c r="E215" s="32">
        <f t="shared" si="287"/>
        <v>0.22000000000000003</v>
      </c>
      <c r="F215" s="26">
        <f t="shared" si="288"/>
        <v>-4.5261777777777623E-2</v>
      </c>
      <c r="H215" s="58">
        <f t="shared" si="289"/>
        <v>-6.1103399999999795</v>
      </c>
      <c r="I215" s="2" t="s">
        <v>66</v>
      </c>
      <c r="J215" s="33" t="s">
        <v>1855</v>
      </c>
      <c r="K215" s="59">
        <f t="shared" si="290"/>
        <v>44155</v>
      </c>
      <c r="L215" s="60" t="str">
        <f t="shared" ca="1" si="291"/>
        <v>2020/11/23</v>
      </c>
      <c r="M215" s="44">
        <f t="shared" ca="1" si="292"/>
        <v>540</v>
      </c>
      <c r="N215" s="61">
        <f t="shared" ca="1" si="293"/>
        <v>-4.1301372222222081</v>
      </c>
      <c r="O215" s="35">
        <f t="shared" si="294"/>
        <v>134.92348000000001</v>
      </c>
      <c r="P215" s="35">
        <f t="shared" si="295"/>
        <v>-7.6519999999987931E-2</v>
      </c>
      <c r="Q215" s="36">
        <f t="shared" si="296"/>
        <v>0.9</v>
      </c>
      <c r="R215" s="37">
        <f t="shared" si="297"/>
        <v>11295.039999999961</v>
      </c>
      <c r="S215" s="38">
        <f t="shared" si="298"/>
        <v>15103.727487999948</v>
      </c>
      <c r="T215" s="38"/>
      <c r="U215" s="62"/>
      <c r="V215" s="39">
        <f t="shared" si="299"/>
        <v>63905.729999999989</v>
      </c>
      <c r="W215" s="39">
        <f t="shared" si="300"/>
        <v>79009.457487999942</v>
      </c>
      <c r="X215" s="1">
        <f t="shared" si="301"/>
        <v>65945</v>
      </c>
      <c r="Y215" s="37">
        <f t="shared" si="302"/>
        <v>13064.457487999942</v>
      </c>
      <c r="Z215" s="204">
        <f t="shared" si="303"/>
        <v>0.19811141842444369</v>
      </c>
      <c r="AA215" s="204">
        <v>0</v>
      </c>
      <c r="AB215" s="204">
        <f>SUM($C$2:C215)*D215/SUM($B$2:B215)-1</f>
        <v>0.13675871467516454</v>
      </c>
      <c r="AC215" s="204">
        <f t="shared" si="304"/>
        <v>6.1352703749279147E-2</v>
      </c>
      <c r="AD215" s="40">
        <f t="shared" si="305"/>
        <v>0.26526177777777765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15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15">
    <cfRule type="dataBar" priority="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15">
    <cfRule type="dataBar" priority="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Z2:Z215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389" activePane="bottomRight" state="frozen"/>
      <selection activeCell="G436" sqref="G436"/>
      <selection pane="topRight" activeCell="G436" sqref="G436"/>
      <selection pane="bottomLeft" activeCell="G436" sqref="G436"/>
      <selection pane="bottomRight" activeCell="A251" sqref="A251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ROUND(SUM(H2:H19860),2)&amp;"盈利"</f>
        <v>11487.09盈利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29.42%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1803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1804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1805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1806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1807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1808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1809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0.12335311111111112</v>
      </c>
      <c r="H251" s="5">
        <f>IF(G251="",$F$1*C251-B251,G251-B251)</f>
        <v>16.652670000000001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2020-11-23</v>
      </c>
      <c r="M251" s="18">
        <f ca="1">(L251-K251+1)*B251</f>
        <v>43200</v>
      </c>
      <c r="N251" s="19">
        <f ca="1">H251/M251*365</f>
        <v>0.14069964236111113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9.6646888888888907E-2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0.12347362962962957</v>
      </c>
      <c r="H252" s="5">
        <f>IF(G252="",$F$1*C252-B252,G252-B252)</f>
        <v>16.668939999999992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2020-11-23</v>
      </c>
      <c r="M252" s="18">
        <f ca="1">(L252-K252+1)*B252</f>
        <v>43065</v>
      </c>
      <c r="N252" s="19">
        <f ca="1">H252/M252*365</f>
        <v>0.14127860443515608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9.6526370370370457E-2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0.11322955555555554</v>
      </c>
      <c r="H253" s="5">
        <f>IF(G253="",$F$1*C253-B253,G253-B253)</f>
        <v>15.285989999999998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2020-11-23</v>
      </c>
      <c r="M253" s="18">
        <f ca="1">(L253-K253+1)*B253</f>
        <v>42660</v>
      </c>
      <c r="N253" s="19">
        <f ca="1">H253/M253*365</f>
        <v>0.13078730309423345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0.10677044444444449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0.11660407407407421</v>
      </c>
      <c r="H254" s="5">
        <f>IF(G254="",$F$1*C254-B254,G254-B254)</f>
        <v>15.741550000000018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2020-11-23</v>
      </c>
      <c r="M254" s="18">
        <f ca="1">(L254-K254+1)*B254</f>
        <v>42525</v>
      </c>
      <c r="N254" s="19">
        <f ca="1">H254/M254*365</f>
        <v>0.1351126572604352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0.10339592592592582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0.1225094814814815</v>
      </c>
      <c r="H255" s="5">
        <f>IF(G255="",$F$1*C255-B255,G255-B255)</f>
        <v>16.538780000000003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2020-11-23</v>
      </c>
      <c r="M255" s="18">
        <f ca="1">(L255-K255+1)*B255</f>
        <v>42390</v>
      </c>
      <c r="N255" s="19">
        <f ca="1">H255/M255*365</f>
        <v>0.14240751828261386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9.7490518518518532E-2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1822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1823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0.11684511111111112</v>
      </c>
      <c r="H258" s="5">
        <f>IF(G258="",$F$1*C258-B258,G258-B258)</f>
        <v>15.774090000000001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2020-11-23</v>
      </c>
      <c r="M258" s="18">
        <f ca="1">(L258-K258+1)*B258</f>
        <v>41715</v>
      </c>
      <c r="N258" s="19">
        <f ca="1">H258/M258*365</f>
        <v>0.13802092412801151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0.10315488888888891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1824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1825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1818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1819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1820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1821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0.12359414814814824</v>
      </c>
      <c r="H276" s="5">
        <f>IF(G276="",$F$1*C276-B276,G276-B276)</f>
        <v>16.685210000000012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2020-11-23</v>
      </c>
      <c r="M276" s="18">
        <f ca="1">(L276-K276+1)*B276</f>
        <v>37395</v>
      </c>
      <c r="N276" s="19">
        <f ca="1">H276/M276*365</f>
        <v>0.1628587150688596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9.6405851851851784E-2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1811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1812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1813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1814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1815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1816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1817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0.10961399999999996</v>
      </c>
      <c r="H285" s="5">
        <f>IF(G285="",$F$1*C285-B285,G285-B285)</f>
        <v>14.797889999999995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2020-11-23</v>
      </c>
      <c r="M285" s="18">
        <f ca="1">(L285-K285+1)*B285</f>
        <v>35640</v>
      </c>
      <c r="N285" s="19">
        <f ca="1">H285/M285*365</f>
        <v>0.15154965909090903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0.11038600000000007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1810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1781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1782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1783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1784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1785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1786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1787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1788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1789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1790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1791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1792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1793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1794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1795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1796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1797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1798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1799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1800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1801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1802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 t="shared" ref="E359:E390" si="1">10%*Q359+13%</f>
        <v>0.22000000000000003</v>
      </c>
      <c r="F359" s="13">
        <f t="shared" ref="F359:F390" si="2">IF(G359="",($F$1*C359-B359)/B359,H359/B359)</f>
        <v>0.12263000000000017</v>
      </c>
      <c r="H359" s="5">
        <f t="shared" ref="H359:H390" si="3">IF(G359="",$F$1*C359-B359,G359-B359)</f>
        <v>16.555050000000023</v>
      </c>
      <c r="I359" s="2" t="s">
        <v>66</v>
      </c>
      <c r="J359" s="33" t="s">
        <v>986</v>
      </c>
      <c r="K359" s="34">
        <f t="shared" ref="K359:K390" si="4">DATE(MID(J359,1,4),MID(J359,5,2),MID(J359,7,2))</f>
        <v>44005</v>
      </c>
      <c r="L359" s="34" t="str">
        <f t="shared" ref="L359:L390" ca="1" si="5">IF(LEN(J359) &gt; 15,DATE(MID(J359,12,4),MID(J359,16,2),MID(J359,18,2)),TEXT(TODAY(),"yyyy-mm-dd"))</f>
        <v>2020-11-23</v>
      </c>
      <c r="M359" s="18">
        <f t="shared" ref="M359:M390" ca="1" si="6">(L359-K359+1)*B359</f>
        <v>20790</v>
      </c>
      <c r="N359" s="19">
        <f t="shared" ref="N359:N390" ca="1" si="7">H359/M359*365</f>
        <v>0.29064902597402636</v>
      </c>
      <c r="O359" s="35">
        <f t="shared" ref="O359:O390" si="8">D359*C359</f>
        <v>134.84394</v>
      </c>
      <c r="P359" s="35">
        <f t="shared" ref="P359:P390" si="9">B359-O359</f>
        <v>0.15605999999999653</v>
      </c>
      <c r="Q359" s="36">
        <f t="shared" ref="Q359:Q390" si="10">B359/150</f>
        <v>0.9</v>
      </c>
      <c r="R359" s="37">
        <f t="shared" ref="R359:R390" si="11">R358+C359-T359</f>
        <v>33008.68</v>
      </c>
      <c r="S359" s="38">
        <f t="shared" ref="S359:S390" si="12">R359*D359</f>
        <v>47783.365168000004</v>
      </c>
      <c r="T359" s="38"/>
      <c r="U359" s="38"/>
      <c r="V359" s="39">
        <f t="shared" ref="V359:V390" si="13">V358+U359</f>
        <v>7548.79</v>
      </c>
      <c r="W359" s="39">
        <f t="shared" ref="W359:W390" si="14">V359+S359</f>
        <v>55332.155168000005</v>
      </c>
      <c r="X359" s="1">
        <f t="shared" ref="X359:X390" si="15">X358+B359</f>
        <v>50115</v>
      </c>
      <c r="Y359" s="37">
        <f t="shared" ref="Y359:Y390" si="16">W359-X359</f>
        <v>5217.1551680000048</v>
      </c>
      <c r="Z359" s="204">
        <f t="shared" ref="Z359:Z390" si="17">W359/X359-1</f>
        <v>0.10410366493065948</v>
      </c>
      <c r="AA359" s="204">
        <f t="shared" ref="AA359:AA390" si="18">S359/(X359-V359)-1</f>
        <v>0.12256564932607361</v>
      </c>
      <c r="AB359" s="204">
        <f>SUM($C$2:C359)*D359/SUM($B$2:B359)-1</f>
        <v>0.12405858365758715</v>
      </c>
      <c r="AC359" s="204">
        <f t="shared" ref="AC359:AC390" si="19">Z359-AB359</f>
        <v>-1.9954918726927673E-2</v>
      </c>
      <c r="AD359" s="40">
        <f t="shared" ref="AD359:AD390" si="20">IF(E359-F359&lt;0,"达成",E359-F359)</f>
        <v>9.7369999999999859E-2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 t="shared" si="1"/>
        <v>0.22000000000000003</v>
      </c>
      <c r="F360" s="13">
        <f t="shared" si="2"/>
        <v>0.11648355555555553</v>
      </c>
      <c r="H360" s="5">
        <f t="shared" si="3"/>
        <v>15.725279999999998</v>
      </c>
      <c r="I360" s="2" t="s">
        <v>66</v>
      </c>
      <c r="J360" s="33" t="s">
        <v>988</v>
      </c>
      <c r="K360" s="34">
        <f t="shared" si="4"/>
        <v>44006</v>
      </c>
      <c r="L360" s="34" t="str">
        <f t="shared" ca="1" si="5"/>
        <v>2020-11-23</v>
      </c>
      <c r="M360" s="18">
        <f t="shared" ca="1" si="6"/>
        <v>20655</v>
      </c>
      <c r="N360" s="19">
        <f t="shared" ca="1" si="7"/>
        <v>0.27788560639070436</v>
      </c>
      <c r="O360" s="35">
        <f t="shared" si="8"/>
        <v>134.83752000000001</v>
      </c>
      <c r="P360" s="35">
        <f t="shared" si="9"/>
        <v>0.16247999999998797</v>
      </c>
      <c r="Q360" s="36">
        <f t="shared" si="10"/>
        <v>0.9</v>
      </c>
      <c r="R360" s="37">
        <f t="shared" si="11"/>
        <v>33101.32</v>
      </c>
      <c r="S360" s="38">
        <f t="shared" si="12"/>
        <v>48178.971259999998</v>
      </c>
      <c r="T360" s="38"/>
      <c r="U360" s="38"/>
      <c r="V360" s="39">
        <f t="shared" si="13"/>
        <v>7548.79</v>
      </c>
      <c r="W360" s="39">
        <f t="shared" si="14"/>
        <v>55727.761259999999</v>
      </c>
      <c r="X360" s="1">
        <f t="shared" si="15"/>
        <v>50250</v>
      </c>
      <c r="Y360" s="37">
        <f t="shared" si="16"/>
        <v>5477.7612599999993</v>
      </c>
      <c r="Z360" s="204">
        <f t="shared" si="17"/>
        <v>0.10901017432835824</v>
      </c>
      <c r="AA360" s="204">
        <f t="shared" si="18"/>
        <v>0.1282811718918504</v>
      </c>
      <c r="AB360" s="204">
        <f>SUM($C$2:C360)*D360/SUM($B$2:B360)-1</f>
        <v>0.1298399128358203</v>
      </c>
      <c r="AC360" s="204">
        <f t="shared" si="19"/>
        <v>-2.0829738507462059E-2</v>
      </c>
      <c r="AD360" s="40">
        <f t="shared" si="20"/>
        <v>0.10351644444444449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 t="shared" si="1"/>
        <v>0.22000000000000003</v>
      </c>
      <c r="F361" s="13">
        <f t="shared" si="2"/>
        <v>0.12395570370370382</v>
      </c>
      <c r="H361" s="5">
        <f t="shared" si="3"/>
        <v>16.734020000000015</v>
      </c>
      <c r="I361" s="2" t="s">
        <v>66</v>
      </c>
      <c r="J361" s="33" t="s">
        <v>1111</v>
      </c>
      <c r="K361" s="34">
        <f t="shared" si="4"/>
        <v>44011</v>
      </c>
      <c r="L361" s="34" t="str">
        <f t="shared" ca="1" si="5"/>
        <v>2020-11-23</v>
      </c>
      <c r="M361" s="18">
        <f t="shared" ca="1" si="6"/>
        <v>19980</v>
      </c>
      <c r="N361" s="19">
        <f t="shared" ca="1" si="7"/>
        <v>0.30570156656656683</v>
      </c>
      <c r="O361" s="35">
        <f t="shared" si="8"/>
        <v>134.835308</v>
      </c>
      <c r="P361" s="35">
        <f t="shared" si="9"/>
        <v>0.16469200000000228</v>
      </c>
      <c r="Q361" s="36">
        <f t="shared" si="10"/>
        <v>0.9</v>
      </c>
      <c r="R361" s="37">
        <f t="shared" si="11"/>
        <v>33194.58</v>
      </c>
      <c r="S361" s="38">
        <f t="shared" si="12"/>
        <v>47992.723764000002</v>
      </c>
      <c r="T361" s="38"/>
      <c r="U361" s="38"/>
      <c r="V361" s="39">
        <f t="shared" si="13"/>
        <v>7548.79</v>
      </c>
      <c r="W361" s="39">
        <f t="shared" si="14"/>
        <v>55541.513764000003</v>
      </c>
      <c r="X361" s="1">
        <f t="shared" si="15"/>
        <v>50385</v>
      </c>
      <c r="Y361" s="37">
        <f t="shared" si="16"/>
        <v>5156.513764000003</v>
      </c>
      <c r="Z361" s="204">
        <f t="shared" si="17"/>
        <v>0.10234224003175552</v>
      </c>
      <c r="AA361" s="204">
        <f t="shared" si="18"/>
        <v>0.12037745085291163</v>
      </c>
      <c r="AB361" s="204">
        <f>SUM($C$2:C361)*D361/SUM($B$2:B361)-1</f>
        <v>0.12197925136449306</v>
      </c>
      <c r="AC361" s="204">
        <f t="shared" si="19"/>
        <v>-1.9637011332737542E-2</v>
      </c>
      <c r="AD361" s="40">
        <f t="shared" si="20"/>
        <v>9.6044296296296211E-2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 t="shared" si="1"/>
        <v>0.22000000000000003</v>
      </c>
      <c r="F362" s="13">
        <f t="shared" si="2"/>
        <v>0.1092524444444446</v>
      </c>
      <c r="H362" s="5">
        <f t="shared" si="3"/>
        <v>14.749080000000021</v>
      </c>
      <c r="I362" s="2" t="s">
        <v>66</v>
      </c>
      <c r="J362" s="33" t="s">
        <v>1112</v>
      </c>
      <c r="K362" s="34">
        <f t="shared" si="4"/>
        <v>44012</v>
      </c>
      <c r="L362" s="34" t="str">
        <f t="shared" ca="1" si="5"/>
        <v>2020-11-23</v>
      </c>
      <c r="M362" s="18">
        <f t="shared" ca="1" si="6"/>
        <v>19845</v>
      </c>
      <c r="N362" s="19">
        <f t="shared" ca="1" si="7"/>
        <v>0.27127307634164816</v>
      </c>
      <c r="O362" s="35">
        <f t="shared" si="8"/>
        <v>134.83860000000001</v>
      </c>
      <c r="P362" s="35">
        <f t="shared" si="9"/>
        <v>0.16139999999998622</v>
      </c>
      <c r="Q362" s="36">
        <f t="shared" si="10"/>
        <v>0.9</v>
      </c>
      <c r="R362" s="37">
        <f t="shared" si="11"/>
        <v>33286.620000000003</v>
      </c>
      <c r="S362" s="38">
        <f t="shared" si="12"/>
        <v>48764.898300000008</v>
      </c>
      <c r="T362" s="38"/>
      <c r="U362" s="38"/>
      <c r="V362" s="39">
        <f t="shared" si="13"/>
        <v>7548.79</v>
      </c>
      <c r="W362" s="39">
        <f t="shared" si="14"/>
        <v>56313.688300000009</v>
      </c>
      <c r="X362" s="1">
        <f t="shared" si="15"/>
        <v>50520</v>
      </c>
      <c r="Y362" s="37">
        <f t="shared" si="16"/>
        <v>5793.6883000000089</v>
      </c>
      <c r="Z362" s="204">
        <f t="shared" si="17"/>
        <v>0.11468108273950928</v>
      </c>
      <c r="AA362" s="204">
        <f t="shared" si="18"/>
        <v>0.13482720872882115</v>
      </c>
      <c r="AB362" s="204">
        <f>SUM($C$2:C362)*D362/SUM($B$2:B362)-1</f>
        <v>0.1365099980205855</v>
      </c>
      <c r="AC362" s="204">
        <f t="shared" si="19"/>
        <v>-2.1828915281076222E-2</v>
      </c>
      <c r="AD362" s="40">
        <f t="shared" si="20"/>
        <v>0.11074755555555543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 t="shared" si="1"/>
        <v>0.22000000000000003</v>
      </c>
      <c r="F363" s="13">
        <f t="shared" si="2"/>
        <v>8.8523259259259204E-2</v>
      </c>
      <c r="H363" s="5">
        <f t="shared" si="3"/>
        <v>11.950639999999993</v>
      </c>
      <c r="I363" s="2" t="s">
        <v>66</v>
      </c>
      <c r="J363" s="33" t="s">
        <v>1113</v>
      </c>
      <c r="K363" s="34">
        <f t="shared" si="4"/>
        <v>44013</v>
      </c>
      <c r="L363" s="34" t="str">
        <f t="shared" ca="1" si="5"/>
        <v>2020-11-23</v>
      </c>
      <c r="M363" s="18">
        <f t="shared" ca="1" si="6"/>
        <v>19710</v>
      </c>
      <c r="N363" s="19">
        <f t="shared" ca="1" si="7"/>
        <v>0.221308148148148</v>
      </c>
      <c r="O363" s="35">
        <f t="shared" si="8"/>
        <v>134.83872799999997</v>
      </c>
      <c r="P363" s="35">
        <f t="shared" si="9"/>
        <v>0.16127200000002517</v>
      </c>
      <c r="Q363" s="36">
        <f t="shared" si="10"/>
        <v>0.9</v>
      </c>
      <c r="R363" s="37">
        <f t="shared" si="11"/>
        <v>30958.560000000001</v>
      </c>
      <c r="S363" s="38">
        <f t="shared" si="12"/>
        <v>46218.034223999995</v>
      </c>
      <c r="T363" s="38">
        <v>2418.38</v>
      </c>
      <c r="U363" s="38">
        <v>3592.35</v>
      </c>
      <c r="V363" s="39">
        <f t="shared" si="13"/>
        <v>11141.14</v>
      </c>
      <c r="W363" s="39">
        <f t="shared" si="14"/>
        <v>57359.174223999995</v>
      </c>
      <c r="X363" s="1">
        <f t="shared" si="15"/>
        <v>50655</v>
      </c>
      <c r="Y363" s="37">
        <f t="shared" si="16"/>
        <v>6704.1742239999949</v>
      </c>
      <c r="Z363" s="204">
        <f t="shared" si="17"/>
        <v>0.13234970336590646</v>
      </c>
      <c r="AA363" s="204">
        <f t="shared" si="18"/>
        <v>0.1696663961455549</v>
      </c>
      <c r="AB363" s="204">
        <f>SUM($C$2:C363)*D363/SUM($B$2:B363)-1</f>
        <v>0.15772943508044546</v>
      </c>
      <c r="AC363" s="204">
        <f t="shared" si="19"/>
        <v>-2.5379731714539E-2</v>
      </c>
      <c r="AD363" s="40">
        <f t="shared" si="20"/>
        <v>0.13147674074074084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 t="shared" si="1"/>
        <v>0.22000000000000003</v>
      </c>
      <c r="F364" s="13">
        <f t="shared" si="2"/>
        <v>6.7070962962963082E-2</v>
      </c>
      <c r="H364" s="5">
        <f t="shared" si="3"/>
        <v>9.0545800000000156</v>
      </c>
      <c r="I364" s="2" t="s">
        <v>66</v>
      </c>
      <c r="J364" s="33" t="s">
        <v>1114</v>
      </c>
      <c r="K364" s="34">
        <f t="shared" si="4"/>
        <v>44014</v>
      </c>
      <c r="L364" s="34" t="str">
        <f t="shared" ca="1" si="5"/>
        <v>2020-11-23</v>
      </c>
      <c r="M364" s="18">
        <f t="shared" ca="1" si="6"/>
        <v>19575</v>
      </c>
      <c r="N364" s="19">
        <f t="shared" ca="1" si="7"/>
        <v>0.16883380332056225</v>
      </c>
      <c r="O364" s="35">
        <f t="shared" si="8"/>
        <v>134.83756600000001</v>
      </c>
      <c r="P364" s="35">
        <f t="shared" si="9"/>
        <v>0.16243399999999042</v>
      </c>
      <c r="Q364" s="36">
        <f t="shared" si="10"/>
        <v>0.9</v>
      </c>
      <c r="R364" s="37">
        <f t="shared" si="11"/>
        <v>28816.210000000003</v>
      </c>
      <c r="S364" s="38">
        <f t="shared" si="12"/>
        <v>43884.206209000004</v>
      </c>
      <c r="T364" s="38">
        <v>2230.89</v>
      </c>
      <c r="U364" s="38">
        <v>3380.43</v>
      </c>
      <c r="V364" s="39">
        <f t="shared" si="13"/>
        <v>14521.57</v>
      </c>
      <c r="W364" s="39">
        <f t="shared" si="14"/>
        <v>58405.776209000003</v>
      </c>
      <c r="X364" s="1">
        <f t="shared" si="15"/>
        <v>50790</v>
      </c>
      <c r="Y364" s="37">
        <f t="shared" si="16"/>
        <v>7615.7762090000033</v>
      </c>
      <c r="Z364" s="204">
        <f t="shared" si="17"/>
        <v>0.1499463715101399</v>
      </c>
      <c r="AA364" s="204">
        <f t="shared" si="18"/>
        <v>0.2099836196107745</v>
      </c>
      <c r="AB364" s="204">
        <f>SUM($C$2:C364)*D364/SUM($B$2:B364)-1</f>
        <v>0.18050986217759335</v>
      </c>
      <c r="AC364" s="204">
        <f t="shared" si="19"/>
        <v>-3.0563490667453452E-2</v>
      </c>
      <c r="AD364" s="40">
        <f t="shared" si="20"/>
        <v>0.15292903703703695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 t="shared" si="1"/>
        <v>0.22000000000000003</v>
      </c>
      <c r="F365" s="13">
        <f t="shared" si="2"/>
        <v>4.7788000000000004E-2</v>
      </c>
      <c r="H365" s="5">
        <f t="shared" si="3"/>
        <v>6.4513800000000003</v>
      </c>
      <c r="I365" s="2" t="s">
        <v>66</v>
      </c>
      <c r="J365" s="33" t="s">
        <v>1116</v>
      </c>
      <c r="K365" s="34">
        <f t="shared" si="4"/>
        <v>44015</v>
      </c>
      <c r="L365" s="34" t="str">
        <f t="shared" ca="1" si="5"/>
        <v>2020-11-23</v>
      </c>
      <c r="M365" s="18">
        <f t="shared" ca="1" si="6"/>
        <v>19440</v>
      </c>
      <c r="N365" s="19">
        <f t="shared" ca="1" si="7"/>
        <v>0.12112930555555555</v>
      </c>
      <c r="O365" s="35">
        <f t="shared" si="8"/>
        <v>134.83524599999998</v>
      </c>
      <c r="P365" s="35">
        <f t="shared" si="9"/>
        <v>0.16475400000001628</v>
      </c>
      <c r="Q365" s="36">
        <f t="shared" si="10"/>
        <v>0.9</v>
      </c>
      <c r="R365" s="37">
        <f t="shared" si="11"/>
        <v>26617.260000000002</v>
      </c>
      <c r="S365" s="38">
        <f t="shared" si="12"/>
        <v>41280.708534000005</v>
      </c>
      <c r="T365" s="38">
        <v>2285.89</v>
      </c>
      <c r="U365" s="38">
        <v>3527.46</v>
      </c>
      <c r="V365" s="39">
        <f t="shared" si="13"/>
        <v>18049.03</v>
      </c>
      <c r="W365" s="39">
        <f t="shared" si="14"/>
        <v>59329.738534000004</v>
      </c>
      <c r="X365" s="1">
        <f t="shared" si="15"/>
        <v>50925</v>
      </c>
      <c r="Y365" s="37">
        <f t="shared" si="16"/>
        <v>8404.7385340000037</v>
      </c>
      <c r="Z365" s="204">
        <f t="shared" si="17"/>
        <v>0.16504150287677954</v>
      </c>
      <c r="AA365" s="204">
        <f t="shared" si="18"/>
        <v>0.2556499027709298</v>
      </c>
      <c r="AB365" s="204">
        <f>SUM($C$2:C365)*D365/SUM($B$2:B365)-1</f>
        <v>0.20167538823760389</v>
      </c>
      <c r="AC365" s="204">
        <f t="shared" si="19"/>
        <v>-3.6633885360824348E-2</v>
      </c>
      <c r="AD365" s="40">
        <f t="shared" si="20"/>
        <v>0.17221200000000003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 t="shared" si="1"/>
        <v>0.22000000000000003</v>
      </c>
      <c r="F366" s="13">
        <f t="shared" si="2"/>
        <v>-5.9632592592591934E-3</v>
      </c>
      <c r="H366" s="5">
        <f t="shared" si="3"/>
        <v>-0.8050399999999911</v>
      </c>
      <c r="I366" s="2" t="s">
        <v>66</v>
      </c>
      <c r="J366" s="33" t="s">
        <v>1453</v>
      </c>
      <c r="K366" s="34">
        <f t="shared" si="4"/>
        <v>44018</v>
      </c>
      <c r="L366" s="34" t="str">
        <f t="shared" ca="1" si="5"/>
        <v>2020-11-23</v>
      </c>
      <c r="M366" s="18">
        <f t="shared" ca="1" si="6"/>
        <v>19035</v>
      </c>
      <c r="N366" s="19">
        <f t="shared" ca="1" si="7"/>
        <v>-1.5436805883897911E-2</v>
      </c>
      <c r="O366" s="35">
        <f t="shared" si="8"/>
        <v>135.21771200000001</v>
      </c>
      <c r="P366" s="35">
        <f t="shared" si="9"/>
        <v>-0.2177120000000059</v>
      </c>
      <c r="Q366" s="36">
        <f t="shared" si="10"/>
        <v>0.9</v>
      </c>
      <c r="R366" s="37">
        <f t="shared" si="11"/>
        <v>19184.190000000002</v>
      </c>
      <c r="S366" s="38">
        <f t="shared" si="12"/>
        <v>31450.561086000002</v>
      </c>
      <c r="T366" s="38">
        <v>7515.55</v>
      </c>
      <c r="U366" s="38">
        <v>12225.73</v>
      </c>
      <c r="V366" s="39">
        <f t="shared" si="13"/>
        <v>30274.76</v>
      </c>
      <c r="W366" s="39">
        <f t="shared" si="14"/>
        <v>61725.321085999996</v>
      </c>
      <c r="X366" s="1">
        <f t="shared" si="15"/>
        <v>51060</v>
      </c>
      <c r="Y366" s="37">
        <f t="shared" si="16"/>
        <v>10665.321085999996</v>
      </c>
      <c r="Z366" s="204">
        <f t="shared" si="17"/>
        <v>0.20887820379945166</v>
      </c>
      <c r="AA366" s="204">
        <f t="shared" si="18"/>
        <v>0.51311993924534915</v>
      </c>
      <c r="AB366" s="204">
        <f>SUM($C$2:C366)*D366/SUM($B$2:B366)-1</f>
        <v>0.26953710434782585</v>
      </c>
      <c r="AC366" s="204">
        <f t="shared" si="19"/>
        <v>-6.0658900548374195E-2</v>
      </c>
      <c r="AD366" s="40">
        <f t="shared" si="20"/>
        <v>0.22596325925925922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 t="shared" si="1"/>
        <v>0.21000000000000002</v>
      </c>
      <c r="F367" s="13">
        <f t="shared" si="2"/>
        <v>-1.1733083333333384E-2</v>
      </c>
      <c r="H367" s="5">
        <f t="shared" si="3"/>
        <v>-1.4079700000000059</v>
      </c>
      <c r="I367" s="2" t="s">
        <v>66</v>
      </c>
      <c r="J367" s="33" t="s">
        <v>1455</v>
      </c>
      <c r="K367" s="34">
        <f t="shared" si="4"/>
        <v>44019</v>
      </c>
      <c r="L367" s="34" t="str">
        <f t="shared" ca="1" si="5"/>
        <v>2020-11-23</v>
      </c>
      <c r="M367" s="18">
        <f t="shared" ca="1" si="6"/>
        <v>16800</v>
      </c>
      <c r="N367" s="19">
        <f t="shared" ca="1" si="7"/>
        <v>-3.0589824404762031E-2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204">
        <f t="shared" si="17"/>
        <v>0.20998263728018762</v>
      </c>
      <c r="AA367" s="204">
        <f t="shared" si="18"/>
        <v>0.58207954607495238</v>
      </c>
      <c r="AB367" s="204">
        <f>SUM($C$2:C367)*D367/SUM($B$2:B367)-1</f>
        <v>0.27268787872215694</v>
      </c>
      <c r="AC367" s="204">
        <f t="shared" si="19"/>
        <v>-6.2705241441969317E-2</v>
      </c>
      <c r="AD367" s="40">
        <f t="shared" si="20"/>
        <v>0.22173308333333341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 t="shared" si="1"/>
        <v>0.21000000000000002</v>
      </c>
      <c r="F368" s="13">
        <f t="shared" si="2"/>
        <v>-2.66472499999999E-2</v>
      </c>
      <c r="H368" s="5">
        <f t="shared" si="3"/>
        <v>-3.197669999999988</v>
      </c>
      <c r="I368" s="2" t="s">
        <v>66</v>
      </c>
      <c r="J368" s="33" t="s">
        <v>1457</v>
      </c>
      <c r="K368" s="34">
        <f t="shared" si="4"/>
        <v>44020</v>
      </c>
      <c r="L368" s="34" t="str">
        <f t="shared" ca="1" si="5"/>
        <v>2020-11-23</v>
      </c>
      <c r="M368" s="18">
        <f t="shared" ca="1" si="6"/>
        <v>16680</v>
      </c>
      <c r="N368" s="19">
        <f t="shared" ca="1" si="7"/>
        <v>-6.9972994604316288E-2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204">
        <f t="shared" si="17"/>
        <v>0.21749156538011727</v>
      </c>
      <c r="AA368" s="204">
        <f t="shared" si="18"/>
        <v>1.0289102275766298</v>
      </c>
      <c r="AB368" s="204">
        <f>SUM($C$2:C368)*D368/SUM($B$2:B368)-1</f>
        <v>0.29158368343079899</v>
      </c>
      <c r="AC368" s="204">
        <f t="shared" si="19"/>
        <v>-7.4092118050681721E-2</v>
      </c>
      <c r="AD368" s="40">
        <f t="shared" si="20"/>
        <v>0.23664724999999992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 t="shared" si="1"/>
        <v>0.21000000000000002</v>
      </c>
      <c r="F369" s="13">
        <f t="shared" si="2"/>
        <v>-3.9527666666666642E-2</v>
      </c>
      <c r="H369" s="5">
        <f t="shared" si="3"/>
        <v>-4.7433199999999971</v>
      </c>
      <c r="I369" s="2" t="s">
        <v>66</v>
      </c>
      <c r="J369" s="33" t="s">
        <v>1459</v>
      </c>
      <c r="K369" s="34">
        <f t="shared" si="4"/>
        <v>44021</v>
      </c>
      <c r="L369" s="34" t="str">
        <f t="shared" ca="1" si="5"/>
        <v>2020-11-23</v>
      </c>
      <c r="M369" s="18">
        <f t="shared" ca="1" si="6"/>
        <v>16560</v>
      </c>
      <c r="N369" s="19">
        <f t="shared" ca="1" si="7"/>
        <v>-0.10454781400966177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204">
        <f t="shared" si="17"/>
        <v>0.22239341170750682</v>
      </c>
      <c r="AA369" s="204">
        <f t="shared" si="18"/>
        <v>1.5578427358601097</v>
      </c>
      <c r="AB369" s="204">
        <f>SUM($C$2:C369)*D369/SUM($B$2:B369)-1</f>
        <v>0.3082657735122516</v>
      </c>
      <c r="AC369" s="204">
        <f t="shared" si="19"/>
        <v>-8.5872361804744779E-2</v>
      </c>
      <c r="AD369" s="40">
        <f t="shared" si="20"/>
        <v>0.24952766666666665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 t="shared" si="1"/>
        <v>0.21000000000000002</v>
      </c>
      <c r="F370" s="13">
        <f t="shared" si="2"/>
        <v>-2.4749083333333269E-2</v>
      </c>
      <c r="H370" s="5">
        <f t="shared" si="3"/>
        <v>-2.9698899999999924</v>
      </c>
      <c r="I370" s="2" t="s">
        <v>66</v>
      </c>
      <c r="J370" s="33" t="s">
        <v>1461</v>
      </c>
      <c r="K370" s="34">
        <f t="shared" si="4"/>
        <v>44022</v>
      </c>
      <c r="L370" s="34" t="str">
        <f t="shared" ca="1" si="5"/>
        <v>2020-11-23</v>
      </c>
      <c r="M370" s="18">
        <f t="shared" ca="1" si="6"/>
        <v>16440</v>
      </c>
      <c r="N370" s="19">
        <f t="shared" ca="1" si="7"/>
        <v>-6.5937338807785711E-2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204">
        <f t="shared" si="17"/>
        <v>0.21631823145130014</v>
      </c>
      <c r="AA370" s="204">
        <f t="shared" si="18"/>
        <v>1.4943934183401297</v>
      </c>
      <c r="AB370" s="204">
        <f>SUM($C$2:C370)*D370/SUM($B$2:B370)-1</f>
        <v>0.2876441556266971</v>
      </c>
      <c r="AC370" s="204">
        <f t="shared" si="19"/>
        <v>-7.132592417539696E-2</v>
      </c>
      <c r="AD370" s="40">
        <f t="shared" si="20"/>
        <v>0.23474908333333327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 t="shared" si="1"/>
        <v>0.21000000000000002</v>
      </c>
      <c r="F371" s="13">
        <f t="shared" si="2"/>
        <v>-4.4408666666666603E-2</v>
      </c>
      <c r="H371" s="5">
        <f t="shared" si="3"/>
        <v>-5.329039999999992</v>
      </c>
      <c r="I371" s="2" t="s">
        <v>66</v>
      </c>
      <c r="J371" s="33" t="s">
        <v>1520</v>
      </c>
      <c r="K371" s="34">
        <f t="shared" si="4"/>
        <v>44025</v>
      </c>
      <c r="L371" s="34" t="str">
        <f t="shared" ca="1" si="5"/>
        <v>2020-11-23</v>
      </c>
      <c r="M371" s="18">
        <f t="shared" ca="1" si="6"/>
        <v>16080</v>
      </c>
      <c r="N371" s="19">
        <f t="shared" ca="1" si="7"/>
        <v>-0.12096390547263663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204">
        <f t="shared" si="17"/>
        <v>0.22295863325590415</v>
      </c>
      <c r="AA371" s="204">
        <f t="shared" si="18"/>
        <v>2.3957491095534231</v>
      </c>
      <c r="AB371" s="204">
        <f>SUM($C$2:C371)*D371/SUM($B$2:B371)-1</f>
        <v>0.31341722822299611</v>
      </c>
      <c r="AC371" s="204">
        <f t="shared" si="19"/>
        <v>-9.0458594967091965E-2</v>
      </c>
      <c r="AD371" s="40">
        <f t="shared" si="20"/>
        <v>0.25440866666666662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 t="shared" si="1"/>
        <v>0.21000000000000002</v>
      </c>
      <c r="F372" s="13">
        <f t="shared" si="2"/>
        <v>-3.6002500000000028E-2</v>
      </c>
      <c r="H372" s="5">
        <f t="shared" si="3"/>
        <v>-4.3203000000000031</v>
      </c>
      <c r="I372" s="2" t="s">
        <v>66</v>
      </c>
      <c r="J372" s="33" t="s">
        <v>1522</v>
      </c>
      <c r="K372" s="34">
        <f t="shared" si="4"/>
        <v>44026</v>
      </c>
      <c r="L372" s="34" t="str">
        <f t="shared" ca="1" si="5"/>
        <v>2020-11-23</v>
      </c>
      <c r="M372" s="18">
        <f t="shared" ca="1" si="6"/>
        <v>15960</v>
      </c>
      <c r="N372" s="19">
        <f t="shared" ca="1" si="7"/>
        <v>-9.880385338345872E-2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204">
        <f t="shared" si="17"/>
        <v>0.21971399441869455</v>
      </c>
      <c r="AA372" s="204">
        <f t="shared" si="18"/>
        <v>2.3087425433772339</v>
      </c>
      <c r="AB372" s="204">
        <f>SUM($C$2:C372)*D372/SUM($B$2:B372)-1</f>
        <v>0.30136144756662775</v>
      </c>
      <c r="AC372" s="204">
        <f t="shared" si="19"/>
        <v>-8.1647453147933202E-2</v>
      </c>
      <c r="AD372" s="40">
        <f t="shared" si="20"/>
        <v>0.24600250000000004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 t="shared" si="1"/>
        <v>0.21000000000000002</v>
      </c>
      <c r="F373" s="13">
        <f t="shared" si="2"/>
        <v>-2.66472499999999E-2</v>
      </c>
      <c r="H373" s="5">
        <f t="shared" si="3"/>
        <v>-3.197669999999988</v>
      </c>
      <c r="I373" s="2" t="s">
        <v>66</v>
      </c>
      <c r="J373" s="33" t="s">
        <v>1524</v>
      </c>
      <c r="K373" s="34">
        <f t="shared" si="4"/>
        <v>44027</v>
      </c>
      <c r="L373" s="34" t="str">
        <f t="shared" ca="1" si="5"/>
        <v>2020-11-23</v>
      </c>
      <c r="M373" s="18">
        <f t="shared" ca="1" si="6"/>
        <v>15840</v>
      </c>
      <c r="N373" s="19">
        <f t="shared" ca="1" si="7"/>
        <v>-7.3683683712120931E-2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204">
        <f t="shared" si="17"/>
        <v>0.21614717071290945</v>
      </c>
      <c r="AA373" s="204">
        <f t="shared" si="18"/>
        <v>2.2224058799056987</v>
      </c>
      <c r="AB373" s="204">
        <f>SUM($C$2:C373)*D373/SUM($B$2:B373)-1</f>
        <v>0.2880317953757221</v>
      </c>
      <c r="AC373" s="204">
        <f t="shared" si="19"/>
        <v>-7.1884624662812646E-2</v>
      </c>
      <c r="AD373" s="40">
        <f t="shared" si="20"/>
        <v>0.23664724999999992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 t="shared" si="1"/>
        <v>0.21000000000000002</v>
      </c>
      <c r="F374" s="13">
        <f t="shared" si="2"/>
        <v>1.9451083333333348E-2</v>
      </c>
      <c r="H374" s="5">
        <f t="shared" si="3"/>
        <v>2.3341300000000018</v>
      </c>
      <c r="I374" s="2" t="s">
        <v>66</v>
      </c>
      <c r="J374" s="33" t="s">
        <v>1526</v>
      </c>
      <c r="K374" s="34">
        <f t="shared" si="4"/>
        <v>44028</v>
      </c>
      <c r="L374" s="34" t="str">
        <f t="shared" ca="1" si="5"/>
        <v>2020-11-23</v>
      </c>
      <c r="M374" s="18">
        <f t="shared" ca="1" si="6"/>
        <v>15720</v>
      </c>
      <c r="N374" s="19">
        <f t="shared" ca="1" si="7"/>
        <v>5.4195766539440242E-2</v>
      </c>
      <c r="O374" s="35">
        <f t="shared" si="8"/>
        <v>119.85286000000001</v>
      </c>
      <c r="P374" s="35">
        <f t="shared" si="9"/>
        <v>0.14713999999999317</v>
      </c>
      <c r="Q374" s="36">
        <f t="shared" si="10"/>
        <v>0.8</v>
      </c>
      <c r="R374" s="37">
        <f t="shared" si="11"/>
        <v>9818.070000000007</v>
      </c>
      <c r="S374" s="38">
        <f t="shared" si="12"/>
        <v>15650.003580000011</v>
      </c>
      <c r="T374" s="38"/>
      <c r="U374" s="38"/>
      <c r="V374" s="39">
        <f t="shared" si="13"/>
        <v>46852.299999999996</v>
      </c>
      <c r="W374" s="39">
        <f t="shared" si="14"/>
        <v>62502.303580000007</v>
      </c>
      <c r="X374" s="1">
        <f t="shared" si="15"/>
        <v>52020</v>
      </c>
      <c r="Y374" s="37">
        <f t="shared" si="16"/>
        <v>10482.303580000007</v>
      </c>
      <c r="Z374" s="204">
        <f t="shared" si="17"/>
        <v>0.20150525913110351</v>
      </c>
      <c r="AA374" s="204">
        <f t="shared" si="18"/>
        <v>2.0284272655146385</v>
      </c>
      <c r="AB374" s="204">
        <f>SUM($C$2:C374)*D374/SUM($B$2:B374)-1</f>
        <v>0.22925008496732002</v>
      </c>
      <c r="AC374" s="204">
        <f t="shared" si="19"/>
        <v>-2.7744825836216513E-2</v>
      </c>
      <c r="AD374" s="40">
        <f t="shared" si="20"/>
        <v>0.19054891666666668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 t="shared" si="1"/>
        <v>0.22000000000000003</v>
      </c>
      <c r="F375" s="13">
        <f t="shared" si="2"/>
        <v>1.2596592592592515E-2</v>
      </c>
      <c r="H375" s="5">
        <f t="shared" si="3"/>
        <v>1.7005399999999895</v>
      </c>
      <c r="I375" s="2" t="s">
        <v>66</v>
      </c>
      <c r="J375" s="33" t="s">
        <v>1528</v>
      </c>
      <c r="K375" s="34">
        <f t="shared" si="4"/>
        <v>44029</v>
      </c>
      <c r="L375" s="34" t="str">
        <f t="shared" ca="1" si="5"/>
        <v>2020-11-23</v>
      </c>
      <c r="M375" s="18">
        <f t="shared" ca="1" si="6"/>
        <v>17550</v>
      </c>
      <c r="N375" s="19">
        <f t="shared" ca="1" si="7"/>
        <v>3.5367356125355902E-2</v>
      </c>
      <c r="O375" s="35">
        <f t="shared" si="8"/>
        <v>134.84369799999999</v>
      </c>
      <c r="P375" s="35">
        <f t="shared" si="9"/>
        <v>0.15630200000001082</v>
      </c>
      <c r="Q375" s="36">
        <f t="shared" si="10"/>
        <v>0.9</v>
      </c>
      <c r="R375" s="37">
        <f t="shared" si="11"/>
        <v>9902.0900000000074</v>
      </c>
      <c r="S375" s="38">
        <f t="shared" si="12"/>
        <v>15891.864241000012</v>
      </c>
      <c r="T375" s="38"/>
      <c r="U375" s="38"/>
      <c r="V375" s="39">
        <f t="shared" si="13"/>
        <v>46852.299999999996</v>
      </c>
      <c r="W375" s="39">
        <f t="shared" si="14"/>
        <v>62744.164241000006</v>
      </c>
      <c r="X375" s="1">
        <f t="shared" si="15"/>
        <v>52155</v>
      </c>
      <c r="Y375" s="37">
        <f t="shared" si="16"/>
        <v>10589.164241000006</v>
      </c>
      <c r="Z375" s="204">
        <f t="shared" si="17"/>
        <v>0.20303258059629958</v>
      </c>
      <c r="AA375" s="204">
        <f t="shared" si="18"/>
        <v>1.9969382090255907</v>
      </c>
      <c r="AB375" s="204">
        <f>SUM($C$2:C375)*D375/SUM($B$2:B375)-1</f>
        <v>0.23703771843543264</v>
      </c>
      <c r="AC375" s="204">
        <f t="shared" si="19"/>
        <v>-3.4005137839133059E-2</v>
      </c>
      <c r="AD375" s="40">
        <f t="shared" si="20"/>
        <v>0.20740340740740751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 t="shared" si="1"/>
        <v>0.21000000000000002</v>
      </c>
      <c r="F376" s="13">
        <f t="shared" si="2"/>
        <v>-1.5393833333333263E-2</v>
      </c>
      <c r="H376" s="5">
        <f t="shared" si="3"/>
        <v>-1.8472599999999915</v>
      </c>
      <c r="I376" s="2" t="s">
        <v>66</v>
      </c>
      <c r="J376" s="33" t="s">
        <v>1535</v>
      </c>
      <c r="K376" s="34">
        <f t="shared" si="4"/>
        <v>44032</v>
      </c>
      <c r="L376" s="34" t="str">
        <f t="shared" ca="1" si="5"/>
        <v>2020-11-23</v>
      </c>
      <c r="M376" s="18">
        <f t="shared" ca="1" si="6"/>
        <v>15240</v>
      </c>
      <c r="N376" s="19">
        <f t="shared" ca="1" si="7"/>
        <v>-4.4242119422571974E-2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204">
        <f t="shared" si="17"/>
        <v>0.21120150846484953</v>
      </c>
      <c r="AA376" s="204">
        <f t="shared" si="18"/>
        <v>2.0359892405997013</v>
      </c>
      <c r="AB376" s="204">
        <f>SUM($C$2:C376)*D376/SUM($B$2:B376)-1</f>
        <v>0.27155814509803911</v>
      </c>
      <c r="AC376" s="204">
        <f t="shared" si="19"/>
        <v>-6.0356636633189575E-2</v>
      </c>
      <c r="AD376" s="40">
        <f t="shared" si="20"/>
        <v>0.22539383333333329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 t="shared" si="1"/>
        <v>0.21000000000000002</v>
      </c>
      <c r="F377" s="13">
        <f t="shared" si="2"/>
        <v>-1.7698749999999919E-2</v>
      </c>
      <c r="H377" s="5">
        <f t="shared" si="3"/>
        <v>-2.1238499999999902</v>
      </c>
      <c r="I377" s="2" t="s">
        <v>66</v>
      </c>
      <c r="J377" s="33" t="s">
        <v>1537</v>
      </c>
      <c r="K377" s="34">
        <f t="shared" si="4"/>
        <v>44033</v>
      </c>
      <c r="L377" s="34" t="str">
        <f t="shared" ca="1" si="5"/>
        <v>2020-11-23</v>
      </c>
      <c r="M377" s="18">
        <f t="shared" ca="1" si="6"/>
        <v>15120</v>
      </c>
      <c r="N377" s="19">
        <f t="shared" ca="1" si="7"/>
        <v>-5.1270188492063259E-2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204">
        <f t="shared" si="17"/>
        <v>0.2114576105353565</v>
      </c>
      <c r="AA377" s="204">
        <f t="shared" si="18"/>
        <v>1.9989033330326378</v>
      </c>
      <c r="AB377" s="204">
        <f>SUM($C$2:C377)*D377/SUM($B$2:B377)-1</f>
        <v>0.27393125847886224</v>
      </c>
      <c r="AC377" s="204">
        <f t="shared" si="19"/>
        <v>-6.2473647943505739E-2</v>
      </c>
      <c r="AD377" s="40">
        <f t="shared" si="20"/>
        <v>0.22769874999999995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 t="shared" si="1"/>
        <v>0.21000000000000002</v>
      </c>
      <c r="F378" s="13">
        <f t="shared" si="2"/>
        <v>-2.3257666666666548E-2</v>
      </c>
      <c r="H378" s="5">
        <f t="shared" si="3"/>
        <v>-2.7909199999999856</v>
      </c>
      <c r="I378" s="2" t="s">
        <v>66</v>
      </c>
      <c r="J378" s="33" t="s">
        <v>1539</v>
      </c>
      <c r="K378" s="34">
        <f t="shared" si="4"/>
        <v>44034</v>
      </c>
      <c r="L378" s="34" t="str">
        <f t="shared" ca="1" si="5"/>
        <v>2020-11-23</v>
      </c>
      <c r="M378" s="18">
        <f t="shared" ca="1" si="6"/>
        <v>15000</v>
      </c>
      <c r="N378" s="19">
        <f t="shared" ca="1" si="7"/>
        <v>-6.7912386666666325E-2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204">
        <f t="shared" si="17"/>
        <v>0.21278942930591294</v>
      </c>
      <c r="AA378" s="204">
        <f t="shared" si="18"/>
        <v>1.9733761068041753</v>
      </c>
      <c r="AB378" s="204">
        <f>SUM($C$2:C378)*D378/SUM($B$2:B378)-1</f>
        <v>0.2806013155098539</v>
      </c>
      <c r="AC378" s="204">
        <f t="shared" si="19"/>
        <v>-6.7811886203940963E-2</v>
      </c>
      <c r="AD378" s="40">
        <f t="shared" si="20"/>
        <v>0.23325766666666656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 t="shared" si="1"/>
        <v>0.21000000000000002</v>
      </c>
      <c r="F379" s="13">
        <f t="shared" si="2"/>
        <v>-2.3393249999999928E-2</v>
      </c>
      <c r="H379" s="5">
        <f t="shared" si="3"/>
        <v>-2.8071899999999914</v>
      </c>
      <c r="I379" s="2" t="s">
        <v>66</v>
      </c>
      <c r="J379" s="33" t="s">
        <v>1541</v>
      </c>
      <c r="K379" s="34">
        <f t="shared" si="4"/>
        <v>44035</v>
      </c>
      <c r="L379" s="34" t="str">
        <f t="shared" ca="1" si="5"/>
        <v>2020-11-23</v>
      </c>
      <c r="M379" s="18">
        <f t="shared" ca="1" si="6"/>
        <v>14880</v>
      </c>
      <c r="N379" s="19">
        <f t="shared" ca="1" si="7"/>
        <v>-6.8859163306451393E-2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204">
        <f t="shared" si="17"/>
        <v>0.21234018890472139</v>
      </c>
      <c r="AA379" s="204">
        <f t="shared" si="18"/>
        <v>1.9327521474397784</v>
      </c>
      <c r="AB379" s="204">
        <f>SUM($C$2:C379)*D379/SUM($B$2:B379)-1</f>
        <v>0.28011260034197738</v>
      </c>
      <c r="AC379" s="204">
        <f t="shared" si="19"/>
        <v>-6.7772411437255986E-2</v>
      </c>
      <c r="AD379" s="40">
        <f t="shared" si="20"/>
        <v>0.23339324999999994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 t="shared" si="1"/>
        <v>0.21000000000000002</v>
      </c>
      <c r="F380" s="13">
        <f t="shared" si="2"/>
        <v>1.8908750000000061E-2</v>
      </c>
      <c r="H380" s="5">
        <f t="shared" si="3"/>
        <v>2.2690500000000071</v>
      </c>
      <c r="I380" s="2" t="s">
        <v>66</v>
      </c>
      <c r="J380" s="33" t="s">
        <v>1543</v>
      </c>
      <c r="K380" s="34">
        <f t="shared" si="4"/>
        <v>44036</v>
      </c>
      <c r="L380" s="34" t="str">
        <f t="shared" ca="1" si="5"/>
        <v>2020-11-23</v>
      </c>
      <c r="M380" s="18">
        <f t="shared" ca="1" si="6"/>
        <v>14760</v>
      </c>
      <c r="N380" s="19">
        <f t="shared" ca="1" si="7"/>
        <v>5.611133130081318E-2</v>
      </c>
      <c r="O380" s="35">
        <f t="shared" si="8"/>
        <v>119.86425000000001</v>
      </c>
      <c r="P380" s="35">
        <f t="shared" si="9"/>
        <v>0.13574999999998738</v>
      </c>
      <c r="Q380" s="36">
        <f t="shared" si="10"/>
        <v>0.8</v>
      </c>
      <c r="R380" s="37">
        <f t="shared" si="11"/>
        <v>10266.38000000001</v>
      </c>
      <c r="S380" s="38">
        <f t="shared" si="12"/>
        <v>16374.876100000016</v>
      </c>
      <c r="T380" s="38"/>
      <c r="U380" s="38"/>
      <c r="V380" s="39">
        <f t="shared" si="13"/>
        <v>46852.299999999996</v>
      </c>
      <c r="W380" s="39">
        <f t="shared" si="14"/>
        <v>63227.176100000012</v>
      </c>
      <c r="X380" s="1">
        <f t="shared" si="15"/>
        <v>52755</v>
      </c>
      <c r="Y380" s="37">
        <f t="shared" si="16"/>
        <v>10472.176100000012</v>
      </c>
      <c r="Z380" s="204">
        <f t="shared" si="17"/>
        <v>0.19850584968249474</v>
      </c>
      <c r="AA380" s="204">
        <f t="shared" si="18"/>
        <v>1.7741332102258296</v>
      </c>
      <c r="AB380" s="204">
        <f>SUM($C$2:C380)*D380/SUM($B$2:B380)-1</f>
        <v>0.22643844754051723</v>
      </c>
      <c r="AC380" s="204">
        <f t="shared" si="19"/>
        <v>-2.793259785802249E-2</v>
      </c>
      <c r="AD380" s="40">
        <f t="shared" si="20"/>
        <v>0.19109124999999996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 t="shared" si="1"/>
        <v>0.22000000000000003</v>
      </c>
      <c r="F381" s="13">
        <f t="shared" si="2"/>
        <v>1.4163333333333496E-2</v>
      </c>
      <c r="H381" s="5">
        <f t="shared" si="3"/>
        <v>1.912050000000022</v>
      </c>
      <c r="I381" s="2" t="s">
        <v>66</v>
      </c>
      <c r="J381" s="33" t="s">
        <v>1551</v>
      </c>
      <c r="K381" s="34">
        <f t="shared" si="4"/>
        <v>44039</v>
      </c>
      <c r="L381" s="34" t="str">
        <f t="shared" ca="1" si="5"/>
        <v>2020-11-23</v>
      </c>
      <c r="M381" s="18">
        <f t="shared" ca="1" si="6"/>
        <v>16200</v>
      </c>
      <c r="N381" s="19">
        <f t="shared" ca="1" si="7"/>
        <v>4.3080138888889383E-2</v>
      </c>
      <c r="O381" s="35">
        <f t="shared" si="8"/>
        <v>134.83354500000002</v>
      </c>
      <c r="P381" s="35">
        <f t="shared" si="9"/>
        <v>0.16645499999998492</v>
      </c>
      <c r="Q381" s="36">
        <f t="shared" si="10"/>
        <v>0.9</v>
      </c>
      <c r="R381" s="37">
        <f t="shared" si="11"/>
        <v>10350.53000000001</v>
      </c>
      <c r="S381" s="38">
        <f t="shared" si="12"/>
        <v>16584.654219000015</v>
      </c>
      <c r="T381" s="38"/>
      <c r="U381" s="38"/>
      <c r="V381" s="39">
        <f t="shared" si="13"/>
        <v>46852.299999999996</v>
      </c>
      <c r="W381" s="39">
        <f t="shared" si="14"/>
        <v>63436.954219000007</v>
      </c>
      <c r="X381" s="1">
        <f t="shared" si="15"/>
        <v>52890</v>
      </c>
      <c r="Y381" s="37">
        <f t="shared" si="16"/>
        <v>10546.954219000007</v>
      </c>
      <c r="Z381" s="204">
        <f t="shared" si="17"/>
        <v>0.1994130122707507</v>
      </c>
      <c r="AA381" s="204">
        <f t="shared" si="18"/>
        <v>1.7468496644417582</v>
      </c>
      <c r="AB381" s="204">
        <f>SUM($C$2:C381)*D381/SUM($B$2:B381)-1</f>
        <v>0.23145616273397596</v>
      </c>
      <c r="AC381" s="204">
        <f t="shared" si="19"/>
        <v>-3.2043150463225256E-2</v>
      </c>
      <c r="AD381" s="40">
        <f t="shared" si="20"/>
        <v>0.20583666666666653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 t="shared" si="1"/>
        <v>0.22000000000000003</v>
      </c>
      <c r="F382" s="13">
        <f t="shared" si="2"/>
        <v>5.9680740740740623E-3</v>
      </c>
      <c r="H382" s="5">
        <f t="shared" si="3"/>
        <v>0.80568999999999846</v>
      </c>
      <c r="I382" s="2" t="s">
        <v>66</v>
      </c>
      <c r="J382" s="33" t="s">
        <v>1553</v>
      </c>
      <c r="K382" s="34">
        <f t="shared" si="4"/>
        <v>44040</v>
      </c>
      <c r="L382" s="34" t="str">
        <f t="shared" ca="1" si="5"/>
        <v>2020-11-23</v>
      </c>
      <c r="M382" s="18">
        <f t="shared" ca="1" si="6"/>
        <v>16065</v>
      </c>
      <c r="N382" s="19">
        <f t="shared" ca="1" si="7"/>
        <v>1.8305437286025485E-2</v>
      </c>
      <c r="O382" s="35">
        <f t="shared" si="8"/>
        <v>134.83743799999999</v>
      </c>
      <c r="P382" s="35">
        <f t="shared" si="9"/>
        <v>0.16256200000000831</v>
      </c>
      <c r="Q382" s="36">
        <f t="shared" si="10"/>
        <v>0.9</v>
      </c>
      <c r="R382" s="37">
        <f t="shared" si="11"/>
        <v>10434.000000000009</v>
      </c>
      <c r="S382" s="38">
        <f t="shared" si="12"/>
        <v>16855.083600000013</v>
      </c>
      <c r="T382" s="38"/>
      <c r="U382" s="38"/>
      <c r="V382" s="39">
        <f t="shared" si="13"/>
        <v>46852.299999999996</v>
      </c>
      <c r="W382" s="39">
        <f t="shared" si="14"/>
        <v>63707.383600000008</v>
      </c>
      <c r="X382" s="1">
        <f t="shared" si="15"/>
        <v>53025</v>
      </c>
      <c r="Y382" s="37">
        <f t="shared" si="16"/>
        <v>10682.383600000008</v>
      </c>
      <c r="Z382" s="204">
        <f t="shared" si="17"/>
        <v>0.20145937953795401</v>
      </c>
      <c r="AA382" s="204">
        <f t="shared" si="18"/>
        <v>1.7305852544267504</v>
      </c>
      <c r="AB382" s="204">
        <f>SUM($C$2:C382)*D382/SUM($B$2:B382)-1</f>
        <v>0.24090625825553968</v>
      </c>
      <c r="AC382" s="204">
        <f t="shared" si="19"/>
        <v>-3.9446878717585676E-2</v>
      </c>
      <c r="AD382" s="40">
        <f t="shared" si="20"/>
        <v>0.21403192592592596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 t="shared" si="1"/>
        <v>0.21000000000000002</v>
      </c>
      <c r="F383" s="13">
        <f t="shared" si="2"/>
        <v>-1.6885249999999984E-2</v>
      </c>
      <c r="H383" s="5">
        <f t="shared" si="3"/>
        <v>-2.0262299999999982</v>
      </c>
      <c r="I383" s="2" t="s">
        <v>66</v>
      </c>
      <c r="J383" s="33" t="s">
        <v>1555</v>
      </c>
      <c r="K383" s="34">
        <f t="shared" si="4"/>
        <v>44041</v>
      </c>
      <c r="L383" s="34" t="str">
        <f t="shared" ca="1" si="5"/>
        <v>2020-11-23</v>
      </c>
      <c r="M383" s="18">
        <f t="shared" ca="1" si="6"/>
        <v>14160</v>
      </c>
      <c r="N383" s="19">
        <f t="shared" ca="1" si="7"/>
        <v>-5.2229798728813517E-2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204">
        <f t="shared" si="17"/>
        <v>0.20836410535327898</v>
      </c>
      <c r="AA383" s="204">
        <f t="shared" si="18"/>
        <v>1.7597391229519923</v>
      </c>
      <c r="AB383" s="204">
        <f>SUM($C$2:C383)*D383/SUM($B$2:B383)-1</f>
        <v>0.2691009431367013</v>
      </c>
      <c r="AC383" s="204">
        <f t="shared" si="19"/>
        <v>-6.0736837783422315E-2</v>
      </c>
      <c r="AD383" s="40">
        <f t="shared" si="20"/>
        <v>0.22688525000000001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 t="shared" si="1"/>
        <v>0.21000000000000002</v>
      </c>
      <c r="F384" s="13">
        <f t="shared" si="2"/>
        <v>-1.227541666666679E-2</v>
      </c>
      <c r="H384" s="5">
        <f t="shared" si="3"/>
        <v>-1.4730500000000148</v>
      </c>
      <c r="I384" s="2" t="s">
        <v>66</v>
      </c>
      <c r="J384" s="33" t="s">
        <v>1557</v>
      </c>
      <c r="K384" s="34">
        <f t="shared" si="4"/>
        <v>44042</v>
      </c>
      <c r="L384" s="34" t="str">
        <f t="shared" ca="1" si="5"/>
        <v>2020-11-23</v>
      </c>
      <c r="M384" s="18">
        <f t="shared" ca="1" si="6"/>
        <v>14040</v>
      </c>
      <c r="N384" s="19">
        <f t="shared" ca="1" si="7"/>
        <v>-3.8295103276353666E-2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204">
        <f t="shared" si="17"/>
        <v>0.20641282162771057</v>
      </c>
      <c r="AA384" s="204">
        <f t="shared" si="18"/>
        <v>1.7145007475790237</v>
      </c>
      <c r="AB384" s="204">
        <f>SUM($C$2:C384)*D384/SUM($B$2:B384)-1</f>
        <v>0.26274665329953972</v>
      </c>
      <c r="AC384" s="204">
        <f t="shared" si="19"/>
        <v>-5.6333831671829149E-2</v>
      </c>
      <c r="AD384" s="40">
        <f t="shared" si="20"/>
        <v>0.22227541666666681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 t="shared" si="1"/>
        <v>0.21000000000000002</v>
      </c>
      <c r="F385" s="13">
        <f t="shared" si="2"/>
        <v>-2.0274833333333221E-2</v>
      </c>
      <c r="H385" s="5">
        <f t="shared" si="3"/>
        <v>-2.4329799999999864</v>
      </c>
      <c r="I385" s="2" t="s">
        <v>66</v>
      </c>
      <c r="J385" s="33" t="s">
        <v>1559</v>
      </c>
      <c r="K385" s="34">
        <f t="shared" si="4"/>
        <v>44043</v>
      </c>
      <c r="L385" s="34" t="str">
        <f t="shared" ca="1" si="5"/>
        <v>2020-11-23</v>
      </c>
      <c r="M385" s="18">
        <f t="shared" ca="1" si="6"/>
        <v>13920</v>
      </c>
      <c r="N385" s="19">
        <f t="shared" ca="1" si="7"/>
        <v>-6.3795811781608841E-2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204">
        <f t="shared" si="17"/>
        <v>0.20858185059473655</v>
      </c>
      <c r="AA385" s="204">
        <f t="shared" si="18"/>
        <v>1.7045237182175832</v>
      </c>
      <c r="AB385" s="204">
        <f>SUM($C$2:C385)*D385/SUM($B$2:B385)-1</f>
        <v>0.27233739488620401</v>
      </c>
      <c r="AC385" s="204">
        <f t="shared" si="19"/>
        <v>-6.3755544291467459E-2</v>
      </c>
      <c r="AD385" s="40">
        <f t="shared" si="20"/>
        <v>0.23027483333333323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 t="shared" si="1"/>
        <v>0.21000000000000002</v>
      </c>
      <c r="F386" s="13">
        <f t="shared" si="2"/>
        <v>-3.4917833333333211E-2</v>
      </c>
      <c r="H386" s="5">
        <f t="shared" si="3"/>
        <v>-4.1901399999999853</v>
      </c>
      <c r="I386" s="2" t="s">
        <v>66</v>
      </c>
      <c r="J386" s="33" t="s">
        <v>1569</v>
      </c>
      <c r="K386" s="34">
        <f t="shared" si="4"/>
        <v>44046</v>
      </c>
      <c r="L386" s="34" t="str">
        <f t="shared" ca="1" si="5"/>
        <v>2020-11-23</v>
      </c>
      <c r="M386" s="18">
        <f t="shared" ca="1" si="6"/>
        <v>13560</v>
      </c>
      <c r="N386" s="19">
        <f t="shared" ca="1" si="7"/>
        <v>-0.11278769174041257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204">
        <f t="shared" si="17"/>
        <v>0.21314821418559027</v>
      </c>
      <c r="AA386" s="204">
        <f t="shared" si="18"/>
        <v>1.7142656665714679</v>
      </c>
      <c r="AB386" s="204">
        <f>SUM($C$2:C386)*D386/SUM($B$2:B386)-1</f>
        <v>0.29108743930473779</v>
      </c>
      <c r="AC386" s="204">
        <f t="shared" si="19"/>
        <v>-7.7939225119147526E-2</v>
      </c>
      <c r="AD386" s="40">
        <f t="shared" si="20"/>
        <v>0.24491783333333322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 t="shared" si="1"/>
        <v>0.21000000000000002</v>
      </c>
      <c r="F387" s="13">
        <f t="shared" si="2"/>
        <v>-3.5866916666666644E-2</v>
      </c>
      <c r="H387" s="5">
        <f t="shared" si="3"/>
        <v>-4.3040299999999974</v>
      </c>
      <c r="I387" s="2" t="s">
        <v>66</v>
      </c>
      <c r="J387" s="33" t="s">
        <v>1571</v>
      </c>
      <c r="K387" s="34">
        <f t="shared" si="4"/>
        <v>44047</v>
      </c>
      <c r="L387" s="34" t="str">
        <f t="shared" ca="1" si="5"/>
        <v>2020-11-23</v>
      </c>
      <c r="M387" s="18">
        <f t="shared" ca="1" si="6"/>
        <v>13440</v>
      </c>
      <c r="N387" s="19">
        <f t="shared" ca="1" si="7"/>
        <v>-0.11688771949404754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204">
        <f t="shared" si="17"/>
        <v>0.21296849053613087</v>
      </c>
      <c r="AA387" s="204">
        <f t="shared" si="18"/>
        <v>1.6862455601163502</v>
      </c>
      <c r="AB387" s="204">
        <f>SUM($C$2:C387)*D387/SUM($B$2:B387)-1</f>
        <v>0.29158081277389281</v>
      </c>
      <c r="AC387" s="204">
        <f t="shared" si="19"/>
        <v>-7.8612322237761934E-2</v>
      </c>
      <c r="AD387" s="40">
        <f t="shared" si="20"/>
        <v>0.24586691666666666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 t="shared" si="1"/>
        <v>0.21000000000000002</v>
      </c>
      <c r="F388" s="13">
        <f t="shared" si="2"/>
        <v>-3.6002500000000028E-2</v>
      </c>
      <c r="H388" s="5">
        <f t="shared" si="3"/>
        <v>-4.3203000000000031</v>
      </c>
      <c r="I388" s="2" t="s">
        <v>66</v>
      </c>
      <c r="J388" s="33" t="s">
        <v>1573</v>
      </c>
      <c r="K388" s="34">
        <f t="shared" si="4"/>
        <v>44048</v>
      </c>
      <c r="L388" s="34" t="str">
        <f t="shared" ca="1" si="5"/>
        <v>2020-11-23</v>
      </c>
      <c r="M388" s="18">
        <f t="shared" ca="1" si="6"/>
        <v>13320</v>
      </c>
      <c r="N388" s="19">
        <f t="shared" ca="1" si="7"/>
        <v>-0.11838659909909918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204">
        <f t="shared" si="17"/>
        <v>0.21255063462647716</v>
      </c>
      <c r="AA388" s="204">
        <f t="shared" si="18"/>
        <v>1.6573380327012646</v>
      </c>
      <c r="AB388" s="204">
        <f>SUM($C$2:C388)*D388/SUM($B$2:B388)-1</f>
        <v>0.2911565568145873</v>
      </c>
      <c r="AC388" s="204">
        <f t="shared" si="19"/>
        <v>-7.8605922188110133E-2</v>
      </c>
      <c r="AD388" s="40">
        <f t="shared" si="20"/>
        <v>0.24600250000000004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 t="shared" si="1"/>
        <v>0.21000000000000002</v>
      </c>
      <c r="F389" s="13">
        <f t="shared" si="2"/>
        <v>-3.3019666666666697E-2</v>
      </c>
      <c r="H389" s="5">
        <f t="shared" si="3"/>
        <v>-3.9623600000000039</v>
      </c>
      <c r="I389" s="2" t="s">
        <v>66</v>
      </c>
      <c r="J389" s="33" t="s">
        <v>1575</v>
      </c>
      <c r="K389" s="34">
        <f t="shared" si="4"/>
        <v>44049</v>
      </c>
      <c r="L389" s="34" t="str">
        <f t="shared" ca="1" si="5"/>
        <v>2020-11-23</v>
      </c>
      <c r="M389" s="18">
        <f t="shared" ca="1" si="6"/>
        <v>13200</v>
      </c>
      <c r="N389" s="19">
        <f t="shared" ca="1" si="7"/>
        <v>-0.10956525757575768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204">
        <f t="shared" si="17"/>
        <v>0.21104594506636998</v>
      </c>
      <c r="AA389" s="204">
        <f t="shared" si="18"/>
        <v>1.621057485847107</v>
      </c>
      <c r="AB389" s="204">
        <f>SUM($C$2:C389)*D389/SUM($B$2:B389)-1</f>
        <v>0.28660806614684842</v>
      </c>
      <c r="AC389" s="204">
        <f t="shared" si="19"/>
        <v>-7.5562121080478439E-2</v>
      </c>
      <c r="AD389" s="40">
        <f t="shared" si="20"/>
        <v>0.24301966666666672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 t="shared" si="1"/>
        <v>0.21000000000000002</v>
      </c>
      <c r="F390" s="13">
        <f t="shared" si="2"/>
        <v>-2.2715333333333376E-2</v>
      </c>
      <c r="H390" s="5">
        <f t="shared" si="3"/>
        <v>-2.7258400000000051</v>
      </c>
      <c r="I390" s="2" t="s">
        <v>66</v>
      </c>
      <c r="J390" s="33" t="s">
        <v>1577</v>
      </c>
      <c r="K390" s="34">
        <f t="shared" si="4"/>
        <v>44050</v>
      </c>
      <c r="L390" s="34" t="str">
        <f t="shared" ca="1" si="5"/>
        <v>2020-11-23</v>
      </c>
      <c r="M390" s="18">
        <f t="shared" ca="1" si="6"/>
        <v>13080</v>
      </c>
      <c r="N390" s="19">
        <f t="shared" ca="1" si="7"/>
        <v>-7.6065107033639293E-2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204">
        <f t="shared" si="17"/>
        <v>0.2069479327220527</v>
      </c>
      <c r="AA390" s="204">
        <f t="shared" si="18"/>
        <v>1.5663190864609482</v>
      </c>
      <c r="AB390" s="204">
        <f>SUM($C$2:C390)*D390/SUM($B$2:B390)-1</f>
        <v>0.27229595546911156</v>
      </c>
      <c r="AC390" s="204">
        <f t="shared" si="19"/>
        <v>-6.5348022747058865E-2</v>
      </c>
      <c r="AD390" s="40">
        <f t="shared" si="20"/>
        <v>0.23271533333333339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 t="shared" ref="E391:E422" si="21">10%*Q391+13%</f>
        <v>0.21000000000000002</v>
      </c>
      <c r="F391" s="13">
        <f t="shared" ref="F391:F422" si="22">IF(G391="",($F$1*C391-B391)/B391,H391/B391)</f>
        <v>-2.6240500000000111E-2</v>
      </c>
      <c r="H391" s="5">
        <f t="shared" ref="H391:H422" si="23">IF(G391="",$F$1*C391-B391,G391-B391)</f>
        <v>-3.1488600000000133</v>
      </c>
      <c r="I391" s="2" t="s">
        <v>66</v>
      </c>
      <c r="J391" s="33" t="s">
        <v>1584</v>
      </c>
      <c r="K391" s="34">
        <f t="shared" ref="K391:K422" si="24">DATE(MID(J391,1,4),MID(J391,5,2),MID(J391,7,2))</f>
        <v>44053</v>
      </c>
      <c r="L391" s="34" t="str">
        <f t="shared" ref="L391:L422" ca="1" si="25">IF(LEN(J391) &gt; 15,DATE(MID(J391,12,4),MID(J391,16,2),MID(J391,18,2)),TEXT(TODAY(),"yyyy-mm-dd"))</f>
        <v>2020-11-23</v>
      </c>
      <c r="M391" s="18">
        <f t="shared" ref="M391:M422" ca="1" si="26">(L391-K391+1)*B391</f>
        <v>12720</v>
      </c>
      <c r="N391" s="19">
        <f t="shared" ref="N391:N422" ca="1" si="27">H391/M391*365</f>
        <v>-9.0356438679245657E-2</v>
      </c>
      <c r="O391" s="35">
        <f t="shared" ref="O391:O422" si="28">D391*C391</f>
        <v>119.85321599999999</v>
      </c>
      <c r="P391" s="35">
        <f t="shared" ref="P391:P422" si="29">B391-O391</f>
        <v>0.14678400000001091</v>
      </c>
      <c r="Q391" s="36">
        <f t="shared" ref="Q391:Q422" si="30">B391/150</f>
        <v>0.8</v>
      </c>
      <c r="R391" s="37">
        <f t="shared" ref="R391:R422" si="31">R390+C391-T391</f>
        <v>11080.23000000001</v>
      </c>
      <c r="S391" s="38">
        <f t="shared" ref="S391:S422" si="32">R391*D391</f>
        <v>18490.687824000019</v>
      </c>
      <c r="T391" s="38"/>
      <c r="U391" s="38"/>
      <c r="V391" s="39">
        <f t="shared" ref="V391:V422" si="33">V390+U391</f>
        <v>46852.299999999996</v>
      </c>
      <c r="W391" s="39">
        <f t="shared" ref="W391:W422" si="34">V391+S391</f>
        <v>65342.987824000011</v>
      </c>
      <c r="X391" s="1">
        <f t="shared" ref="X391:X422" si="35">X390+B391</f>
        <v>54105</v>
      </c>
      <c r="Y391" s="37">
        <f t="shared" ref="Y391:Y422" si="36">W391-X391</f>
        <v>11237.987824000011</v>
      </c>
      <c r="Z391" s="204">
        <f t="shared" ref="Z391:Z422" si="37">W391/X391-1</f>
        <v>0.20770701088624</v>
      </c>
      <c r="AA391" s="204">
        <f t="shared" ref="AA391:AA422" si="38">S391/(X391-V391)-1</f>
        <v>1.5494902345333474</v>
      </c>
      <c r="AB391" s="204">
        <f>SUM($C$2:C391)*D391/SUM($B$2:B391)-1</f>
        <v>0.27627004883097683</v>
      </c>
      <c r="AC391" s="204">
        <f t="shared" ref="AC391:AC422" si="39">Z391-AB391</f>
        <v>-6.8563037944736838E-2</v>
      </c>
      <c r="AD391" s="40">
        <f t="shared" ref="AD391:AD422" si="40">IF(E391-F391&lt;0,"达成",E391-F391)</f>
        <v>0.23624050000000013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 t="shared" si="21"/>
        <v>0.21000000000000002</v>
      </c>
      <c r="F392" s="13">
        <f t="shared" si="22"/>
        <v>-1.7834333333333417E-2</v>
      </c>
      <c r="H392" s="5">
        <f t="shared" si="23"/>
        <v>-2.1401200000000102</v>
      </c>
      <c r="I392" s="2" t="s">
        <v>66</v>
      </c>
      <c r="J392" s="33" t="s">
        <v>1586</v>
      </c>
      <c r="K392" s="34">
        <f t="shared" si="24"/>
        <v>44054</v>
      </c>
      <c r="L392" s="34" t="str">
        <f t="shared" ca="1" si="25"/>
        <v>2020-11-23</v>
      </c>
      <c r="M392" s="18">
        <f t="shared" ca="1" si="26"/>
        <v>12600</v>
      </c>
      <c r="N392" s="19">
        <f t="shared" ca="1" si="27"/>
        <v>-6.1995539682539978E-2</v>
      </c>
      <c r="O392" s="35">
        <f t="shared" si="28"/>
        <v>119.859224</v>
      </c>
      <c r="P392" s="35">
        <f t="shared" si="29"/>
        <v>0.14077600000000245</v>
      </c>
      <c r="Q392" s="36">
        <f t="shared" si="30"/>
        <v>0.8</v>
      </c>
      <c r="R392" s="37">
        <f t="shared" si="31"/>
        <v>11152.670000000011</v>
      </c>
      <c r="S392" s="38">
        <f t="shared" si="32"/>
        <v>18453.20778200002</v>
      </c>
      <c r="T392" s="38"/>
      <c r="U392" s="38"/>
      <c r="V392" s="39">
        <f t="shared" si="33"/>
        <v>46852.299999999996</v>
      </c>
      <c r="W392" s="39">
        <f t="shared" si="34"/>
        <v>65305.507782000015</v>
      </c>
      <c r="X392" s="1">
        <f t="shared" si="35"/>
        <v>54225</v>
      </c>
      <c r="Y392" s="37">
        <f t="shared" si="36"/>
        <v>11080.507782000015</v>
      </c>
      <c r="Z392" s="204">
        <f t="shared" si="37"/>
        <v>0.2043431587275244</v>
      </c>
      <c r="AA392" s="204">
        <f t="shared" si="38"/>
        <v>1.5029104374245539</v>
      </c>
      <c r="AB392" s="204">
        <f>SUM($C$2:C392)*D392/SUM($B$2:B392)-1</f>
        <v>0.26482017958506221</v>
      </c>
      <c r="AC392" s="204">
        <f t="shared" si="39"/>
        <v>-6.0477020857537811E-2</v>
      </c>
      <c r="AD392" s="40">
        <f t="shared" si="40"/>
        <v>0.22783433333333344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 t="shared" si="21"/>
        <v>0.21000000000000002</v>
      </c>
      <c r="F393" s="13">
        <f t="shared" si="22"/>
        <v>-1.1055166666666711E-2</v>
      </c>
      <c r="H393" s="5">
        <f t="shared" si="23"/>
        <v>-1.3266200000000055</v>
      </c>
      <c r="I393" s="2" t="s">
        <v>66</v>
      </c>
      <c r="J393" s="33" t="s">
        <v>1588</v>
      </c>
      <c r="K393" s="34">
        <f t="shared" si="24"/>
        <v>44055</v>
      </c>
      <c r="L393" s="34" t="str">
        <f t="shared" ca="1" si="25"/>
        <v>2020-11-23</v>
      </c>
      <c r="M393" s="18">
        <f t="shared" ca="1" si="26"/>
        <v>12480</v>
      </c>
      <c r="N393" s="19">
        <f t="shared" ca="1" si="27"/>
        <v>-3.8799383012820668E-2</v>
      </c>
      <c r="O393" s="35">
        <f t="shared" si="28"/>
        <v>119.862302</v>
      </c>
      <c r="P393" s="35">
        <f t="shared" si="29"/>
        <v>0.13769800000000032</v>
      </c>
      <c r="Q393" s="36">
        <f t="shared" si="30"/>
        <v>0.8</v>
      </c>
      <c r="R393" s="37">
        <f t="shared" si="31"/>
        <v>11225.610000000011</v>
      </c>
      <c r="S393" s="38">
        <f t="shared" si="32"/>
        <v>18447.04491300002</v>
      </c>
      <c r="T393" s="38"/>
      <c r="U393" s="38"/>
      <c r="V393" s="39">
        <f t="shared" si="33"/>
        <v>46852.299999999996</v>
      </c>
      <c r="W393" s="39">
        <f t="shared" si="34"/>
        <v>65299.344913000015</v>
      </c>
      <c r="X393" s="1">
        <f t="shared" si="35"/>
        <v>54345</v>
      </c>
      <c r="Y393" s="37">
        <f t="shared" si="36"/>
        <v>10954.344913000015</v>
      </c>
      <c r="Z393" s="204">
        <f t="shared" si="37"/>
        <v>0.20157042806145942</v>
      </c>
      <c r="AA393" s="204">
        <f t="shared" si="38"/>
        <v>1.4620023373416804</v>
      </c>
      <c r="AB393" s="204">
        <f>SUM($C$2:C393)*D393/SUM($B$2:B393)-1</f>
        <v>0.25561394610359733</v>
      </c>
      <c r="AC393" s="204">
        <f t="shared" si="39"/>
        <v>-5.4043518042137917E-2</v>
      </c>
      <c r="AD393" s="40">
        <f t="shared" si="40"/>
        <v>0.22105516666666672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 t="shared" si="21"/>
        <v>0.21000000000000002</v>
      </c>
      <c r="F394" s="13">
        <f t="shared" si="22"/>
        <v>-9.2925833333334634E-3</v>
      </c>
      <c r="H394" s="5">
        <f t="shared" si="23"/>
        <v>-1.1151100000000156</v>
      </c>
      <c r="I394" s="2" t="s">
        <v>66</v>
      </c>
      <c r="J394" s="33" t="s">
        <v>1590</v>
      </c>
      <c r="K394" s="34">
        <f t="shared" si="24"/>
        <v>44056</v>
      </c>
      <c r="L394" s="34" t="str">
        <f t="shared" ca="1" si="25"/>
        <v>2020-11-23</v>
      </c>
      <c r="M394" s="18">
        <f t="shared" ca="1" si="26"/>
        <v>12360</v>
      </c>
      <c r="N394" s="19">
        <f t="shared" ca="1" si="27"/>
        <v>-3.2930028317152561E-2</v>
      </c>
      <c r="O394" s="35">
        <f t="shared" si="28"/>
        <v>119.86402799999999</v>
      </c>
      <c r="P394" s="35">
        <f t="shared" si="29"/>
        <v>0.13597200000000953</v>
      </c>
      <c r="Q394" s="36">
        <f t="shared" si="30"/>
        <v>0.8</v>
      </c>
      <c r="R394" s="37">
        <f t="shared" si="31"/>
        <v>11298.680000000011</v>
      </c>
      <c r="S394" s="38">
        <f t="shared" si="32"/>
        <v>18534.354672000019</v>
      </c>
      <c r="T394" s="38"/>
      <c r="U394" s="38"/>
      <c r="V394" s="39">
        <f t="shared" si="33"/>
        <v>46852.299999999996</v>
      </c>
      <c r="W394" s="39">
        <f t="shared" si="34"/>
        <v>65386.654672000019</v>
      </c>
      <c r="X394" s="1">
        <f t="shared" si="35"/>
        <v>54465</v>
      </c>
      <c r="Y394" s="37">
        <f t="shared" si="36"/>
        <v>10921.654672000019</v>
      </c>
      <c r="Z394" s="204">
        <f t="shared" si="37"/>
        <v>0.20052611166804413</v>
      </c>
      <c r="AA394" s="204">
        <f t="shared" si="38"/>
        <v>1.4346624288360252</v>
      </c>
      <c r="AB394" s="204">
        <f>SUM($C$2:C394)*D394/SUM($B$2:B394)-1</f>
        <v>0.25283731600110171</v>
      </c>
      <c r="AC394" s="204">
        <f t="shared" si="39"/>
        <v>-5.2311204333057582E-2</v>
      </c>
      <c r="AD394" s="40">
        <f t="shared" si="40"/>
        <v>0.21929258333333349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 t="shared" si="21"/>
        <v>0.21000000000000002</v>
      </c>
      <c r="F395" s="13">
        <f t="shared" si="22"/>
        <v>-2.3528833333333429E-2</v>
      </c>
      <c r="H395" s="5">
        <f t="shared" si="23"/>
        <v>-2.8234600000000114</v>
      </c>
      <c r="I395" s="2" t="s">
        <v>66</v>
      </c>
      <c r="J395" s="33" t="s">
        <v>1592</v>
      </c>
      <c r="K395" s="34">
        <f t="shared" si="24"/>
        <v>44057</v>
      </c>
      <c r="L395" s="34" t="str">
        <f t="shared" ca="1" si="25"/>
        <v>2020-11-23</v>
      </c>
      <c r="M395" s="18">
        <f t="shared" ca="1" si="26"/>
        <v>12240</v>
      </c>
      <c r="N395" s="19">
        <f t="shared" ca="1" si="27"/>
        <v>-8.4196315359477469E-2</v>
      </c>
      <c r="O395" s="35">
        <f t="shared" si="28"/>
        <v>119.86288599999999</v>
      </c>
      <c r="P395" s="35">
        <f t="shared" si="29"/>
        <v>0.13711400000001106</v>
      </c>
      <c r="Q395" s="36">
        <f t="shared" si="30"/>
        <v>0.8</v>
      </c>
      <c r="R395" s="37">
        <f t="shared" si="31"/>
        <v>11370.700000000012</v>
      </c>
      <c r="S395" s="38">
        <f t="shared" si="32"/>
        <v>18924.256010000019</v>
      </c>
      <c r="T395" s="38"/>
      <c r="U395" s="38"/>
      <c r="V395" s="39">
        <f t="shared" si="33"/>
        <v>46852.299999999996</v>
      </c>
      <c r="W395" s="39">
        <f t="shared" si="34"/>
        <v>65776.556010000015</v>
      </c>
      <c r="X395" s="1">
        <f t="shared" si="35"/>
        <v>54585</v>
      </c>
      <c r="Y395" s="37">
        <f t="shared" si="36"/>
        <v>11191.556010000015</v>
      </c>
      <c r="Z395" s="204">
        <f t="shared" si="37"/>
        <v>0.20502988018686485</v>
      </c>
      <c r="AA395" s="204">
        <f t="shared" si="38"/>
        <v>1.4473024958940615</v>
      </c>
      <c r="AB395" s="204">
        <f>SUM($C$2:C395)*D395/SUM($B$2:B395)-1</f>
        <v>0.27049219672071056</v>
      </c>
      <c r="AC395" s="204">
        <f t="shared" si="39"/>
        <v>-6.546231653384571E-2</v>
      </c>
      <c r="AD395" s="40">
        <f t="shared" si="40"/>
        <v>0.23352883333333346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 t="shared" si="21"/>
        <v>0.21000000000000002</v>
      </c>
      <c r="F396" s="13">
        <f t="shared" si="22"/>
        <v>-4.4951000000000005E-2</v>
      </c>
      <c r="H396" s="5">
        <f t="shared" si="23"/>
        <v>-5.3941200000000009</v>
      </c>
      <c r="I396" s="2" t="s">
        <v>66</v>
      </c>
      <c r="J396" s="33" t="s">
        <v>1606</v>
      </c>
      <c r="K396" s="34">
        <f t="shared" si="24"/>
        <v>44060</v>
      </c>
      <c r="L396" s="34" t="str">
        <f t="shared" ca="1" si="25"/>
        <v>2020-11-23</v>
      </c>
      <c r="M396" s="18">
        <f t="shared" ca="1" si="26"/>
        <v>11880</v>
      </c>
      <c r="N396" s="19">
        <f t="shared" ca="1" si="27"/>
        <v>-0.16572843434343437</v>
      </c>
      <c r="O396" s="35">
        <f t="shared" si="28"/>
        <v>119.85365999999999</v>
      </c>
      <c r="P396" s="35">
        <f t="shared" si="29"/>
        <v>0.14634000000000924</v>
      </c>
      <c r="Q396" s="36">
        <f t="shared" si="30"/>
        <v>0.8</v>
      </c>
      <c r="R396" s="37">
        <f t="shared" si="31"/>
        <v>11344.420000000013</v>
      </c>
      <c r="S396" s="38">
        <f t="shared" si="32"/>
        <v>19302.530630000023</v>
      </c>
      <c r="T396" s="38">
        <v>96.72</v>
      </c>
      <c r="U396" s="38">
        <v>163.75</v>
      </c>
      <c r="V396" s="39">
        <f t="shared" si="33"/>
        <v>47016.049999999996</v>
      </c>
      <c r="W396" s="39">
        <f t="shared" si="34"/>
        <v>66318.580630000011</v>
      </c>
      <c r="X396" s="1">
        <f t="shared" si="35"/>
        <v>54705</v>
      </c>
      <c r="Y396" s="37">
        <f t="shared" si="36"/>
        <v>11613.580630000011</v>
      </c>
      <c r="Z396" s="204">
        <f t="shared" si="37"/>
        <v>0.21229468293574638</v>
      </c>
      <c r="AA396" s="204">
        <f t="shared" si="38"/>
        <v>1.5104247823174832</v>
      </c>
      <c r="AB396" s="204">
        <f>SUM($C$2:C396)*D396/SUM($B$2:B396)-1</f>
        <v>0.29823159217621797</v>
      </c>
      <c r="AC396" s="204">
        <f t="shared" si="39"/>
        <v>-8.5936909240471593E-2</v>
      </c>
      <c r="AD396" s="40">
        <f t="shared" si="40"/>
        <v>0.25495100000000004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 t="shared" si="21"/>
        <v>0.21000000000000002</v>
      </c>
      <c r="F397" s="13">
        <f t="shared" si="22"/>
        <v>-4.4408666666666603E-2</v>
      </c>
      <c r="H397" s="5">
        <f t="shared" si="23"/>
        <v>-5.329039999999992</v>
      </c>
      <c r="I397" s="2" t="s">
        <v>66</v>
      </c>
      <c r="J397" s="33" t="s">
        <v>1608</v>
      </c>
      <c r="K397" s="34">
        <f t="shared" si="24"/>
        <v>44061</v>
      </c>
      <c r="L397" s="34" t="str">
        <f t="shared" ca="1" si="25"/>
        <v>2020-11-23</v>
      </c>
      <c r="M397" s="18">
        <f t="shared" ca="1" si="26"/>
        <v>11760</v>
      </c>
      <c r="N397" s="19">
        <f t="shared" ca="1" si="27"/>
        <v>-0.1653996258503399</v>
      </c>
      <c r="O397" s="35">
        <f t="shared" si="28"/>
        <v>119.86533600000001</v>
      </c>
      <c r="P397" s="35">
        <f t="shared" si="29"/>
        <v>0.13466399999998657</v>
      </c>
      <c r="Q397" s="36">
        <f t="shared" si="30"/>
        <v>0.8</v>
      </c>
      <c r="R397" s="37">
        <f t="shared" si="31"/>
        <v>11414.900000000012</v>
      </c>
      <c r="S397" s="38">
        <f t="shared" si="32"/>
        <v>19413.320430000022</v>
      </c>
      <c r="T397" s="38"/>
      <c r="U397" s="38"/>
      <c r="V397" s="39">
        <f t="shared" si="33"/>
        <v>47016.049999999996</v>
      </c>
      <c r="W397" s="39">
        <f t="shared" si="34"/>
        <v>66429.37043000001</v>
      </c>
      <c r="X397" s="1">
        <f t="shared" si="35"/>
        <v>54825</v>
      </c>
      <c r="Y397" s="37">
        <f t="shared" si="36"/>
        <v>11604.37043000001</v>
      </c>
      <c r="Z397" s="204">
        <f t="shared" si="37"/>
        <v>0.21166202334701345</v>
      </c>
      <c r="AA397" s="204">
        <f t="shared" si="38"/>
        <v>1.4860346691936828</v>
      </c>
      <c r="AB397" s="204">
        <f>SUM($C$2:C397)*D397/SUM($B$2:B397)-1</f>
        <v>0.29696731392612863</v>
      </c>
      <c r="AC397" s="204">
        <f t="shared" si="39"/>
        <v>-8.5305290579115178E-2</v>
      </c>
      <c r="AD397" s="40">
        <f t="shared" si="40"/>
        <v>0.25440866666666662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 t="shared" si="21"/>
        <v>0.21000000000000002</v>
      </c>
      <c r="F398" s="13">
        <f t="shared" si="22"/>
        <v>-3.0985916666666686E-2</v>
      </c>
      <c r="H398" s="5">
        <f t="shared" si="23"/>
        <v>-3.7183100000000024</v>
      </c>
      <c r="I398" s="2" t="s">
        <v>66</v>
      </c>
      <c r="J398" s="33" t="s">
        <v>1610</v>
      </c>
      <c r="K398" s="34">
        <f t="shared" si="24"/>
        <v>44062</v>
      </c>
      <c r="L398" s="34" t="str">
        <f t="shared" ca="1" si="25"/>
        <v>2020-11-23</v>
      </c>
      <c r="M398" s="18">
        <f t="shared" ca="1" si="26"/>
        <v>11640</v>
      </c>
      <c r="N398" s="19">
        <f t="shared" ca="1" si="27"/>
        <v>-0.11659649054982825</v>
      </c>
      <c r="O398" s="35">
        <f t="shared" si="28"/>
        <v>119.862337</v>
      </c>
      <c r="P398" s="35">
        <f t="shared" si="29"/>
        <v>0.13766300000000342</v>
      </c>
      <c r="Q398" s="36">
        <f t="shared" si="30"/>
        <v>0.8</v>
      </c>
      <c r="R398" s="37">
        <f t="shared" si="31"/>
        <v>11486.370000000012</v>
      </c>
      <c r="S398" s="38">
        <f t="shared" si="32"/>
        <v>19263.791127000019</v>
      </c>
      <c r="T398" s="38"/>
      <c r="U398" s="38"/>
      <c r="V398" s="39">
        <f t="shared" si="33"/>
        <v>47016.049999999996</v>
      </c>
      <c r="W398" s="39">
        <f t="shared" si="34"/>
        <v>66279.841127000022</v>
      </c>
      <c r="X398" s="1">
        <f t="shared" si="35"/>
        <v>54945</v>
      </c>
      <c r="Y398" s="37">
        <f t="shared" si="36"/>
        <v>11334.841127000022</v>
      </c>
      <c r="Z398" s="204">
        <f t="shared" si="37"/>
        <v>0.20629431480571525</v>
      </c>
      <c r="AA398" s="204">
        <f t="shared" si="38"/>
        <v>1.4295513437466512</v>
      </c>
      <c r="AB398" s="204">
        <f>SUM($C$2:C398)*D398/SUM($B$2:B398)-1</f>
        <v>0.27835799062699085</v>
      </c>
      <c r="AC398" s="204">
        <f t="shared" si="39"/>
        <v>-7.2063675821275597E-2</v>
      </c>
      <c r="AD398" s="40">
        <f t="shared" si="40"/>
        <v>0.24098591666666672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 t="shared" si="21"/>
        <v>0.21000000000000002</v>
      </c>
      <c r="F399" s="13">
        <f t="shared" si="22"/>
        <v>-1.919016666666664E-2</v>
      </c>
      <c r="H399" s="5">
        <f t="shared" si="23"/>
        <v>-2.302819999999997</v>
      </c>
      <c r="I399" s="2" t="s">
        <v>66</v>
      </c>
      <c r="J399" s="33" t="s">
        <v>1612</v>
      </c>
      <c r="K399" s="34">
        <f t="shared" si="24"/>
        <v>44063</v>
      </c>
      <c r="L399" s="34" t="str">
        <f t="shared" ca="1" si="25"/>
        <v>2020-11-23</v>
      </c>
      <c r="M399" s="18">
        <f t="shared" ca="1" si="26"/>
        <v>11520</v>
      </c>
      <c r="N399" s="19">
        <f t="shared" ca="1" si="27"/>
        <v>-7.2962612847222136E-2</v>
      </c>
      <c r="O399" s="35">
        <f t="shared" si="28"/>
        <v>119.86014600000001</v>
      </c>
      <c r="P399" s="35">
        <f t="shared" si="29"/>
        <v>0.13985399999998549</v>
      </c>
      <c r="Q399" s="36">
        <f t="shared" si="30"/>
        <v>0.8</v>
      </c>
      <c r="R399" s="37">
        <f t="shared" si="31"/>
        <v>11558.710000000012</v>
      </c>
      <c r="S399" s="38">
        <f t="shared" si="32"/>
        <v>19151.626599000021</v>
      </c>
      <c r="T399" s="38"/>
      <c r="U399" s="38"/>
      <c r="V399" s="39">
        <f t="shared" si="33"/>
        <v>47016.049999999996</v>
      </c>
      <c r="W399" s="39">
        <f t="shared" si="34"/>
        <v>66167.676599000013</v>
      </c>
      <c r="X399" s="1">
        <f t="shared" si="35"/>
        <v>55065</v>
      </c>
      <c r="Y399" s="37">
        <f t="shared" si="36"/>
        <v>11102.676599000013</v>
      </c>
      <c r="Z399" s="204">
        <f t="shared" si="37"/>
        <v>0.2016285589575959</v>
      </c>
      <c r="AA399" s="204">
        <f t="shared" si="38"/>
        <v>1.379394405357222</v>
      </c>
      <c r="AB399" s="204">
        <f>SUM($C$2:C399)*D399/SUM($B$2:B399)-1</f>
        <v>0.26238508400980676</v>
      </c>
      <c r="AC399" s="204">
        <f t="shared" si="39"/>
        <v>-6.0756525052210852E-2</v>
      </c>
      <c r="AD399" s="40">
        <f t="shared" si="40"/>
        <v>0.22919016666666667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 t="shared" si="21"/>
        <v>0.21000000000000002</v>
      </c>
      <c r="F400" s="13">
        <f t="shared" si="22"/>
        <v>-2.6918416666666663E-2</v>
      </c>
      <c r="H400" s="5">
        <f t="shared" si="23"/>
        <v>-3.2302099999999996</v>
      </c>
      <c r="I400" s="2" t="s">
        <v>66</v>
      </c>
      <c r="J400" s="33" t="s">
        <v>1614</v>
      </c>
      <c r="K400" s="34">
        <f t="shared" si="24"/>
        <v>44064</v>
      </c>
      <c r="L400" s="34" t="str">
        <f t="shared" ca="1" si="25"/>
        <v>2020-11-23</v>
      </c>
      <c r="M400" s="18">
        <f t="shared" ca="1" si="26"/>
        <v>11400</v>
      </c>
      <c r="N400" s="19">
        <f t="shared" ca="1" si="27"/>
        <v>-0.10342339035087718</v>
      </c>
      <c r="O400" s="35">
        <f t="shared" si="28"/>
        <v>119.86307699999999</v>
      </c>
      <c r="P400" s="35">
        <f t="shared" si="29"/>
        <v>0.13692300000001012</v>
      </c>
      <c r="Q400" s="36">
        <f t="shared" si="30"/>
        <v>0.8</v>
      </c>
      <c r="R400" s="37">
        <f t="shared" si="31"/>
        <v>11630.480000000012</v>
      </c>
      <c r="S400" s="38">
        <f t="shared" si="32"/>
        <v>19424.064648000018</v>
      </c>
      <c r="T400" s="38"/>
      <c r="U400" s="38"/>
      <c r="V400" s="39">
        <f t="shared" si="33"/>
        <v>47016.049999999996</v>
      </c>
      <c r="W400" s="39">
        <f t="shared" si="34"/>
        <v>66440.114648000017</v>
      </c>
      <c r="X400" s="1">
        <f t="shared" si="35"/>
        <v>55185</v>
      </c>
      <c r="Y400" s="37">
        <f t="shared" si="36"/>
        <v>11255.114648000017</v>
      </c>
      <c r="Z400" s="204">
        <f t="shared" si="37"/>
        <v>0.20395242634773969</v>
      </c>
      <c r="AA400" s="204">
        <f t="shared" si="38"/>
        <v>1.3777920844172149</v>
      </c>
      <c r="AB400" s="204">
        <f>SUM($C$2:C400)*D400/SUM($B$2:B400)-1</f>
        <v>0.27184720043490063</v>
      </c>
      <c r="AC400" s="204">
        <f t="shared" si="39"/>
        <v>-6.7894774087160936E-2</v>
      </c>
      <c r="AD400" s="40">
        <f t="shared" si="40"/>
        <v>0.23691841666666669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 t="shared" si="21"/>
        <v>0.21000000000000002</v>
      </c>
      <c r="F401" s="13">
        <f t="shared" si="22"/>
        <v>-3.5189000000000095E-2</v>
      </c>
      <c r="H401" s="5">
        <f t="shared" si="23"/>
        <v>-4.2226800000000111</v>
      </c>
      <c r="I401" s="2" t="s">
        <v>66</v>
      </c>
      <c r="J401" s="33" t="s">
        <v>1616</v>
      </c>
      <c r="K401" s="34">
        <f t="shared" si="24"/>
        <v>44067</v>
      </c>
      <c r="L401" s="34" t="str">
        <f t="shared" ca="1" si="25"/>
        <v>2020-11-23</v>
      </c>
      <c r="M401" s="18">
        <f t="shared" ca="1" si="26"/>
        <v>11040</v>
      </c>
      <c r="N401" s="19">
        <f t="shared" ca="1" si="27"/>
        <v>-0.13960853260869602</v>
      </c>
      <c r="O401" s="35">
        <f t="shared" si="28"/>
        <v>119.86190399999998</v>
      </c>
      <c r="P401" s="35">
        <f t="shared" si="29"/>
        <v>0.13809600000001865</v>
      </c>
      <c r="Q401" s="36">
        <f t="shared" si="30"/>
        <v>0.8</v>
      </c>
      <c r="R401" s="37">
        <f t="shared" si="31"/>
        <v>11701.640000000012</v>
      </c>
      <c r="S401" s="38">
        <f t="shared" si="32"/>
        <v>19710.242416000019</v>
      </c>
      <c r="T401" s="38"/>
      <c r="U401" s="38"/>
      <c r="V401" s="39">
        <f t="shared" si="33"/>
        <v>47016.049999999996</v>
      </c>
      <c r="W401" s="39">
        <f t="shared" si="34"/>
        <v>66726.292416000011</v>
      </c>
      <c r="X401" s="1">
        <f t="shared" si="35"/>
        <v>55305</v>
      </c>
      <c r="Y401" s="37">
        <f t="shared" si="36"/>
        <v>11421.292416000011</v>
      </c>
      <c r="Z401" s="204">
        <f t="shared" si="37"/>
        <v>0.20651464453485247</v>
      </c>
      <c r="AA401" s="204">
        <f t="shared" si="38"/>
        <v>1.3778937520433843</v>
      </c>
      <c r="AB401" s="204">
        <f>SUM($C$2:C401)*D401/SUM($B$2:B401)-1</f>
        <v>0.28212123981556814</v>
      </c>
      <c r="AC401" s="204">
        <f t="shared" si="39"/>
        <v>-7.5606595280715672E-2</v>
      </c>
      <c r="AD401" s="40">
        <f t="shared" si="40"/>
        <v>0.2451890000000001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 t="shared" si="21"/>
        <v>0.21000000000000002</v>
      </c>
      <c r="F402" s="13">
        <f t="shared" si="22"/>
        <v>-3.6409250000000053E-2</v>
      </c>
      <c r="H402" s="5">
        <f t="shared" si="23"/>
        <v>-4.3691100000000063</v>
      </c>
      <c r="I402" s="2" t="s">
        <v>66</v>
      </c>
      <c r="J402" s="33" t="s">
        <v>1618</v>
      </c>
      <c r="K402" s="34">
        <f t="shared" si="24"/>
        <v>44068</v>
      </c>
      <c r="L402" s="34" t="str">
        <f t="shared" ca="1" si="25"/>
        <v>2020-11-23</v>
      </c>
      <c r="M402" s="18">
        <f t="shared" ca="1" si="26"/>
        <v>10920</v>
      </c>
      <c r="N402" s="19">
        <f t="shared" ca="1" si="27"/>
        <v>-0.14603710164835187</v>
      </c>
      <c r="O402" s="35">
        <f t="shared" si="28"/>
        <v>119.86666199999999</v>
      </c>
      <c r="P402" s="35">
        <f t="shared" si="29"/>
        <v>0.13333800000000906</v>
      </c>
      <c r="Q402" s="36">
        <f t="shared" si="30"/>
        <v>0.8</v>
      </c>
      <c r="R402" s="37">
        <f t="shared" si="31"/>
        <v>11772.710000000012</v>
      </c>
      <c r="S402" s="38">
        <f t="shared" si="32"/>
        <v>19855.85268600002</v>
      </c>
      <c r="T402" s="38"/>
      <c r="U402" s="38"/>
      <c r="V402" s="39">
        <f t="shared" si="33"/>
        <v>47016.049999999996</v>
      </c>
      <c r="W402" s="39">
        <f t="shared" si="34"/>
        <v>66871.902686000016</v>
      </c>
      <c r="X402" s="1">
        <f t="shared" si="35"/>
        <v>55425</v>
      </c>
      <c r="Y402" s="37">
        <f t="shared" si="36"/>
        <v>11446.902686000016</v>
      </c>
      <c r="Z402" s="204">
        <f t="shared" si="37"/>
        <v>0.20652959289129491</v>
      </c>
      <c r="AA402" s="204">
        <f t="shared" si="38"/>
        <v>1.3612761029617264</v>
      </c>
      <c r="AB402" s="204">
        <f>SUM($C$2:C402)*D402/SUM($B$2:B402)-1</f>
        <v>0.28317897364005429</v>
      </c>
      <c r="AC402" s="204">
        <f t="shared" si="39"/>
        <v>-7.6649380748759377E-2</v>
      </c>
      <c r="AD402" s="40">
        <f t="shared" si="40"/>
        <v>0.24640925000000008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 t="shared" si="21"/>
        <v>0.21000000000000002</v>
      </c>
      <c r="F403" s="13">
        <f t="shared" si="22"/>
        <v>-2.5698166666666702E-2</v>
      </c>
      <c r="H403" s="5">
        <f t="shared" si="23"/>
        <v>-3.0837800000000044</v>
      </c>
      <c r="I403" s="2" t="s">
        <v>66</v>
      </c>
      <c r="J403" s="33" t="s">
        <v>1620</v>
      </c>
      <c r="K403" s="34">
        <f t="shared" si="24"/>
        <v>44069</v>
      </c>
      <c r="L403" s="34" t="str">
        <f t="shared" ca="1" si="25"/>
        <v>2020-11-23</v>
      </c>
      <c r="M403" s="18">
        <f t="shared" ca="1" si="26"/>
        <v>10800</v>
      </c>
      <c r="N403" s="19">
        <f t="shared" ca="1" si="27"/>
        <v>-0.10422034259259275</v>
      </c>
      <c r="O403" s="35">
        <f t="shared" si="28"/>
        <v>119.86247999999999</v>
      </c>
      <c r="P403" s="35">
        <f t="shared" si="29"/>
        <v>0.13752000000000919</v>
      </c>
      <c r="Q403" s="36">
        <f t="shared" si="30"/>
        <v>0.8</v>
      </c>
      <c r="R403" s="37">
        <f t="shared" si="31"/>
        <v>11844.570000000012</v>
      </c>
      <c r="S403" s="38">
        <f t="shared" si="32"/>
        <v>19756.742760000019</v>
      </c>
      <c r="T403" s="38"/>
      <c r="U403" s="38"/>
      <c r="V403" s="39">
        <f t="shared" si="33"/>
        <v>47016.049999999996</v>
      </c>
      <c r="W403" s="39">
        <f t="shared" si="34"/>
        <v>66772.792760000011</v>
      </c>
      <c r="X403" s="1">
        <f t="shared" si="35"/>
        <v>55545</v>
      </c>
      <c r="Y403" s="37">
        <f t="shared" si="36"/>
        <v>11227.792760000011</v>
      </c>
      <c r="Z403" s="204">
        <f t="shared" si="37"/>
        <v>0.2021386760284456</v>
      </c>
      <c r="AA403" s="204">
        <f t="shared" si="38"/>
        <v>1.316433178761748</v>
      </c>
      <c r="AB403" s="204">
        <f>SUM($C$2:C403)*D403/SUM($B$2:B403)-1</f>
        <v>0.26844425600864152</v>
      </c>
      <c r="AC403" s="204">
        <f t="shared" si="39"/>
        <v>-6.6305579980195928E-2</v>
      </c>
      <c r="AD403" s="40">
        <f t="shared" si="40"/>
        <v>0.23569816666666671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 t="shared" si="21"/>
        <v>0.21000000000000002</v>
      </c>
      <c r="F404" s="13">
        <f t="shared" si="22"/>
        <v>-3.0579166666666661E-2</v>
      </c>
      <c r="H404" s="5">
        <f t="shared" si="23"/>
        <v>-3.6694999999999993</v>
      </c>
      <c r="I404" s="2" t="s">
        <v>66</v>
      </c>
      <c r="J404" s="33" t="s">
        <v>1622</v>
      </c>
      <c r="K404" s="34">
        <f t="shared" si="24"/>
        <v>44070</v>
      </c>
      <c r="L404" s="34" t="str">
        <f t="shared" ca="1" si="25"/>
        <v>2020-11-23</v>
      </c>
      <c r="M404" s="18">
        <f t="shared" ca="1" si="26"/>
        <v>10680</v>
      </c>
      <c r="N404" s="19">
        <f t="shared" ca="1" si="27"/>
        <v>-0.12540894194756552</v>
      </c>
      <c r="O404" s="35">
        <f t="shared" si="28"/>
        <v>119.85544999999999</v>
      </c>
      <c r="P404" s="35">
        <f t="shared" si="29"/>
        <v>0.1445500000000095</v>
      </c>
      <c r="Q404" s="36">
        <f t="shared" si="30"/>
        <v>0.8</v>
      </c>
      <c r="R404" s="37">
        <f t="shared" si="31"/>
        <v>11916.070000000012</v>
      </c>
      <c r="S404" s="38">
        <f t="shared" si="32"/>
        <v>19974.908141000018</v>
      </c>
      <c r="T404" s="38"/>
      <c r="U404" s="38"/>
      <c r="V404" s="39">
        <f t="shared" si="33"/>
        <v>47016.049999999996</v>
      </c>
      <c r="W404" s="39">
        <f t="shared" si="34"/>
        <v>66990.95814100001</v>
      </c>
      <c r="X404" s="1">
        <f t="shared" si="35"/>
        <v>55665</v>
      </c>
      <c r="Y404" s="37">
        <f t="shared" si="36"/>
        <v>11325.95814100001</v>
      </c>
      <c r="Z404" s="204">
        <f t="shared" si="37"/>
        <v>0.20346641769514084</v>
      </c>
      <c r="AA404" s="204">
        <f t="shared" si="38"/>
        <v>1.309518281525504</v>
      </c>
      <c r="AB404" s="204">
        <f>SUM($C$2:C404)*D404/SUM($B$2:B404)-1</f>
        <v>0.27416115593281254</v>
      </c>
      <c r="AC404" s="204">
        <f t="shared" si="39"/>
        <v>-7.0694738237671695E-2</v>
      </c>
      <c r="AD404" s="40">
        <f t="shared" si="40"/>
        <v>0.24057916666666668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 t="shared" si="21"/>
        <v>0.21000000000000002</v>
      </c>
      <c r="F405" s="13">
        <f t="shared" si="22"/>
        <v>-5.2136916666666741E-2</v>
      </c>
      <c r="H405" s="5">
        <f t="shared" si="23"/>
        <v>-6.2564300000000088</v>
      </c>
      <c r="I405" s="2" t="s">
        <v>66</v>
      </c>
      <c r="J405" s="33" t="s">
        <v>1624</v>
      </c>
      <c r="K405" s="34">
        <f t="shared" si="24"/>
        <v>44071</v>
      </c>
      <c r="L405" s="34" t="str">
        <f t="shared" ca="1" si="25"/>
        <v>2020-11-23</v>
      </c>
      <c r="M405" s="18">
        <f t="shared" ca="1" si="26"/>
        <v>10560</v>
      </c>
      <c r="N405" s="19">
        <f t="shared" ca="1" si="27"/>
        <v>-0.21624971117424274</v>
      </c>
      <c r="O405" s="35">
        <f t="shared" si="28"/>
        <v>119.86069499999999</v>
      </c>
      <c r="P405" s="35">
        <f t="shared" si="29"/>
        <v>0.13930500000000734</v>
      </c>
      <c r="Q405" s="36">
        <f t="shared" si="30"/>
        <v>0.8</v>
      </c>
      <c r="R405" s="37">
        <f t="shared" si="31"/>
        <v>10286.770000000011</v>
      </c>
      <c r="S405" s="38">
        <f t="shared" si="32"/>
        <v>17636.667165000017</v>
      </c>
      <c r="T405" s="38">
        <v>1699.21</v>
      </c>
      <c r="U405" s="38">
        <v>2898.73</v>
      </c>
      <c r="V405" s="39">
        <f t="shared" si="33"/>
        <v>49914.78</v>
      </c>
      <c r="W405" s="39">
        <f t="shared" si="34"/>
        <v>67551.44716500002</v>
      </c>
      <c r="X405" s="1">
        <f t="shared" si="35"/>
        <v>55785</v>
      </c>
      <c r="Y405" s="37">
        <f t="shared" si="36"/>
        <v>11766.44716500002</v>
      </c>
      <c r="Z405" s="204">
        <f t="shared" si="37"/>
        <v>0.21092492901317583</v>
      </c>
      <c r="AA405" s="204">
        <f t="shared" si="38"/>
        <v>2.0044303561024992</v>
      </c>
      <c r="AB405" s="204">
        <f>SUM($C$2:C405)*D405/SUM($B$2:B405)-1</f>
        <v>0.30254239257865012</v>
      </c>
      <c r="AC405" s="204">
        <f t="shared" si="39"/>
        <v>-9.1617463565474289E-2</v>
      </c>
      <c r="AD405" s="40">
        <f t="shared" si="40"/>
        <v>0.26213691666666677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 t="shared" si="21"/>
        <v>0.21000000000000002</v>
      </c>
      <c r="F406" s="13">
        <f t="shared" si="22"/>
        <v>-4.6984749999999902E-2</v>
      </c>
      <c r="H406" s="5">
        <f t="shared" si="23"/>
        <v>-5.6381699999999881</v>
      </c>
      <c r="I406" s="2" t="s">
        <v>66</v>
      </c>
      <c r="J406" s="33" t="s">
        <v>1626</v>
      </c>
      <c r="K406" s="34">
        <f t="shared" si="24"/>
        <v>44074</v>
      </c>
      <c r="L406" s="34" t="str">
        <f t="shared" ca="1" si="25"/>
        <v>2020-11-23</v>
      </c>
      <c r="M406" s="18">
        <f t="shared" ca="1" si="26"/>
        <v>10200</v>
      </c>
      <c r="N406" s="19">
        <f t="shared" ca="1" si="27"/>
        <v>-0.20175804411764664</v>
      </c>
      <c r="O406" s="35">
        <f t="shared" si="28"/>
        <v>119.86553700000002</v>
      </c>
      <c r="P406" s="35">
        <f t="shared" si="29"/>
        <v>0.13446299999998246</v>
      </c>
      <c r="Q406" s="36">
        <f t="shared" si="30"/>
        <v>0.8</v>
      </c>
      <c r="R406" s="37">
        <f t="shared" si="31"/>
        <v>10357.060000000012</v>
      </c>
      <c r="S406" s="38">
        <f t="shared" si="32"/>
        <v>17661.894418000022</v>
      </c>
      <c r="T406" s="38"/>
      <c r="U406" s="38"/>
      <c r="V406" s="39">
        <f t="shared" si="33"/>
        <v>49914.78</v>
      </c>
      <c r="W406" s="39">
        <f t="shared" si="34"/>
        <v>67576.674418000024</v>
      </c>
      <c r="X406" s="1">
        <f t="shared" si="35"/>
        <v>55905</v>
      </c>
      <c r="Y406" s="37">
        <f t="shared" si="36"/>
        <v>11671.674418000024</v>
      </c>
      <c r="Z406" s="204">
        <f t="shared" si="37"/>
        <v>0.20877693261783437</v>
      </c>
      <c r="AA406" s="204">
        <f t="shared" si="38"/>
        <v>1.9484550514004524</v>
      </c>
      <c r="AB406" s="204">
        <f>SUM($C$2:C406)*D406/SUM($B$2:B406)-1</f>
        <v>0.29491614623021212</v>
      </c>
      <c r="AC406" s="204">
        <f t="shared" si="39"/>
        <v>-8.6139213612377752E-2</v>
      </c>
      <c r="AD406" s="40">
        <f t="shared" si="40"/>
        <v>0.25698474999999993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 t="shared" si="21"/>
        <v>0.21000000000000002</v>
      </c>
      <c r="F407" s="13">
        <f t="shared" si="22"/>
        <v>-5.1865749999999856E-2</v>
      </c>
      <c r="H407" s="5">
        <f t="shared" si="23"/>
        <v>-6.223889999999983</v>
      </c>
      <c r="I407" s="2" t="s">
        <v>66</v>
      </c>
      <c r="J407" s="33" t="s">
        <v>1656</v>
      </c>
      <c r="K407" s="34">
        <f t="shared" si="24"/>
        <v>44075</v>
      </c>
      <c r="L407" s="34" t="str">
        <f t="shared" ca="1" si="25"/>
        <v>2020-11-23</v>
      </c>
      <c r="M407" s="18">
        <f t="shared" ca="1" si="26"/>
        <v>10080</v>
      </c>
      <c r="N407" s="19">
        <f t="shared" ca="1" si="27"/>
        <v>-0.22536903273809464</v>
      </c>
      <c r="O407" s="35">
        <f t="shared" si="28"/>
        <v>119.86002000000001</v>
      </c>
      <c r="P407" s="35">
        <f t="shared" si="29"/>
        <v>0.13997999999999422</v>
      </c>
      <c r="Q407" s="36">
        <f t="shared" si="30"/>
        <v>0.8</v>
      </c>
      <c r="R407" s="37">
        <f t="shared" si="31"/>
        <v>10426.990000000013</v>
      </c>
      <c r="S407" s="38">
        <f t="shared" si="32"/>
        <v>17871.860860000023</v>
      </c>
      <c r="T407" s="38"/>
      <c r="U407" s="38"/>
      <c r="V407" s="39">
        <f t="shared" si="33"/>
        <v>49914.78</v>
      </c>
      <c r="W407" s="39">
        <f t="shared" si="34"/>
        <v>67786.640860000014</v>
      </c>
      <c r="X407" s="1">
        <f t="shared" si="35"/>
        <v>56025</v>
      </c>
      <c r="Y407" s="37">
        <f t="shared" si="36"/>
        <v>11761.640860000014</v>
      </c>
      <c r="Z407" s="204">
        <f t="shared" si="37"/>
        <v>0.20993557983043298</v>
      </c>
      <c r="AA407" s="204">
        <f t="shared" si="38"/>
        <v>1.9249128280160157</v>
      </c>
      <c r="AB407" s="204">
        <f>SUM($C$2:C407)*D407/SUM($B$2:B407)-1</f>
        <v>0.30087414404283819</v>
      </c>
      <c r="AC407" s="204">
        <f t="shared" si="39"/>
        <v>-9.0938564212405204E-2</v>
      </c>
      <c r="AD407" s="40">
        <f t="shared" si="40"/>
        <v>0.2618657499999999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 t="shared" si="21"/>
        <v>0.21000000000000002</v>
      </c>
      <c r="F408" s="13">
        <f t="shared" si="22"/>
        <v>-5.2272499999999882E-2</v>
      </c>
      <c r="H408" s="5">
        <f t="shared" si="23"/>
        <v>-6.2726999999999862</v>
      </c>
      <c r="I408" s="2" t="s">
        <v>66</v>
      </c>
      <c r="J408" s="33" t="s">
        <v>1658</v>
      </c>
      <c r="K408" s="34">
        <f t="shared" si="24"/>
        <v>44076</v>
      </c>
      <c r="L408" s="34" t="str">
        <f t="shared" ca="1" si="25"/>
        <v>2020-11-23</v>
      </c>
      <c r="M408" s="18">
        <f t="shared" ca="1" si="26"/>
        <v>9960</v>
      </c>
      <c r="N408" s="19">
        <f t="shared" ca="1" si="27"/>
        <v>-0.22987304216867419</v>
      </c>
      <c r="O408" s="35">
        <f t="shared" si="28"/>
        <v>119.85753</v>
      </c>
      <c r="P408" s="35">
        <f t="shared" si="29"/>
        <v>0.14247000000000298</v>
      </c>
      <c r="Q408" s="36">
        <f t="shared" si="30"/>
        <v>0.8</v>
      </c>
      <c r="R408" s="37">
        <f t="shared" si="31"/>
        <v>10496.890000000012</v>
      </c>
      <c r="S408" s="38">
        <f t="shared" si="32"/>
        <v>17999.017283000019</v>
      </c>
      <c r="T408" s="38"/>
      <c r="U408" s="38"/>
      <c r="V408" s="39">
        <f t="shared" si="33"/>
        <v>49914.78</v>
      </c>
      <c r="W408" s="39">
        <f t="shared" si="34"/>
        <v>67913.797283000022</v>
      </c>
      <c r="X408" s="1">
        <f t="shared" si="35"/>
        <v>56145</v>
      </c>
      <c r="Y408" s="37">
        <f t="shared" si="36"/>
        <v>11768.797283000022</v>
      </c>
      <c r="Z408" s="204">
        <f t="shared" si="37"/>
        <v>0.20961434291566516</v>
      </c>
      <c r="AA408" s="204">
        <f t="shared" si="38"/>
        <v>1.8889858276272773</v>
      </c>
      <c r="AB408" s="204">
        <f>SUM($C$2:C408)*D408/SUM($B$2:B408)-1</f>
        <v>0.30075868458455801</v>
      </c>
      <c r="AC408" s="204">
        <f t="shared" si="39"/>
        <v>-9.1144341668892848E-2</v>
      </c>
      <c r="AD408" s="40">
        <f t="shared" si="40"/>
        <v>0.26227249999999991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 t="shared" si="21"/>
        <v>0.21000000000000002</v>
      </c>
      <c r="F409" s="13">
        <f t="shared" si="22"/>
        <v>-4.7255916666666661E-2</v>
      </c>
      <c r="H409" s="5">
        <f t="shared" si="23"/>
        <v>-5.6707099999999997</v>
      </c>
      <c r="I409" s="2" t="s">
        <v>66</v>
      </c>
      <c r="J409" s="33" t="s">
        <v>1660</v>
      </c>
      <c r="K409" s="34">
        <f t="shared" si="24"/>
        <v>44077</v>
      </c>
      <c r="L409" s="34" t="str">
        <f t="shared" ca="1" si="25"/>
        <v>2020-11-23</v>
      </c>
      <c r="M409" s="18">
        <f t="shared" ca="1" si="26"/>
        <v>9840</v>
      </c>
      <c r="N409" s="19">
        <f t="shared" ca="1" si="27"/>
        <v>-0.21034645833333335</v>
      </c>
      <c r="O409" s="35">
        <f t="shared" si="28"/>
        <v>119.86656599999999</v>
      </c>
      <c r="P409" s="35">
        <f t="shared" si="29"/>
        <v>0.13343400000000827</v>
      </c>
      <c r="Q409" s="36">
        <f t="shared" si="30"/>
        <v>0.8</v>
      </c>
      <c r="R409" s="37">
        <f t="shared" si="31"/>
        <v>10567.160000000013</v>
      </c>
      <c r="S409" s="38">
        <f t="shared" si="32"/>
        <v>18025.461528000022</v>
      </c>
      <c r="T409" s="38"/>
      <c r="U409" s="38"/>
      <c r="V409" s="39">
        <f t="shared" si="33"/>
        <v>49914.78</v>
      </c>
      <c r="W409" s="39">
        <f t="shared" si="34"/>
        <v>67940.241528000013</v>
      </c>
      <c r="X409" s="1">
        <f t="shared" si="35"/>
        <v>56265</v>
      </c>
      <c r="Y409" s="37">
        <f t="shared" si="36"/>
        <v>11675.241528000013</v>
      </c>
      <c r="Z409" s="204">
        <f t="shared" si="37"/>
        <v>0.20750451484937371</v>
      </c>
      <c r="AA409" s="204">
        <f t="shared" si="38"/>
        <v>1.8385570150325528</v>
      </c>
      <c r="AB409" s="204">
        <f>SUM($C$2:C409)*D409/SUM($B$2:B409)-1</f>
        <v>0.29337779098906958</v>
      </c>
      <c r="AC409" s="204">
        <f t="shared" si="39"/>
        <v>-8.5873276139695864E-2</v>
      </c>
      <c r="AD409" s="40">
        <f t="shared" si="40"/>
        <v>0.2572559166666667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 t="shared" si="21"/>
        <v>0.21000000000000002</v>
      </c>
      <c r="F410" s="13">
        <f t="shared" si="22"/>
        <v>-3.8578583333333326E-2</v>
      </c>
      <c r="H410" s="5">
        <f t="shared" si="23"/>
        <v>-4.6294299999999993</v>
      </c>
      <c r="I410" s="2" t="s">
        <v>66</v>
      </c>
      <c r="J410" s="33" t="s">
        <v>1662</v>
      </c>
      <c r="K410" s="34">
        <f t="shared" si="24"/>
        <v>44078</v>
      </c>
      <c r="L410" s="34" t="str">
        <f t="shared" ca="1" si="25"/>
        <v>2020-11-23</v>
      </c>
      <c r="M410" s="18">
        <f t="shared" ca="1" si="26"/>
        <v>9720</v>
      </c>
      <c r="N410" s="19">
        <f t="shared" ca="1" si="27"/>
        <v>-0.17384176440329216</v>
      </c>
      <c r="O410" s="35">
        <f t="shared" si="28"/>
        <v>119.85917299999998</v>
      </c>
      <c r="P410" s="35">
        <f t="shared" si="29"/>
        <v>0.1408270000000158</v>
      </c>
      <c r="Q410" s="36">
        <f t="shared" si="30"/>
        <v>0.8</v>
      </c>
      <c r="R410" s="37">
        <f t="shared" si="31"/>
        <v>10638.070000000012</v>
      </c>
      <c r="S410" s="38">
        <f t="shared" si="32"/>
        <v>17981.529721000021</v>
      </c>
      <c r="T410" s="38"/>
      <c r="U410" s="38"/>
      <c r="V410" s="39">
        <f t="shared" si="33"/>
        <v>49914.78</v>
      </c>
      <c r="W410" s="39">
        <f t="shared" si="34"/>
        <v>67896.309721000027</v>
      </c>
      <c r="X410" s="1">
        <f t="shared" si="35"/>
        <v>56385</v>
      </c>
      <c r="Y410" s="37">
        <f t="shared" si="36"/>
        <v>11511.309721000027</v>
      </c>
      <c r="Z410" s="204">
        <f t="shared" si="37"/>
        <v>0.20415553287221821</v>
      </c>
      <c r="AA410" s="204">
        <f t="shared" si="38"/>
        <v>1.7791218414520706</v>
      </c>
      <c r="AB410" s="204">
        <f>SUM($C$2:C410)*D410/SUM($B$2:B410)-1</f>
        <v>0.28102346560255409</v>
      </c>
      <c r="AC410" s="204">
        <f t="shared" si="39"/>
        <v>-7.6867932730335875E-2</v>
      </c>
      <c r="AD410" s="40">
        <f t="shared" si="40"/>
        <v>0.24857858333333335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 t="shared" si="21"/>
        <v>0.21000000000000002</v>
      </c>
      <c r="F411" s="13">
        <f t="shared" si="22"/>
        <v>-1.9054583333333378E-2</v>
      </c>
      <c r="H411" s="5">
        <f t="shared" si="23"/>
        <v>-2.2865500000000054</v>
      </c>
      <c r="I411" s="2" t="s">
        <v>66</v>
      </c>
      <c r="J411" s="33" t="s">
        <v>1664</v>
      </c>
      <c r="K411" s="34">
        <f t="shared" si="24"/>
        <v>44081</v>
      </c>
      <c r="L411" s="34" t="str">
        <f t="shared" ca="1" si="25"/>
        <v>2020-11-23</v>
      </c>
      <c r="M411" s="18">
        <f t="shared" ca="1" si="26"/>
        <v>9360</v>
      </c>
      <c r="N411" s="19">
        <f t="shared" ca="1" si="27"/>
        <v>-8.9165678418803643E-2</v>
      </c>
      <c r="O411" s="35">
        <f t="shared" si="28"/>
        <v>119.862245</v>
      </c>
      <c r="P411" s="35">
        <f t="shared" si="29"/>
        <v>0.13775499999999852</v>
      </c>
      <c r="Q411" s="36">
        <f t="shared" si="30"/>
        <v>0.8</v>
      </c>
      <c r="R411" s="37">
        <f t="shared" si="31"/>
        <v>10710.420000000013</v>
      </c>
      <c r="S411" s="38">
        <f t="shared" si="32"/>
        <v>17743.952814000022</v>
      </c>
      <c r="T411" s="38"/>
      <c r="U411" s="38"/>
      <c r="V411" s="39">
        <f t="shared" si="33"/>
        <v>49914.78</v>
      </c>
      <c r="W411" s="39">
        <f t="shared" si="34"/>
        <v>67658.732814000017</v>
      </c>
      <c r="X411" s="1">
        <f t="shared" si="35"/>
        <v>56505</v>
      </c>
      <c r="Y411" s="37">
        <f t="shared" si="36"/>
        <v>11153.732814000017</v>
      </c>
      <c r="Z411" s="204">
        <f t="shared" si="37"/>
        <v>0.19739373177594932</v>
      </c>
      <c r="AA411" s="204">
        <f t="shared" si="38"/>
        <v>1.6924674463068028</v>
      </c>
      <c r="AB411" s="204">
        <f>SUM($C$2:C411)*D411/SUM($B$2:B411)-1</f>
        <v>0.25501394667728539</v>
      </c>
      <c r="AC411" s="204">
        <f t="shared" si="39"/>
        <v>-5.7620214901336064E-2</v>
      </c>
      <c r="AD411" s="40">
        <f t="shared" si="40"/>
        <v>0.22905458333333339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 t="shared" si="21"/>
        <v>0.22000000000000003</v>
      </c>
      <c r="F412" s="13">
        <f t="shared" si="22"/>
        <v>-2.4041037037037076E-2</v>
      </c>
      <c r="H412" s="5">
        <f t="shared" si="23"/>
        <v>-3.2455400000000054</v>
      </c>
      <c r="I412" s="2" t="s">
        <v>66</v>
      </c>
      <c r="J412" s="33" t="s">
        <v>1666</v>
      </c>
      <c r="K412" s="34">
        <f t="shared" si="24"/>
        <v>44082</v>
      </c>
      <c r="L412" s="34" t="str">
        <f t="shared" ca="1" si="25"/>
        <v>2020-11-23</v>
      </c>
      <c r="M412" s="18">
        <f t="shared" ca="1" si="26"/>
        <v>10395</v>
      </c>
      <c r="N412" s="19">
        <f t="shared" ca="1" si="27"/>
        <v>-0.11396075998076016</v>
      </c>
      <c r="O412" s="35">
        <f t="shared" si="28"/>
        <v>134.839798</v>
      </c>
      <c r="P412" s="35">
        <f t="shared" si="29"/>
        <v>0.16020199999999818</v>
      </c>
      <c r="Q412" s="36">
        <f t="shared" si="30"/>
        <v>0.9</v>
      </c>
      <c r="R412" s="37">
        <f t="shared" si="31"/>
        <v>10791.400000000012</v>
      </c>
      <c r="S412" s="38">
        <f t="shared" si="32"/>
        <v>17968.76014000002</v>
      </c>
      <c r="T412" s="38"/>
      <c r="U412" s="38"/>
      <c r="V412" s="39">
        <f t="shared" si="33"/>
        <v>49914.78</v>
      </c>
      <c r="W412" s="39">
        <f t="shared" si="34"/>
        <v>67883.540140000026</v>
      </c>
      <c r="X412" s="1">
        <f t="shared" si="35"/>
        <v>56640</v>
      </c>
      <c r="Y412" s="37">
        <f t="shared" si="36"/>
        <v>11243.540140000026</v>
      </c>
      <c r="Z412" s="204">
        <f t="shared" si="37"/>
        <v>0.19850883015536769</v>
      </c>
      <c r="AA412" s="204">
        <f t="shared" si="38"/>
        <v>1.6718471871552185</v>
      </c>
      <c r="AB412" s="204">
        <f>SUM($C$2:C412)*D412/SUM($B$2:B412)-1</f>
        <v>0.26075145513771214</v>
      </c>
      <c r="AC412" s="204">
        <f t="shared" si="39"/>
        <v>-6.2242624982344452E-2</v>
      </c>
      <c r="AD412" s="40">
        <f t="shared" si="40"/>
        <v>0.24404103703703711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 t="shared" si="21"/>
        <v>0.22000000000000003</v>
      </c>
      <c r="F413" s="13">
        <f t="shared" si="22"/>
        <v>-1.8656296296297923E-3</v>
      </c>
      <c r="H413" s="5">
        <f t="shared" si="23"/>
        <v>-0.25186000000002196</v>
      </c>
      <c r="I413" s="2" t="s">
        <v>66</v>
      </c>
      <c r="J413" s="33" t="s">
        <v>1668</v>
      </c>
      <c r="K413" s="34">
        <f t="shared" si="24"/>
        <v>44083</v>
      </c>
      <c r="L413" s="34" t="str">
        <f t="shared" ca="1" si="25"/>
        <v>2020-11-23</v>
      </c>
      <c r="M413" s="18">
        <f t="shared" ca="1" si="26"/>
        <v>10260</v>
      </c>
      <c r="N413" s="19">
        <f t="shared" ca="1" si="27"/>
        <v>-8.9599317738799228E-3</v>
      </c>
      <c r="O413" s="35">
        <f t="shared" si="28"/>
        <v>134.84752399999999</v>
      </c>
      <c r="P413" s="35">
        <f t="shared" si="29"/>
        <v>0.15247600000000716</v>
      </c>
      <c r="Q413" s="36">
        <f t="shared" si="30"/>
        <v>0.9</v>
      </c>
      <c r="R413" s="37">
        <f t="shared" si="31"/>
        <v>10874.220000000012</v>
      </c>
      <c r="S413" s="38">
        <f t="shared" si="32"/>
        <v>17705.405004000022</v>
      </c>
      <c r="T413" s="38"/>
      <c r="U413" s="38"/>
      <c r="V413" s="39">
        <f t="shared" si="33"/>
        <v>49914.78</v>
      </c>
      <c r="W413" s="39">
        <f t="shared" si="34"/>
        <v>67620.185004000028</v>
      </c>
      <c r="X413" s="1">
        <f t="shared" si="35"/>
        <v>56775</v>
      </c>
      <c r="Y413" s="37">
        <f t="shared" si="36"/>
        <v>10845.185004000028</v>
      </c>
      <c r="Z413" s="204">
        <f t="shared" si="37"/>
        <v>0.1910204315984152</v>
      </c>
      <c r="AA413" s="204">
        <f t="shared" si="38"/>
        <v>1.5808800598231572</v>
      </c>
      <c r="AB413" s="204">
        <f>SUM($C$2:C413)*D413/SUM($B$2:B413)-1</f>
        <v>0.23225588695728794</v>
      </c>
      <c r="AC413" s="204">
        <f t="shared" si="39"/>
        <v>-4.1235455358872741E-2</v>
      </c>
      <c r="AD413" s="40">
        <f t="shared" si="40"/>
        <v>0.22186562962962983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 t="shared" si="21"/>
        <v>0.22000000000000003</v>
      </c>
      <c r="F414" s="13">
        <f t="shared" si="22"/>
        <v>-1.5040740740742136E-3</v>
      </c>
      <c r="H414" s="5">
        <f t="shared" si="23"/>
        <v>-0.20305000000001883</v>
      </c>
      <c r="I414" s="2" t="s">
        <v>66</v>
      </c>
      <c r="J414" s="33" t="s">
        <v>1670</v>
      </c>
      <c r="K414" s="34">
        <f t="shared" si="24"/>
        <v>44084</v>
      </c>
      <c r="L414" s="34" t="str">
        <f t="shared" ca="1" si="25"/>
        <v>2020-11-23</v>
      </c>
      <c r="M414" s="18">
        <f t="shared" ca="1" si="26"/>
        <v>10125</v>
      </c>
      <c r="N414" s="19">
        <f t="shared" ca="1" si="27"/>
        <v>-7.3198271604945067E-3</v>
      </c>
      <c r="O414" s="35">
        <f t="shared" si="28"/>
        <v>134.83837499999998</v>
      </c>
      <c r="P414" s="35">
        <f t="shared" si="29"/>
        <v>0.16162500000001501</v>
      </c>
      <c r="Q414" s="36">
        <f t="shared" si="30"/>
        <v>0.9</v>
      </c>
      <c r="R414" s="37">
        <f t="shared" si="31"/>
        <v>10957.070000000012</v>
      </c>
      <c r="S414" s="38">
        <f t="shared" si="32"/>
        <v>17832.631425000021</v>
      </c>
      <c r="T414" s="38"/>
      <c r="U414" s="38"/>
      <c r="V414" s="39">
        <f t="shared" si="33"/>
        <v>49914.78</v>
      </c>
      <c r="W414" s="39">
        <f t="shared" si="34"/>
        <v>67747.411425000028</v>
      </c>
      <c r="X414" s="1">
        <f t="shared" si="35"/>
        <v>56910</v>
      </c>
      <c r="Y414" s="37">
        <f t="shared" si="36"/>
        <v>10837.411425000028</v>
      </c>
      <c r="Z414" s="204">
        <f t="shared" si="37"/>
        <v>0.19043070506062243</v>
      </c>
      <c r="AA414" s="204">
        <f t="shared" si="38"/>
        <v>1.5492595550961967</v>
      </c>
      <c r="AB414" s="204">
        <f>SUM($C$2:C414)*D414/SUM($B$2:B414)-1</f>
        <v>0.23117357933579341</v>
      </c>
      <c r="AC414" s="204">
        <f t="shared" si="39"/>
        <v>-4.0742874275170982E-2</v>
      </c>
      <c r="AD414" s="40">
        <f t="shared" si="40"/>
        <v>0.22150407407407424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 t="shared" si="21"/>
        <v>0.22000000000000003</v>
      </c>
      <c r="F415" s="13">
        <f t="shared" si="22"/>
        <v>-1.0663481481481506E-2</v>
      </c>
      <c r="H415" s="5">
        <f t="shared" si="23"/>
        <v>-1.4395700000000033</v>
      </c>
      <c r="I415" s="2" t="s">
        <v>66</v>
      </c>
      <c r="J415" s="33" t="s">
        <v>1672</v>
      </c>
      <c r="K415" s="34">
        <f t="shared" si="24"/>
        <v>44085</v>
      </c>
      <c r="L415" s="34" t="str">
        <f t="shared" ca="1" si="25"/>
        <v>2020-11-23</v>
      </c>
      <c r="M415" s="18">
        <f t="shared" ca="1" si="26"/>
        <v>9990</v>
      </c>
      <c r="N415" s="19">
        <f t="shared" ca="1" si="27"/>
        <v>-5.2596901901902027E-2</v>
      </c>
      <c r="O415" s="35">
        <f t="shared" si="28"/>
        <v>134.83282500000001</v>
      </c>
      <c r="P415" s="35">
        <f t="shared" si="29"/>
        <v>0.16717499999998608</v>
      </c>
      <c r="Q415" s="36">
        <f t="shared" si="30"/>
        <v>0.9</v>
      </c>
      <c r="R415" s="37">
        <f t="shared" si="31"/>
        <v>11039.160000000013</v>
      </c>
      <c r="S415" s="38">
        <f t="shared" si="32"/>
        <v>18131.820300000021</v>
      </c>
      <c r="T415" s="38"/>
      <c r="U415" s="38"/>
      <c r="V415" s="39">
        <f t="shared" si="33"/>
        <v>49914.78</v>
      </c>
      <c r="W415" s="39">
        <f t="shared" si="34"/>
        <v>68046.60030000002</v>
      </c>
      <c r="X415" s="1">
        <f t="shared" si="35"/>
        <v>57045</v>
      </c>
      <c r="Y415" s="37">
        <f t="shared" si="36"/>
        <v>11001.60030000002</v>
      </c>
      <c r="Z415" s="204">
        <f t="shared" si="37"/>
        <v>0.1928582750460166</v>
      </c>
      <c r="AA415" s="204">
        <f t="shared" si="38"/>
        <v>1.5429538359265238</v>
      </c>
      <c r="AB415" s="204">
        <f>SUM($C$2:C415)*D415/SUM($B$2:B415)-1</f>
        <v>0.24194393242177248</v>
      </c>
      <c r="AC415" s="204">
        <f t="shared" si="39"/>
        <v>-4.9085657375755876E-2</v>
      </c>
      <c r="AD415" s="40">
        <f t="shared" si="40"/>
        <v>0.23066348148148152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 t="shared" si="21"/>
        <v>0.22000000000000003</v>
      </c>
      <c r="F416" s="13">
        <f t="shared" si="22"/>
        <v>-1.5243185185185363E-2</v>
      </c>
      <c r="H416" s="5">
        <f t="shared" si="23"/>
        <v>-2.057830000000024</v>
      </c>
      <c r="I416" s="2" t="s">
        <v>66</v>
      </c>
      <c r="J416" s="33" t="s">
        <v>1687</v>
      </c>
      <c r="K416" s="34">
        <f t="shared" si="24"/>
        <v>44088</v>
      </c>
      <c r="L416" s="34" t="str">
        <f t="shared" ca="1" si="25"/>
        <v>2020-11-23</v>
      </c>
      <c r="M416" s="18">
        <f t="shared" ca="1" si="26"/>
        <v>9585</v>
      </c>
      <c r="N416" s="19">
        <f t="shared" ca="1" si="27"/>
        <v>-7.8362853416797995E-2</v>
      </c>
      <c r="O416" s="35">
        <f t="shared" si="28"/>
        <v>134.846013</v>
      </c>
      <c r="P416" s="35">
        <f t="shared" si="29"/>
        <v>0.15398700000000076</v>
      </c>
      <c r="Q416" s="36">
        <f t="shared" si="30"/>
        <v>0.9</v>
      </c>
      <c r="R416" s="37">
        <f t="shared" si="31"/>
        <v>11120.870000000012</v>
      </c>
      <c r="S416" s="38">
        <f t="shared" si="32"/>
        <v>18352.771761000022</v>
      </c>
      <c r="T416" s="38"/>
      <c r="U416" s="38"/>
      <c r="V416" s="39">
        <f t="shared" si="33"/>
        <v>49914.78</v>
      </c>
      <c r="W416" s="39">
        <f t="shared" si="34"/>
        <v>68267.551761000024</v>
      </c>
      <c r="X416" s="1">
        <f t="shared" si="35"/>
        <v>57180</v>
      </c>
      <c r="Y416" s="37">
        <f t="shared" si="36"/>
        <v>11087.551761000024</v>
      </c>
      <c r="Z416" s="204">
        <f t="shared" si="37"/>
        <v>0.19390611684155346</v>
      </c>
      <c r="AA416" s="204">
        <f t="shared" si="38"/>
        <v>1.5261136980022654</v>
      </c>
      <c r="AB416" s="204">
        <f>SUM($C$2:C416)*D416/SUM($B$2:B416)-1</f>
        <v>0.24725390954879356</v>
      </c>
      <c r="AC416" s="204">
        <f t="shared" si="39"/>
        <v>-5.3347792707240105E-2</v>
      </c>
      <c r="AD416" s="40">
        <f t="shared" si="40"/>
        <v>0.23524318518518539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 t="shared" si="21"/>
        <v>0.22000000000000003</v>
      </c>
      <c r="F417" s="13">
        <f t="shared" si="22"/>
        <v>-2.2715333333333219E-2</v>
      </c>
      <c r="H417" s="5">
        <f t="shared" si="23"/>
        <v>-3.0665699999999845</v>
      </c>
      <c r="I417" s="2" t="s">
        <v>66</v>
      </c>
      <c r="J417" s="33" t="s">
        <v>1689</v>
      </c>
      <c r="K417" s="34">
        <f t="shared" si="24"/>
        <v>44089</v>
      </c>
      <c r="L417" s="34" t="str">
        <f t="shared" ca="1" si="25"/>
        <v>2020-11-23</v>
      </c>
      <c r="M417" s="18">
        <f t="shared" ca="1" si="26"/>
        <v>9450</v>
      </c>
      <c r="N417" s="19">
        <f t="shared" ca="1" si="27"/>
        <v>-0.11844423809523749</v>
      </c>
      <c r="O417" s="35">
        <f t="shared" si="28"/>
        <v>134.844561</v>
      </c>
      <c r="P417" s="35">
        <f t="shared" si="29"/>
        <v>0.15543900000000122</v>
      </c>
      <c r="Q417" s="36">
        <f t="shared" si="30"/>
        <v>0.9</v>
      </c>
      <c r="R417" s="37">
        <f t="shared" si="31"/>
        <v>11201.960000000012</v>
      </c>
      <c r="S417" s="38">
        <f t="shared" si="32"/>
        <v>18627.739284000021</v>
      </c>
      <c r="T417" s="38"/>
      <c r="U417" s="38"/>
      <c r="V417" s="39">
        <f t="shared" si="33"/>
        <v>49914.78</v>
      </c>
      <c r="W417" s="39">
        <f t="shared" si="34"/>
        <v>68542.519284000024</v>
      </c>
      <c r="X417" s="1">
        <f t="shared" si="35"/>
        <v>57315</v>
      </c>
      <c r="Y417" s="37">
        <f t="shared" si="36"/>
        <v>11227.519284000024</v>
      </c>
      <c r="Z417" s="204">
        <f t="shared" si="37"/>
        <v>0.19589146443339489</v>
      </c>
      <c r="AA417" s="204">
        <f t="shared" si="38"/>
        <v>1.5171872301093776</v>
      </c>
      <c r="AB417" s="204">
        <f>SUM($C$2:C417)*D417/SUM($B$2:B417)-1</f>
        <v>0.25616913766029858</v>
      </c>
      <c r="AC417" s="204">
        <f t="shared" si="39"/>
        <v>-6.0277673226903694E-2</v>
      </c>
      <c r="AD417" s="40">
        <f t="shared" si="40"/>
        <v>0.24271533333333326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 t="shared" si="21"/>
        <v>0.22000000000000003</v>
      </c>
      <c r="F418" s="13">
        <f t="shared" si="22"/>
        <v>-1.7171481481481503E-2</v>
      </c>
      <c r="H418" s="5">
        <f t="shared" si="23"/>
        <v>-2.3181500000000028</v>
      </c>
      <c r="I418" s="2" t="s">
        <v>66</v>
      </c>
      <c r="J418" s="33" t="s">
        <v>1691</v>
      </c>
      <c r="K418" s="34">
        <f t="shared" si="24"/>
        <v>44090</v>
      </c>
      <c r="L418" s="34" t="str">
        <f t="shared" ca="1" si="25"/>
        <v>2020-11-23</v>
      </c>
      <c r="M418" s="18">
        <f t="shared" ca="1" si="26"/>
        <v>9315</v>
      </c>
      <c r="N418" s="19">
        <f t="shared" ca="1" si="27"/>
        <v>-9.083464841653259E-2</v>
      </c>
      <c r="O418" s="35">
        <f t="shared" si="28"/>
        <v>134.84292499999998</v>
      </c>
      <c r="P418" s="35">
        <f t="shared" si="29"/>
        <v>0.15707500000002028</v>
      </c>
      <c r="Q418" s="36">
        <f t="shared" si="30"/>
        <v>0.9</v>
      </c>
      <c r="R418" s="37">
        <f t="shared" si="31"/>
        <v>11283.510000000011</v>
      </c>
      <c r="S418" s="38">
        <f t="shared" si="32"/>
        <v>18657.283785000018</v>
      </c>
      <c r="T418" s="38"/>
      <c r="U418" s="38"/>
      <c r="V418" s="39">
        <f t="shared" si="33"/>
        <v>49914.78</v>
      </c>
      <c r="W418" s="39">
        <f t="shared" si="34"/>
        <v>68572.06378500002</v>
      </c>
      <c r="X418" s="1">
        <f t="shared" si="35"/>
        <v>57450</v>
      </c>
      <c r="Y418" s="37">
        <f t="shared" si="36"/>
        <v>11122.06378500002</v>
      </c>
      <c r="Z418" s="204">
        <f t="shared" si="37"/>
        <v>0.19359554020887759</v>
      </c>
      <c r="AA418" s="204">
        <f t="shared" si="38"/>
        <v>1.4760104927261599</v>
      </c>
      <c r="AB418" s="204">
        <f>SUM($C$2:C418)*D418/SUM($B$2:B418)-1</f>
        <v>0.24848028372497843</v>
      </c>
      <c r="AC418" s="204">
        <f t="shared" si="39"/>
        <v>-5.4884743516100842E-2</v>
      </c>
      <c r="AD418" s="40">
        <f t="shared" si="40"/>
        <v>0.23717148148148154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 t="shared" si="21"/>
        <v>0.22000000000000003</v>
      </c>
      <c r="F419" s="13">
        <f t="shared" si="22"/>
        <v>-1.2712296296296312E-2</v>
      </c>
      <c r="H419" s="5">
        <f t="shared" si="23"/>
        <v>-1.7161600000000021</v>
      </c>
      <c r="I419" s="2" t="s">
        <v>66</v>
      </c>
      <c r="J419" s="33" t="s">
        <v>1693</v>
      </c>
      <c r="K419" s="34">
        <f t="shared" si="24"/>
        <v>44091</v>
      </c>
      <c r="L419" s="34" t="str">
        <f t="shared" ca="1" si="25"/>
        <v>2020-11-23</v>
      </c>
      <c r="M419" s="18">
        <f t="shared" ca="1" si="26"/>
        <v>9180</v>
      </c>
      <c r="N419" s="19">
        <f t="shared" ca="1" si="27"/>
        <v>-6.8235119825708151E-2</v>
      </c>
      <c r="O419" s="35">
        <f t="shared" si="28"/>
        <v>134.84031999999999</v>
      </c>
      <c r="P419" s="35">
        <f t="shared" si="29"/>
        <v>0.1596800000000087</v>
      </c>
      <c r="Q419" s="36">
        <f t="shared" si="30"/>
        <v>0.9</v>
      </c>
      <c r="R419" s="37">
        <f t="shared" si="31"/>
        <v>11365.430000000011</v>
      </c>
      <c r="S419" s="38">
        <f t="shared" si="32"/>
        <v>18707.497780000016</v>
      </c>
      <c r="T419" s="38"/>
      <c r="U419" s="38"/>
      <c r="V419" s="39">
        <f t="shared" si="33"/>
        <v>49914.78</v>
      </c>
      <c r="W419" s="39">
        <f t="shared" si="34"/>
        <v>68622.277780000019</v>
      </c>
      <c r="X419" s="1">
        <f t="shared" si="35"/>
        <v>57585</v>
      </c>
      <c r="Y419" s="37">
        <f t="shared" si="36"/>
        <v>11037.277780000019</v>
      </c>
      <c r="Z419" s="204">
        <f t="shared" si="37"/>
        <v>0.19166931978813961</v>
      </c>
      <c r="AA419" s="204">
        <f t="shared" si="38"/>
        <v>1.4389779928085522</v>
      </c>
      <c r="AB419" s="204">
        <f>SUM($C$2:C419)*D419/SUM($B$2:B419)-1</f>
        <v>0.24224536111834682</v>
      </c>
      <c r="AC419" s="204">
        <f t="shared" si="39"/>
        <v>-5.0576041330207211E-2</v>
      </c>
      <c r="AD419" s="40">
        <f t="shared" si="40"/>
        <v>0.23271229629629633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 t="shared" si="21"/>
        <v>0.22000000000000003</v>
      </c>
      <c r="F420" s="13">
        <f t="shared" si="22"/>
        <v>-3.3320962962963038E-2</v>
      </c>
      <c r="H420" s="5">
        <f t="shared" si="23"/>
        <v>-4.4983300000000099</v>
      </c>
      <c r="I420" s="2" t="s">
        <v>66</v>
      </c>
      <c r="J420" s="33" t="s">
        <v>1695</v>
      </c>
      <c r="K420" s="34">
        <f t="shared" si="24"/>
        <v>44092</v>
      </c>
      <c r="L420" s="34" t="str">
        <f t="shared" ca="1" si="25"/>
        <v>2020-11-23</v>
      </c>
      <c r="M420" s="18">
        <f t="shared" ca="1" si="26"/>
        <v>9045</v>
      </c>
      <c r="N420" s="19">
        <f t="shared" ca="1" si="27"/>
        <v>-0.18152464897733595</v>
      </c>
      <c r="O420" s="35">
        <f t="shared" si="28"/>
        <v>134.84103099999999</v>
      </c>
      <c r="P420" s="35">
        <f t="shared" si="29"/>
        <v>0.15896900000001324</v>
      </c>
      <c r="Q420" s="36">
        <f t="shared" si="30"/>
        <v>0.9</v>
      </c>
      <c r="R420" s="37">
        <f t="shared" si="31"/>
        <v>11445.64000000001</v>
      </c>
      <c r="S420" s="38">
        <f t="shared" si="32"/>
        <v>19241.265404000016</v>
      </c>
      <c r="T420" s="38"/>
      <c r="U420" s="38"/>
      <c r="V420" s="39">
        <f t="shared" si="33"/>
        <v>49914.78</v>
      </c>
      <c r="W420" s="39">
        <f t="shared" si="34"/>
        <v>69156.045404000019</v>
      </c>
      <c r="X420" s="1">
        <f t="shared" si="35"/>
        <v>57720</v>
      </c>
      <c r="Y420" s="37">
        <f t="shared" si="36"/>
        <v>11436.045404000019</v>
      </c>
      <c r="Z420" s="204">
        <f t="shared" si="37"/>
        <v>0.19812968475398507</v>
      </c>
      <c r="AA420" s="204">
        <f t="shared" si="38"/>
        <v>1.4651791242271215</v>
      </c>
      <c r="AB420" s="204">
        <f>SUM($C$2:C420)*D420/SUM($B$2:B420)-1</f>
        <v>0.26810423290020791</v>
      </c>
      <c r="AC420" s="204">
        <f t="shared" si="39"/>
        <v>-6.9974548146222837E-2</v>
      </c>
      <c r="AD420" s="40">
        <f t="shared" si="40"/>
        <v>0.25332096296296308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 t="shared" si="21"/>
        <v>0.21000000000000002</v>
      </c>
      <c r="F421" s="13">
        <f t="shared" si="22"/>
        <v>-2.4613500000000007E-2</v>
      </c>
      <c r="H421" s="5">
        <f t="shared" si="23"/>
        <v>-2.9536200000000008</v>
      </c>
      <c r="I421" s="2" t="s">
        <v>66</v>
      </c>
      <c r="J421" s="33" t="s">
        <v>1697</v>
      </c>
      <c r="K421" s="34">
        <f t="shared" si="24"/>
        <v>44095</v>
      </c>
      <c r="L421" s="34" t="str">
        <f t="shared" ca="1" si="25"/>
        <v>2020-11-23</v>
      </c>
      <c r="M421" s="18">
        <f t="shared" ca="1" si="26"/>
        <v>7680</v>
      </c>
      <c r="N421" s="19">
        <f t="shared" ca="1" si="27"/>
        <v>-0.14037386718750003</v>
      </c>
      <c r="O421" s="35">
        <f t="shared" si="28"/>
        <v>119.85923399999999</v>
      </c>
      <c r="P421" s="35">
        <f t="shared" si="29"/>
        <v>0.14076600000001349</v>
      </c>
      <c r="Q421" s="36">
        <f t="shared" si="30"/>
        <v>0.8</v>
      </c>
      <c r="R421" s="37">
        <f t="shared" si="31"/>
        <v>11517.580000000011</v>
      </c>
      <c r="S421" s="38">
        <f t="shared" si="32"/>
        <v>19189.440038000019</v>
      </c>
      <c r="T421" s="38"/>
      <c r="U421" s="38"/>
      <c r="V421" s="39">
        <f t="shared" si="33"/>
        <v>49914.78</v>
      </c>
      <c r="W421" s="39">
        <f t="shared" si="34"/>
        <v>69104.220038000014</v>
      </c>
      <c r="X421" s="1">
        <f t="shared" si="35"/>
        <v>57840</v>
      </c>
      <c r="Y421" s="37">
        <f t="shared" si="36"/>
        <v>11264.220038000014</v>
      </c>
      <c r="Z421" s="204">
        <f t="shared" si="37"/>
        <v>0.19474792596818835</v>
      </c>
      <c r="AA421" s="204">
        <f t="shared" si="38"/>
        <v>1.421313230169007</v>
      </c>
      <c r="AB421" s="204">
        <f>SUM($C$2:C421)*D421/SUM($B$2:B421)-1</f>
        <v>0.25625409071576755</v>
      </c>
      <c r="AC421" s="204">
        <f t="shared" si="39"/>
        <v>-6.1506164747579195E-2</v>
      </c>
      <c r="AD421" s="40">
        <f t="shared" si="40"/>
        <v>0.23461350000000003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 t="shared" si="21"/>
        <v>0.22000000000000003</v>
      </c>
      <c r="F422" s="13">
        <f t="shared" si="22"/>
        <v>-1.3676444444444382E-2</v>
      </c>
      <c r="H422" s="5">
        <f t="shared" si="23"/>
        <v>-1.8463199999999915</v>
      </c>
      <c r="I422" s="2" t="s">
        <v>66</v>
      </c>
      <c r="J422" s="33" t="s">
        <v>1699</v>
      </c>
      <c r="K422" s="34">
        <f t="shared" si="24"/>
        <v>44096</v>
      </c>
      <c r="L422" s="34" t="str">
        <f t="shared" ca="1" si="25"/>
        <v>2020-11-23</v>
      </c>
      <c r="M422" s="18">
        <f t="shared" ca="1" si="26"/>
        <v>8505</v>
      </c>
      <c r="N422" s="19">
        <f t="shared" ca="1" si="27"/>
        <v>-7.9236543209876178E-2</v>
      </c>
      <c r="O422" s="35">
        <f t="shared" si="28"/>
        <v>134.839584</v>
      </c>
      <c r="P422" s="35">
        <f t="shared" si="29"/>
        <v>0.16041599999999789</v>
      </c>
      <c r="Q422" s="36">
        <f t="shared" si="30"/>
        <v>0.9</v>
      </c>
      <c r="R422" s="37">
        <f t="shared" si="31"/>
        <v>11599.420000000011</v>
      </c>
      <c r="S422" s="38">
        <f t="shared" si="32"/>
        <v>19111.204392000018</v>
      </c>
      <c r="T422" s="38"/>
      <c r="U422" s="38"/>
      <c r="V422" s="39">
        <f t="shared" si="33"/>
        <v>49914.78</v>
      </c>
      <c r="W422" s="39">
        <f t="shared" si="34"/>
        <v>69025.984392000013</v>
      </c>
      <c r="X422" s="1">
        <f t="shared" si="35"/>
        <v>57975</v>
      </c>
      <c r="Y422" s="37">
        <f t="shared" si="36"/>
        <v>11050.984392000013</v>
      </c>
      <c r="Z422" s="204">
        <f t="shared" si="37"/>
        <v>0.1906163758861581</v>
      </c>
      <c r="AA422" s="204">
        <f t="shared" si="38"/>
        <v>1.3710524516700557</v>
      </c>
      <c r="AB422" s="204">
        <f>SUM($C$2:C422)*D422/SUM($B$2:B422)-1</f>
        <v>0.2417379317981887</v>
      </c>
      <c r="AC422" s="204">
        <f t="shared" si="39"/>
        <v>-5.1121555912030603E-2</v>
      </c>
      <c r="AD422" s="40">
        <f t="shared" si="40"/>
        <v>0.23367644444444441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 t="shared" ref="E423:E444" si="41">10%*Q423+13%</f>
        <v>0.22000000000000003</v>
      </c>
      <c r="F423" s="13">
        <f t="shared" ref="F423:F444" si="42">IF(G423="",($F$1*C423-B423)/B423,H423/B423)</f>
        <v>-1.7050962962962837E-2</v>
      </c>
      <c r="H423" s="5">
        <f t="shared" ref="H423:H444" si="43">IF(G423="",$F$1*C423-B423,G423-B423)</f>
        <v>-2.3018799999999828</v>
      </c>
      <c r="I423" s="2" t="s">
        <v>66</v>
      </c>
      <c r="J423" s="33" t="s">
        <v>1701</v>
      </c>
      <c r="K423" s="34">
        <f t="shared" ref="K423:K444" si="44">DATE(MID(J423,1,4),MID(J423,5,2),MID(J423,7,2))</f>
        <v>44097</v>
      </c>
      <c r="L423" s="34" t="str">
        <f t="shared" ref="L423:L444" ca="1" si="45">IF(LEN(J423) &gt; 15,DATE(MID(J423,12,4),MID(J423,16,2),MID(J423,18,2)),TEXT(TODAY(),"yyyy-mm-dd"))</f>
        <v>2020-11-23</v>
      </c>
      <c r="M423" s="18">
        <f t="shared" ref="M423:M444" ca="1" si="46">(L423-K423+1)*B423</f>
        <v>8370</v>
      </c>
      <c r="N423" s="19">
        <f t="shared" ref="N423:N444" ca="1" si="47">H423/M423*365</f>
        <v>-0.10038066905615217</v>
      </c>
      <c r="O423" s="35">
        <f t="shared" ref="O423:O444" si="48">D423*C423</f>
        <v>134.834992</v>
      </c>
      <c r="P423" s="35">
        <f t="shared" ref="P423:P444" si="49">B423-O423</f>
        <v>0.16500800000000027</v>
      </c>
      <c r="Q423" s="36">
        <f t="shared" ref="Q423:Q444" si="50">B423/150</f>
        <v>0.9</v>
      </c>
      <c r="R423" s="37">
        <f t="shared" ref="R423:R444" si="51">R422+C423-T423</f>
        <v>11680.98000000001</v>
      </c>
      <c r="S423" s="38">
        <f t="shared" ref="S423:S444" si="52">R423*D423</f>
        <v>19310.996136000016</v>
      </c>
      <c r="T423" s="38"/>
      <c r="U423" s="38"/>
      <c r="V423" s="39">
        <f t="shared" ref="V423:V444" si="53">V422+U423</f>
        <v>49914.78</v>
      </c>
      <c r="W423" s="39">
        <f t="shared" ref="W423:W444" si="54">V423+S423</f>
        <v>69225.776136000015</v>
      </c>
      <c r="X423" s="1">
        <f t="shared" ref="X423:X444" si="55">X422+B423</f>
        <v>58110</v>
      </c>
      <c r="Y423" s="37">
        <f t="shared" ref="Y423:Y444" si="56">W423-X423</f>
        <v>11115.776136000015</v>
      </c>
      <c r="Z423" s="204">
        <f t="shared" ref="Z423:Z444" si="57">W423/X423-1</f>
        <v>0.19128852410944797</v>
      </c>
      <c r="AA423" s="204">
        <f t="shared" ref="AA423:AA444" si="58">S423/(X423-V423)-1</f>
        <v>1.3563731218930077</v>
      </c>
      <c r="AB423" s="204">
        <f>SUM($C$2:C423)*D423/SUM($B$2:B423)-1</f>
        <v>0.24538420863878829</v>
      </c>
      <c r="AC423" s="204">
        <f t="shared" ref="AC423:AC444" si="59">Z423-AB423</f>
        <v>-5.4095684529340327E-2</v>
      </c>
      <c r="AD423" s="40">
        <f t="shared" ref="AD423:AD444" si="60">IF(E423-F423&lt;0,"达成",E423-F423)</f>
        <v>0.23705096296296285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 t="shared" si="41"/>
        <v>0.22000000000000003</v>
      </c>
      <c r="F424" s="13">
        <f t="shared" si="42"/>
        <v>1.0268148148148376E-3</v>
      </c>
      <c r="H424" s="5">
        <f t="shared" si="43"/>
        <v>0.13862000000000307</v>
      </c>
      <c r="I424" s="2" t="s">
        <v>66</v>
      </c>
      <c r="J424" s="33" t="s">
        <v>1703</v>
      </c>
      <c r="K424" s="34">
        <f t="shared" si="44"/>
        <v>44098</v>
      </c>
      <c r="L424" s="34" t="str">
        <f t="shared" ca="1" si="45"/>
        <v>2020-11-23</v>
      </c>
      <c r="M424" s="18">
        <f t="shared" ca="1" si="46"/>
        <v>8235</v>
      </c>
      <c r="N424" s="19">
        <f t="shared" ca="1" si="47"/>
        <v>6.144055859137962E-3</v>
      </c>
      <c r="O424" s="35">
        <f t="shared" si="48"/>
        <v>134.84791000000001</v>
      </c>
      <c r="P424" s="35">
        <f t="shared" si="49"/>
        <v>0.15208999999998696</v>
      </c>
      <c r="Q424" s="36">
        <f t="shared" si="50"/>
        <v>0.9</v>
      </c>
      <c r="R424" s="37">
        <f t="shared" si="51"/>
        <v>11764.04000000001</v>
      </c>
      <c r="S424" s="38">
        <f t="shared" si="52"/>
        <v>19098.918940000014</v>
      </c>
      <c r="T424" s="38"/>
      <c r="U424" s="38"/>
      <c r="V424" s="39">
        <f t="shared" si="53"/>
        <v>49914.78</v>
      </c>
      <c r="W424" s="39">
        <f t="shared" si="54"/>
        <v>69013.698940000017</v>
      </c>
      <c r="X424" s="1">
        <f t="shared" si="55"/>
        <v>58245</v>
      </c>
      <c r="Y424" s="37">
        <f t="shared" si="56"/>
        <v>10768.698940000017</v>
      </c>
      <c r="Z424" s="204">
        <f t="shared" si="57"/>
        <v>0.18488623813202887</v>
      </c>
      <c r="AA424" s="204">
        <f t="shared" si="58"/>
        <v>1.2927268355457611</v>
      </c>
      <c r="AB424" s="204">
        <f>SUM($C$2:C424)*D424/SUM($B$2:B424)-1</f>
        <v>0.22249117958623055</v>
      </c>
      <c r="AC424" s="204">
        <f t="shared" si="59"/>
        <v>-3.7604941454201679E-2</v>
      </c>
      <c r="AD424" s="40">
        <f t="shared" si="60"/>
        <v>0.21897318518518519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 t="shared" si="41"/>
        <v>0.22000000000000003</v>
      </c>
      <c r="F425" s="13">
        <f t="shared" si="42"/>
        <v>-4.1940740740747733E-4</v>
      </c>
      <c r="H425" s="5">
        <f t="shared" si="43"/>
        <v>-5.6620000000009441E-2</v>
      </c>
      <c r="I425" s="2" t="s">
        <v>66</v>
      </c>
      <c r="J425" s="33" t="s">
        <v>1705</v>
      </c>
      <c r="K425" s="34">
        <f t="shared" si="44"/>
        <v>44099</v>
      </c>
      <c r="L425" s="34" t="str">
        <f t="shared" ca="1" si="45"/>
        <v>2020-11-23</v>
      </c>
      <c r="M425" s="18">
        <f t="shared" ca="1" si="46"/>
        <v>8100</v>
      </c>
      <c r="N425" s="19">
        <f t="shared" ca="1" si="47"/>
        <v>-2.5513950617288205E-3</v>
      </c>
      <c r="O425" s="35">
        <f t="shared" si="48"/>
        <v>134.843852</v>
      </c>
      <c r="P425" s="35">
        <f t="shared" si="49"/>
        <v>0.15614800000000173</v>
      </c>
      <c r="Q425" s="36">
        <f t="shared" si="50"/>
        <v>0.9</v>
      </c>
      <c r="R425" s="37">
        <f t="shared" si="51"/>
        <v>11846.98000000001</v>
      </c>
      <c r="S425" s="38">
        <f t="shared" si="52"/>
        <v>19260.820084000017</v>
      </c>
      <c r="T425" s="38"/>
      <c r="U425" s="38"/>
      <c r="V425" s="39">
        <f t="shared" si="53"/>
        <v>49914.78</v>
      </c>
      <c r="W425" s="39">
        <f t="shared" si="54"/>
        <v>69175.60008400002</v>
      </c>
      <c r="X425" s="1">
        <f t="shared" si="55"/>
        <v>58380</v>
      </c>
      <c r="Y425" s="37">
        <f t="shared" si="56"/>
        <v>10795.60008400002</v>
      </c>
      <c r="Z425" s="204">
        <f t="shared" si="57"/>
        <v>0.18491949441589628</v>
      </c>
      <c r="AA425" s="204">
        <f t="shared" si="58"/>
        <v>1.2752887797363819</v>
      </c>
      <c r="AB425" s="204">
        <f>SUM($C$2:C425)*D425/SUM($B$2:B425)-1</f>
        <v>0.22370189732785195</v>
      </c>
      <c r="AC425" s="204">
        <f t="shared" si="59"/>
        <v>-3.8782402911955671E-2</v>
      </c>
      <c r="AD425" s="40">
        <f t="shared" si="60"/>
        <v>0.22041940740740751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 t="shared" si="41"/>
        <v>0.22000000000000003</v>
      </c>
      <c r="F426" s="13">
        <f t="shared" si="42"/>
        <v>-3.1913333333334405E-3</v>
      </c>
      <c r="H426" s="5">
        <f t="shared" si="43"/>
        <v>-0.43083000000001448</v>
      </c>
      <c r="I426" s="2" t="s">
        <v>66</v>
      </c>
      <c r="J426" s="33" t="s">
        <v>1724</v>
      </c>
      <c r="K426" s="34">
        <f t="shared" si="44"/>
        <v>44102</v>
      </c>
      <c r="L426" s="34" t="str">
        <f t="shared" ca="1" si="45"/>
        <v>2020-11-23</v>
      </c>
      <c r="M426" s="18">
        <f t="shared" ca="1" si="46"/>
        <v>7695</v>
      </c>
      <c r="N426" s="19">
        <f t="shared" ca="1" si="47"/>
        <v>-2.0435730994152735E-2</v>
      </c>
      <c r="O426" s="35">
        <f t="shared" si="48"/>
        <v>134.84211299999998</v>
      </c>
      <c r="P426" s="35">
        <f t="shared" si="49"/>
        <v>0.15788700000001654</v>
      </c>
      <c r="Q426" s="36">
        <f t="shared" si="50"/>
        <v>0.9</v>
      </c>
      <c r="R426" s="37">
        <f t="shared" si="51"/>
        <v>11929.69000000001</v>
      </c>
      <c r="S426" s="38">
        <f t="shared" si="52"/>
        <v>19448.973607000018</v>
      </c>
      <c r="T426" s="38"/>
      <c r="U426" s="38"/>
      <c r="V426" s="39">
        <f t="shared" si="53"/>
        <v>49914.78</v>
      </c>
      <c r="W426" s="39">
        <f t="shared" si="54"/>
        <v>69363.753607000021</v>
      </c>
      <c r="X426" s="1">
        <f t="shared" si="55"/>
        <v>58515</v>
      </c>
      <c r="Y426" s="37">
        <f t="shared" si="56"/>
        <v>10848.753607000021</v>
      </c>
      <c r="Z426" s="204">
        <f t="shared" si="57"/>
        <v>0.1854012408271386</v>
      </c>
      <c r="AA426" s="204">
        <f t="shared" si="58"/>
        <v>1.2614507078888697</v>
      </c>
      <c r="AB426" s="204">
        <f>SUM($C$2:C426)*D426/SUM($B$2:B426)-1</f>
        <v>0.22656232750576755</v>
      </c>
      <c r="AC426" s="204">
        <f t="shared" si="59"/>
        <v>-4.1161086678628944E-2</v>
      </c>
      <c r="AD426" s="40">
        <f t="shared" si="60"/>
        <v>0.22319133333333346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 t="shared" si="41"/>
        <v>0.22000000000000003</v>
      </c>
      <c r="F427" s="13">
        <f t="shared" si="42"/>
        <v>-5.2401481481480355E-3</v>
      </c>
      <c r="H427" s="5">
        <f t="shared" si="43"/>
        <v>-0.70741999999998484</v>
      </c>
      <c r="I427" s="2" t="s">
        <v>66</v>
      </c>
      <c r="J427" s="33" t="s">
        <v>1726</v>
      </c>
      <c r="K427" s="34">
        <f t="shared" si="44"/>
        <v>44103</v>
      </c>
      <c r="L427" s="34" t="str">
        <f t="shared" ca="1" si="45"/>
        <v>2020-11-23</v>
      </c>
      <c r="M427" s="18">
        <f t="shared" ca="1" si="46"/>
        <v>7560</v>
      </c>
      <c r="N427" s="19">
        <f t="shared" ca="1" si="47"/>
        <v>-3.4154537037036303E-2</v>
      </c>
      <c r="O427" s="35">
        <f t="shared" si="48"/>
        <v>134.845598</v>
      </c>
      <c r="P427" s="35">
        <f t="shared" si="49"/>
        <v>0.15440200000000459</v>
      </c>
      <c r="Q427" s="36">
        <f t="shared" si="50"/>
        <v>0.9</v>
      </c>
      <c r="R427" s="37">
        <f t="shared" si="51"/>
        <v>12012.23000000001</v>
      </c>
      <c r="S427" s="38">
        <f t="shared" si="52"/>
        <v>19624.380151000016</v>
      </c>
      <c r="T427" s="38"/>
      <c r="U427" s="38"/>
      <c r="V427" s="39">
        <f t="shared" si="53"/>
        <v>49914.78</v>
      </c>
      <c r="W427" s="39">
        <f t="shared" si="54"/>
        <v>69539.160151000018</v>
      </c>
      <c r="X427" s="1">
        <f t="shared" si="55"/>
        <v>58650</v>
      </c>
      <c r="Y427" s="37">
        <f t="shared" si="56"/>
        <v>10889.160151000018</v>
      </c>
      <c r="Z427" s="204">
        <f t="shared" si="57"/>
        <v>0.18566342968456984</v>
      </c>
      <c r="AA427" s="204">
        <f t="shared" si="58"/>
        <v>1.2465810993884543</v>
      </c>
      <c r="AB427" s="204">
        <f>SUM($C$2:C427)*D427/SUM($B$2:B427)-1</f>
        <v>0.22859031072463765</v>
      </c>
      <c r="AC427" s="204">
        <f t="shared" si="59"/>
        <v>-4.292688104006781E-2</v>
      </c>
      <c r="AD427" s="40">
        <f t="shared" si="60"/>
        <v>0.22524014814814808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 t="shared" si="41"/>
        <v>0.22000000000000003</v>
      </c>
      <c r="F428" s="13">
        <f t="shared" si="42"/>
        <v>-4.2759999999999665E-3</v>
      </c>
      <c r="H428" s="5">
        <f t="shared" si="43"/>
        <v>-0.57725999999999544</v>
      </c>
      <c r="I428" s="2" t="s">
        <v>66</v>
      </c>
      <c r="J428" s="33" t="s">
        <v>1728</v>
      </c>
      <c r="K428" s="34">
        <f t="shared" si="44"/>
        <v>44104</v>
      </c>
      <c r="L428" s="34" t="str">
        <f t="shared" ca="1" si="45"/>
        <v>2020-11-23</v>
      </c>
      <c r="M428" s="18">
        <f t="shared" ca="1" si="46"/>
        <v>7425</v>
      </c>
      <c r="N428" s="19">
        <f t="shared" ca="1" si="47"/>
        <v>-2.8377090909090689E-2</v>
      </c>
      <c r="O428" s="35">
        <f t="shared" si="48"/>
        <v>134.83583999999999</v>
      </c>
      <c r="P428" s="35">
        <f t="shared" si="49"/>
        <v>0.16416000000000963</v>
      </c>
      <c r="Q428" s="36">
        <f t="shared" si="50"/>
        <v>0.9</v>
      </c>
      <c r="R428" s="37">
        <f t="shared" si="51"/>
        <v>12094.850000000011</v>
      </c>
      <c r="S428" s="38">
        <f t="shared" si="52"/>
        <v>19738.795200000019</v>
      </c>
      <c r="T428" s="38"/>
      <c r="U428" s="38"/>
      <c r="V428" s="39">
        <f t="shared" si="53"/>
        <v>49914.78</v>
      </c>
      <c r="W428" s="39">
        <f t="shared" si="54"/>
        <v>69653.575200000021</v>
      </c>
      <c r="X428" s="1">
        <f t="shared" si="55"/>
        <v>58785</v>
      </c>
      <c r="Y428" s="37">
        <f t="shared" si="56"/>
        <v>10868.575200000021</v>
      </c>
      <c r="Z428" s="204">
        <f t="shared" si="57"/>
        <v>0.18488687930594572</v>
      </c>
      <c r="AA428" s="204">
        <f t="shared" si="58"/>
        <v>1.2252881213769236</v>
      </c>
      <c r="AB428" s="204">
        <f>SUM($C$2:C428)*D428/SUM($B$2:B428)-1</f>
        <v>0.22678704567491703</v>
      </c>
      <c r="AC428" s="204">
        <f t="shared" si="59"/>
        <v>-4.1900166368971314E-2</v>
      </c>
      <c r="AD428" s="40">
        <f t="shared" si="60"/>
        <v>0.224276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 t="shared" si="41"/>
        <v>0.22000000000000003</v>
      </c>
      <c r="F429" s="13">
        <f t="shared" si="42"/>
        <v>-2.2835851851851885E-2</v>
      </c>
      <c r="H429" s="5">
        <f t="shared" si="43"/>
        <v>-3.0828400000000045</v>
      </c>
      <c r="I429" s="2" t="s">
        <v>66</v>
      </c>
      <c r="J429" s="33" t="s">
        <v>1730</v>
      </c>
      <c r="K429" s="34">
        <f t="shared" si="44"/>
        <v>44113</v>
      </c>
      <c r="L429" s="34" t="str">
        <f t="shared" ca="1" si="45"/>
        <v>2020-11-23</v>
      </c>
      <c r="M429" s="18">
        <f t="shared" ca="1" si="46"/>
        <v>6210</v>
      </c>
      <c r="N429" s="19">
        <f t="shared" ca="1" si="47"/>
        <v>-0.18119752012882476</v>
      </c>
      <c r="O429" s="35">
        <f t="shared" si="48"/>
        <v>134.83604</v>
      </c>
      <c r="P429" s="35">
        <f t="shared" si="49"/>
        <v>0.16396000000000299</v>
      </c>
      <c r="Q429" s="36">
        <f t="shared" si="50"/>
        <v>0.9</v>
      </c>
      <c r="R429" s="37">
        <f t="shared" si="51"/>
        <v>12175.930000000011</v>
      </c>
      <c r="S429" s="38">
        <f t="shared" si="52"/>
        <v>20248.571590000018</v>
      </c>
      <c r="T429" s="38"/>
      <c r="U429" s="38"/>
      <c r="V429" s="39">
        <f t="shared" si="53"/>
        <v>49914.78</v>
      </c>
      <c r="W429" s="39">
        <f t="shared" si="54"/>
        <v>70163.35159000002</v>
      </c>
      <c r="X429" s="1">
        <f t="shared" si="55"/>
        <v>58920</v>
      </c>
      <c r="Y429" s="37">
        <f t="shared" si="56"/>
        <v>11243.35159000002</v>
      </c>
      <c r="Z429" s="204">
        <f t="shared" si="57"/>
        <v>0.19082402562797052</v>
      </c>
      <c r="AA429" s="204">
        <f t="shared" si="58"/>
        <v>1.2485371362387609</v>
      </c>
      <c r="AB429" s="204">
        <f>SUM($C$2:C429)*D429/SUM($B$2:B429)-1</f>
        <v>0.24951418635437883</v>
      </c>
      <c r="AC429" s="204">
        <f t="shared" si="59"/>
        <v>-5.8690160726408314E-2</v>
      </c>
      <c r="AD429" s="40">
        <f t="shared" si="60"/>
        <v>0.24283585185185191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 t="shared" si="41"/>
        <v>0.22000000000000003</v>
      </c>
      <c r="F430" s="13">
        <f t="shared" si="42"/>
        <v>-4.9952518518518604E-2</v>
      </c>
      <c r="H430" s="5">
        <f t="shared" si="43"/>
        <v>-6.7435900000000117</v>
      </c>
      <c r="I430" s="2" t="s">
        <v>66</v>
      </c>
      <c r="J430" s="33" t="s">
        <v>1732</v>
      </c>
      <c r="K430" s="34">
        <f t="shared" si="44"/>
        <v>44116</v>
      </c>
      <c r="L430" s="34" t="str">
        <f t="shared" ca="1" si="45"/>
        <v>2020-11-23</v>
      </c>
      <c r="M430" s="18">
        <f t="shared" ca="1" si="46"/>
        <v>5805</v>
      </c>
      <c r="N430" s="19">
        <f t="shared" ca="1" si="47"/>
        <v>-0.42401556416882075</v>
      </c>
      <c r="O430" s="35">
        <f t="shared" si="48"/>
        <v>134.846598</v>
      </c>
      <c r="P430" s="35">
        <f t="shared" si="49"/>
        <v>0.15340199999999982</v>
      </c>
      <c r="Q430" s="36">
        <f t="shared" si="50"/>
        <v>0.9</v>
      </c>
      <c r="R430" s="37">
        <f t="shared" si="51"/>
        <v>12254.760000000011</v>
      </c>
      <c r="S430" s="38">
        <f t="shared" si="52"/>
        <v>20962.992456000018</v>
      </c>
      <c r="T430" s="38"/>
      <c r="U430" s="38"/>
      <c r="V430" s="39">
        <f t="shared" si="53"/>
        <v>49914.78</v>
      </c>
      <c r="W430" s="39">
        <f t="shared" si="54"/>
        <v>70877.772456000021</v>
      </c>
      <c r="X430" s="1">
        <f t="shared" si="55"/>
        <v>59055</v>
      </c>
      <c r="Y430" s="37">
        <f t="shared" si="56"/>
        <v>11822.772456000021</v>
      </c>
      <c r="Z430" s="204">
        <f t="shared" si="57"/>
        <v>0.20019934732029498</v>
      </c>
      <c r="AA430" s="204">
        <f t="shared" si="58"/>
        <v>1.293488828058845</v>
      </c>
      <c r="AB430" s="204">
        <f>SUM($C$2:C430)*D430/SUM($B$2:B430)-1</f>
        <v>0.28462424739649483</v>
      </c>
      <c r="AC430" s="204">
        <f t="shared" si="59"/>
        <v>-8.4424900076199849E-2</v>
      </c>
      <c r="AD430" s="40">
        <f t="shared" si="60"/>
        <v>0.26995251851851865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 t="shared" si="41"/>
        <v>0.21000000000000002</v>
      </c>
      <c r="F431" s="13">
        <f t="shared" si="42"/>
        <v>-5.3085999999999939E-2</v>
      </c>
      <c r="H431" s="5">
        <f t="shared" si="43"/>
        <v>-6.3703199999999924</v>
      </c>
      <c r="I431" s="2" t="s">
        <v>66</v>
      </c>
      <c r="J431" s="33" t="s">
        <v>1734</v>
      </c>
      <c r="K431" s="34">
        <f t="shared" si="44"/>
        <v>44117</v>
      </c>
      <c r="L431" s="34" t="str">
        <f t="shared" ca="1" si="45"/>
        <v>2020-11-23</v>
      </c>
      <c r="M431" s="18">
        <f t="shared" ca="1" si="46"/>
        <v>5040</v>
      </c>
      <c r="N431" s="19">
        <f t="shared" ca="1" si="47"/>
        <v>-0.46134261904761853</v>
      </c>
      <c r="O431" s="35">
        <f t="shared" si="48"/>
        <v>119.859408</v>
      </c>
      <c r="P431" s="35">
        <f t="shared" si="49"/>
        <v>0.14059199999999805</v>
      </c>
      <c r="Q431" s="36">
        <f t="shared" si="50"/>
        <v>0.8</v>
      </c>
      <c r="R431" s="37">
        <f t="shared" si="51"/>
        <v>11676.290000000012</v>
      </c>
      <c r="S431" s="38">
        <f t="shared" si="52"/>
        <v>20038.848898000018</v>
      </c>
      <c r="T431" s="38">
        <v>648.30999999999995</v>
      </c>
      <c r="U431" s="38">
        <v>1107.07</v>
      </c>
      <c r="V431" s="39">
        <f t="shared" si="53"/>
        <v>51021.85</v>
      </c>
      <c r="W431" s="39">
        <f t="shared" si="54"/>
        <v>71060.698898000017</v>
      </c>
      <c r="X431" s="1">
        <f t="shared" si="55"/>
        <v>59175</v>
      </c>
      <c r="Y431" s="37">
        <f t="shared" si="56"/>
        <v>11885.698898000017</v>
      </c>
      <c r="Z431" s="204">
        <f t="shared" si="57"/>
        <v>0.20085676211237891</v>
      </c>
      <c r="AA431" s="204">
        <f t="shared" si="58"/>
        <v>1.4578045170271632</v>
      </c>
      <c r="AB431" s="204">
        <f>SUM($C$2:C431)*D431/SUM($B$2:B431)-1</f>
        <v>0.28824163950992809</v>
      </c>
      <c r="AC431" s="204">
        <f t="shared" si="59"/>
        <v>-8.7384877397549188E-2</v>
      </c>
      <c r="AD431" s="40">
        <f t="shared" si="60"/>
        <v>0.26308599999999993</v>
      </c>
    </row>
    <row r="432" spans="1:30">
      <c r="A432" s="31" t="s">
        <v>1742</v>
      </c>
      <c r="B432" s="2">
        <v>120</v>
      </c>
      <c r="C432" s="178">
        <v>70.28</v>
      </c>
      <c r="D432" s="179">
        <v>1.7055</v>
      </c>
      <c r="E432" s="32">
        <f t="shared" si="41"/>
        <v>0.21000000000000002</v>
      </c>
      <c r="F432" s="13">
        <f t="shared" si="42"/>
        <v>-4.7120333333333285E-2</v>
      </c>
      <c r="H432" s="5">
        <f t="shared" si="43"/>
        <v>-5.6544399999999939</v>
      </c>
      <c r="I432" s="2" t="s">
        <v>66</v>
      </c>
      <c r="J432" s="33" t="s">
        <v>1743</v>
      </c>
      <c r="K432" s="34">
        <f t="shared" si="44"/>
        <v>44118</v>
      </c>
      <c r="L432" s="34" t="str">
        <f t="shared" ca="1" si="45"/>
        <v>2020-11-23</v>
      </c>
      <c r="M432" s="18">
        <f t="shared" ca="1" si="46"/>
        <v>4920</v>
      </c>
      <c r="N432" s="19">
        <f t="shared" ca="1" si="47"/>
        <v>-0.41948589430894268</v>
      </c>
      <c r="O432" s="35">
        <f t="shared" si="48"/>
        <v>119.86254000000001</v>
      </c>
      <c r="P432" s="35">
        <f t="shared" si="49"/>
        <v>0.13745999999999015</v>
      </c>
      <c r="Q432" s="36">
        <f t="shared" si="50"/>
        <v>0.8</v>
      </c>
      <c r="R432" s="37">
        <f t="shared" si="51"/>
        <v>11746.570000000012</v>
      </c>
      <c r="S432" s="38">
        <f t="shared" si="52"/>
        <v>20033.775135000022</v>
      </c>
      <c r="T432" s="38"/>
      <c r="U432" s="38"/>
      <c r="V432" s="39">
        <f t="shared" si="53"/>
        <v>51021.85</v>
      </c>
      <c r="W432" s="39">
        <f t="shared" si="54"/>
        <v>71055.625135000024</v>
      </c>
      <c r="X432" s="1">
        <f t="shared" si="55"/>
        <v>59295</v>
      </c>
      <c r="Y432" s="37">
        <f t="shared" si="56"/>
        <v>11760.625135000024</v>
      </c>
      <c r="Z432" s="204">
        <f t="shared" si="57"/>
        <v>0.1983409247828658</v>
      </c>
      <c r="AA432" s="204">
        <f t="shared" si="58"/>
        <v>1.4215413881048957</v>
      </c>
      <c r="AB432" s="204">
        <f>SUM($C$2:C432)*D432/SUM($B$2:B432)-1</f>
        <v>0.27964043232987601</v>
      </c>
      <c r="AC432" s="204">
        <f t="shared" si="59"/>
        <v>-8.1299507547010208E-2</v>
      </c>
      <c r="AD432" s="40">
        <f t="shared" si="60"/>
        <v>0.25712033333333328</v>
      </c>
    </row>
    <row r="433" spans="1:30">
      <c r="A433" s="31" t="s">
        <v>1744</v>
      </c>
      <c r="B433" s="2">
        <v>120</v>
      </c>
      <c r="C433" s="178">
        <v>70.34</v>
      </c>
      <c r="D433" s="179">
        <v>1.7039</v>
      </c>
      <c r="E433" s="32">
        <f t="shared" si="41"/>
        <v>0.21000000000000002</v>
      </c>
      <c r="F433" s="13">
        <f t="shared" si="42"/>
        <v>-4.6306833333333228E-2</v>
      </c>
      <c r="H433" s="5">
        <f t="shared" si="43"/>
        <v>-5.5568199999999877</v>
      </c>
      <c r="I433" s="2" t="s">
        <v>66</v>
      </c>
      <c r="J433" s="33" t="s">
        <v>1745</v>
      </c>
      <c r="K433" s="34">
        <f t="shared" si="44"/>
        <v>44119</v>
      </c>
      <c r="L433" s="34" t="str">
        <f t="shared" ca="1" si="45"/>
        <v>2020-11-23</v>
      </c>
      <c r="M433" s="18">
        <f t="shared" ca="1" si="46"/>
        <v>4800</v>
      </c>
      <c r="N433" s="19">
        <f t="shared" ca="1" si="47"/>
        <v>-0.42254985416666568</v>
      </c>
      <c r="O433" s="35">
        <f t="shared" si="48"/>
        <v>119.85232600000001</v>
      </c>
      <c r="P433" s="35">
        <f t="shared" si="49"/>
        <v>0.14767399999999498</v>
      </c>
      <c r="Q433" s="36">
        <f t="shared" si="50"/>
        <v>0.8</v>
      </c>
      <c r="R433" s="37">
        <f t="shared" si="51"/>
        <v>11816.910000000013</v>
      </c>
      <c r="S433" s="38">
        <f t="shared" si="52"/>
        <v>20134.832949000021</v>
      </c>
      <c r="T433" s="38"/>
      <c r="U433" s="38"/>
      <c r="V433" s="39">
        <f t="shared" si="53"/>
        <v>51021.85</v>
      </c>
      <c r="W433" s="39">
        <f t="shared" si="54"/>
        <v>71156.682949000024</v>
      </c>
      <c r="X433" s="1">
        <f t="shared" si="55"/>
        <v>59415</v>
      </c>
      <c r="Y433" s="37">
        <f t="shared" si="56"/>
        <v>11741.682949000024</v>
      </c>
      <c r="Z433" s="204">
        <f t="shared" si="57"/>
        <v>0.19762152569216562</v>
      </c>
      <c r="AA433" s="204">
        <f t="shared" si="58"/>
        <v>1.3989602174392233</v>
      </c>
      <c r="AB433" s="204">
        <f>SUM($C$2:C433)*D433/SUM($B$2:B433)-1</f>
        <v>0.27787510037869212</v>
      </c>
      <c r="AC433" s="204">
        <f t="shared" si="59"/>
        <v>-8.0253574686526497E-2</v>
      </c>
      <c r="AD433" s="40">
        <f t="shared" si="60"/>
        <v>0.25630683333333326</v>
      </c>
    </row>
    <row r="434" spans="1:30">
      <c r="A434" s="31" t="s">
        <v>1746</v>
      </c>
      <c r="B434" s="2">
        <v>120</v>
      </c>
      <c r="C434" s="178">
        <v>70.44</v>
      </c>
      <c r="D434" s="179">
        <v>1.7015</v>
      </c>
      <c r="E434" s="32">
        <f t="shared" si="41"/>
        <v>0.21000000000000002</v>
      </c>
      <c r="F434" s="13">
        <f t="shared" si="42"/>
        <v>-4.4951000000000005E-2</v>
      </c>
      <c r="H434" s="5">
        <f t="shared" si="43"/>
        <v>-5.3941200000000009</v>
      </c>
      <c r="I434" s="2" t="s">
        <v>66</v>
      </c>
      <c r="J434" s="33" t="s">
        <v>1747</v>
      </c>
      <c r="K434" s="34">
        <f t="shared" si="44"/>
        <v>44120</v>
      </c>
      <c r="L434" s="34" t="str">
        <f t="shared" ca="1" si="45"/>
        <v>2020-11-23</v>
      </c>
      <c r="M434" s="18">
        <f t="shared" ca="1" si="46"/>
        <v>4680</v>
      </c>
      <c r="N434" s="19">
        <f t="shared" ca="1" si="47"/>
        <v>-0.42069525641025646</v>
      </c>
      <c r="O434" s="35">
        <f t="shared" si="48"/>
        <v>119.85365999999999</v>
      </c>
      <c r="P434" s="35">
        <f t="shared" si="49"/>
        <v>0.14634000000000924</v>
      </c>
      <c r="Q434" s="36">
        <f t="shared" si="50"/>
        <v>0.8</v>
      </c>
      <c r="R434" s="37">
        <f t="shared" si="51"/>
        <v>11887.350000000013</v>
      </c>
      <c r="S434" s="38">
        <f t="shared" si="52"/>
        <v>20226.326025000024</v>
      </c>
      <c r="T434" s="38"/>
      <c r="U434" s="38"/>
      <c r="V434" s="39">
        <f t="shared" si="53"/>
        <v>51021.85</v>
      </c>
      <c r="W434" s="39">
        <f t="shared" si="54"/>
        <v>71248.176025000022</v>
      </c>
      <c r="X434" s="1">
        <f t="shared" si="55"/>
        <v>59535</v>
      </c>
      <c r="Y434" s="37">
        <f t="shared" si="56"/>
        <v>11713.176025000022</v>
      </c>
      <c r="Z434" s="204">
        <f t="shared" si="57"/>
        <v>0.19674436927857597</v>
      </c>
      <c r="AA434" s="204">
        <f t="shared" si="58"/>
        <v>1.3758921227747685</v>
      </c>
      <c r="AB434" s="204">
        <f>SUM($C$2:C434)*D434/SUM($B$2:B434)-1</f>
        <v>0.27551624968505917</v>
      </c>
      <c r="AC434" s="204">
        <f t="shared" si="59"/>
        <v>-7.8771880406483197E-2</v>
      </c>
      <c r="AD434" s="40">
        <f t="shared" si="60"/>
        <v>0.25495100000000004</v>
      </c>
    </row>
    <row r="435" spans="1:30">
      <c r="A435" s="31" t="s">
        <v>1748</v>
      </c>
      <c r="B435" s="2">
        <v>120</v>
      </c>
      <c r="C435" s="178">
        <v>70.959999999999994</v>
      </c>
      <c r="D435" s="179">
        <v>1.6892</v>
      </c>
      <c r="E435" s="32">
        <f t="shared" si="41"/>
        <v>0.21000000000000002</v>
      </c>
      <c r="F435" s="13">
        <f t="shared" si="42"/>
        <v>-3.7900666666666777E-2</v>
      </c>
      <c r="H435" s="5">
        <f t="shared" si="43"/>
        <v>-4.548080000000013</v>
      </c>
      <c r="I435" s="2" t="s">
        <v>66</v>
      </c>
      <c r="J435" s="33" t="s">
        <v>1749</v>
      </c>
      <c r="K435" s="34">
        <f t="shared" si="44"/>
        <v>44123</v>
      </c>
      <c r="L435" s="34" t="str">
        <f t="shared" ca="1" si="45"/>
        <v>2020-11-23</v>
      </c>
      <c r="M435" s="18">
        <f t="shared" ca="1" si="46"/>
        <v>4320</v>
      </c>
      <c r="N435" s="19">
        <f t="shared" ca="1" si="47"/>
        <v>-0.38427064814814926</v>
      </c>
      <c r="O435" s="35">
        <f t="shared" si="48"/>
        <v>119.86563199999999</v>
      </c>
      <c r="P435" s="35">
        <f t="shared" si="49"/>
        <v>0.13436800000000915</v>
      </c>
      <c r="Q435" s="36">
        <f t="shared" si="50"/>
        <v>0.8</v>
      </c>
      <c r="R435" s="37">
        <f t="shared" si="51"/>
        <v>11958.310000000012</v>
      </c>
      <c r="S435" s="38">
        <f t="shared" si="52"/>
        <v>20199.977252000022</v>
      </c>
      <c r="T435" s="38"/>
      <c r="U435" s="38"/>
      <c r="V435" s="39">
        <f t="shared" si="53"/>
        <v>51021.85</v>
      </c>
      <c r="W435" s="39">
        <f t="shared" si="54"/>
        <v>71221.827252000017</v>
      </c>
      <c r="X435" s="1">
        <f t="shared" si="55"/>
        <v>59655</v>
      </c>
      <c r="Y435" s="37">
        <f t="shared" si="56"/>
        <v>11566.827252000017</v>
      </c>
      <c r="Z435" s="204">
        <f t="shared" si="57"/>
        <v>0.1938953524767415</v>
      </c>
      <c r="AA435" s="204">
        <f t="shared" si="58"/>
        <v>1.3398153920643123</v>
      </c>
      <c r="AB435" s="204">
        <f>SUM($C$2:C435)*D435/SUM($B$2:B435)-1</f>
        <v>0.26575772646048113</v>
      </c>
      <c r="AC435" s="204">
        <f t="shared" si="59"/>
        <v>-7.1862373983739625E-2</v>
      </c>
      <c r="AD435" s="40">
        <f t="shared" si="60"/>
        <v>0.2479006666666668</v>
      </c>
    </row>
    <row r="436" spans="1:30">
      <c r="A436" s="31" t="s">
        <v>1750</v>
      </c>
      <c r="B436" s="2">
        <v>135</v>
      </c>
      <c r="C436" s="178">
        <v>79.22</v>
      </c>
      <c r="D436" s="179">
        <v>1.702</v>
      </c>
      <c r="E436" s="32">
        <f t="shared" si="41"/>
        <v>0.22000000000000003</v>
      </c>
      <c r="F436" s="13">
        <f t="shared" si="42"/>
        <v>-4.525229629629629E-2</v>
      </c>
      <c r="H436" s="5">
        <f t="shared" si="43"/>
        <v>-6.1090599999999995</v>
      </c>
      <c r="I436" s="2" t="s">
        <v>66</v>
      </c>
      <c r="J436" s="33" t="s">
        <v>1751</v>
      </c>
      <c r="K436" s="34">
        <f t="shared" si="44"/>
        <v>44124</v>
      </c>
      <c r="L436" s="34" t="str">
        <f t="shared" ca="1" si="45"/>
        <v>2020-11-23</v>
      </c>
      <c r="M436" s="18">
        <f t="shared" ca="1" si="46"/>
        <v>4725</v>
      </c>
      <c r="N436" s="19">
        <f t="shared" ca="1" si="47"/>
        <v>-0.47191680423280419</v>
      </c>
      <c r="O436" s="35">
        <f t="shared" si="48"/>
        <v>134.83243999999999</v>
      </c>
      <c r="P436" s="35">
        <f t="shared" si="49"/>
        <v>0.16756000000000881</v>
      </c>
      <c r="Q436" s="36">
        <f t="shared" si="50"/>
        <v>0.9</v>
      </c>
      <c r="R436" s="37">
        <f t="shared" si="51"/>
        <v>12037.530000000012</v>
      </c>
      <c r="S436" s="38">
        <f t="shared" si="52"/>
        <v>20487.876060000021</v>
      </c>
      <c r="T436" s="38"/>
      <c r="U436" s="38"/>
      <c r="V436" s="39">
        <f t="shared" si="53"/>
        <v>51021.85</v>
      </c>
      <c r="W436" s="39">
        <f t="shared" si="54"/>
        <v>71509.726060000015</v>
      </c>
      <c r="X436" s="1">
        <f t="shared" si="55"/>
        <v>59790</v>
      </c>
      <c r="Y436" s="37">
        <f t="shared" si="56"/>
        <v>11719.726060000015</v>
      </c>
      <c r="Z436" s="204">
        <f t="shared" si="57"/>
        <v>0.19601481953503952</v>
      </c>
      <c r="AA436" s="204">
        <f t="shared" si="58"/>
        <v>1.3366247224328984</v>
      </c>
      <c r="AB436" s="204">
        <f>SUM($C$2:C436)*D436/SUM($B$2:B436)-1</f>
        <v>0.27472455694932241</v>
      </c>
      <c r="AC436" s="204">
        <f t="shared" si="59"/>
        <v>-7.8709737414282888E-2</v>
      </c>
      <c r="AD436" s="40">
        <f t="shared" si="60"/>
        <v>0.26525229629629632</v>
      </c>
    </row>
    <row r="437" spans="1:30">
      <c r="A437" s="31" t="s">
        <v>1752</v>
      </c>
      <c r="B437" s="2">
        <v>120</v>
      </c>
      <c r="C437" s="178">
        <v>70.44</v>
      </c>
      <c r="D437" s="179">
        <v>1.7016</v>
      </c>
      <c r="E437" s="32">
        <f t="shared" si="41"/>
        <v>0.21000000000000002</v>
      </c>
      <c r="F437" s="13">
        <f t="shared" si="42"/>
        <v>-4.4951000000000005E-2</v>
      </c>
      <c r="H437" s="5">
        <f t="shared" si="43"/>
        <v>-5.3941200000000009</v>
      </c>
      <c r="I437" s="2" t="s">
        <v>66</v>
      </c>
      <c r="J437" s="33" t="s">
        <v>1753</v>
      </c>
      <c r="K437" s="34">
        <f t="shared" si="44"/>
        <v>44125</v>
      </c>
      <c r="L437" s="34" t="str">
        <f t="shared" ca="1" si="45"/>
        <v>2020-11-23</v>
      </c>
      <c r="M437" s="18">
        <f t="shared" ca="1" si="46"/>
        <v>4080</v>
      </c>
      <c r="N437" s="19">
        <f t="shared" ca="1" si="47"/>
        <v>-0.48256220588235305</v>
      </c>
      <c r="O437" s="35">
        <f t="shared" si="48"/>
        <v>119.860704</v>
      </c>
      <c r="P437" s="35">
        <f t="shared" si="49"/>
        <v>0.13929600000000164</v>
      </c>
      <c r="Q437" s="36">
        <f t="shared" si="50"/>
        <v>0.8</v>
      </c>
      <c r="R437" s="37">
        <f t="shared" si="51"/>
        <v>12107.970000000012</v>
      </c>
      <c r="S437" s="38">
        <f t="shared" si="52"/>
        <v>20602.92175200002</v>
      </c>
      <c r="T437" s="38"/>
      <c r="U437" s="38"/>
      <c r="V437" s="39">
        <f t="shared" si="53"/>
        <v>51021.85</v>
      </c>
      <c r="W437" s="39">
        <f t="shared" si="54"/>
        <v>71624.771752000015</v>
      </c>
      <c r="X437" s="1">
        <f t="shared" si="55"/>
        <v>59910</v>
      </c>
      <c r="Y437" s="37">
        <f t="shared" si="56"/>
        <v>11714.771752000015</v>
      </c>
      <c r="Z437" s="204">
        <f t="shared" si="57"/>
        <v>0.19553950512435336</v>
      </c>
      <c r="AA437" s="204">
        <f t="shared" si="58"/>
        <v>1.3180213826274327</v>
      </c>
      <c r="AB437" s="204">
        <f>SUM($C$2:C437)*D437/SUM($B$2:B437)-1</f>
        <v>0.27387297466199301</v>
      </c>
      <c r="AC437" s="204">
        <f t="shared" si="59"/>
        <v>-7.8333469537639644E-2</v>
      </c>
      <c r="AD437" s="40">
        <f t="shared" si="60"/>
        <v>0.25495100000000004</v>
      </c>
    </row>
    <row r="438" spans="1:30">
      <c r="A438" s="31" t="s">
        <v>1754</v>
      </c>
      <c r="B438" s="2">
        <v>120</v>
      </c>
      <c r="C438" s="178">
        <v>70.64</v>
      </c>
      <c r="D438" s="179">
        <v>1.6968000000000001</v>
      </c>
      <c r="E438" s="32">
        <f t="shared" si="41"/>
        <v>0.21000000000000002</v>
      </c>
      <c r="F438" s="13">
        <f t="shared" si="42"/>
        <v>-4.2239333333333323E-2</v>
      </c>
      <c r="H438" s="5">
        <f t="shared" si="43"/>
        <v>-5.068719999999999</v>
      </c>
      <c r="I438" s="2" t="s">
        <v>66</v>
      </c>
      <c r="J438" s="33" t="s">
        <v>1755</v>
      </c>
      <c r="K438" s="34">
        <f t="shared" si="44"/>
        <v>44126</v>
      </c>
      <c r="L438" s="34" t="str">
        <f t="shared" ca="1" si="45"/>
        <v>2020-11-23</v>
      </c>
      <c r="M438" s="18">
        <f t="shared" ca="1" si="46"/>
        <v>3960</v>
      </c>
      <c r="N438" s="19">
        <f t="shared" ca="1" si="47"/>
        <v>-0.4671926262626262</v>
      </c>
      <c r="O438" s="35">
        <f t="shared" si="48"/>
        <v>119.861952</v>
      </c>
      <c r="P438" s="35">
        <f t="shared" si="49"/>
        <v>0.13804799999999773</v>
      </c>
      <c r="Q438" s="36">
        <f t="shared" si="50"/>
        <v>0.8</v>
      </c>
      <c r="R438" s="37">
        <f t="shared" si="51"/>
        <v>12178.610000000011</v>
      </c>
      <c r="S438" s="38">
        <f t="shared" si="52"/>
        <v>20664.665448000022</v>
      </c>
      <c r="T438" s="38"/>
      <c r="U438" s="38"/>
      <c r="V438" s="39">
        <f t="shared" si="53"/>
        <v>51021.85</v>
      </c>
      <c r="W438" s="39">
        <f t="shared" si="54"/>
        <v>71686.51544800002</v>
      </c>
      <c r="X438" s="1">
        <f t="shared" si="55"/>
        <v>60030</v>
      </c>
      <c r="Y438" s="37">
        <f t="shared" si="56"/>
        <v>11656.51544800002</v>
      </c>
      <c r="Z438" s="204">
        <f t="shared" si="57"/>
        <v>0.1941781683824757</v>
      </c>
      <c r="AA438" s="204">
        <f t="shared" si="58"/>
        <v>1.293996597303555</v>
      </c>
      <c r="AB438" s="204">
        <f>SUM($C$2:C438)*D438/SUM($B$2:B438)-1</f>
        <v>0.26973695032483769</v>
      </c>
      <c r="AC438" s="204">
        <f t="shared" si="59"/>
        <v>-7.5558781942361986E-2</v>
      </c>
      <c r="AD438" s="40">
        <f t="shared" si="60"/>
        <v>0.25223933333333337</v>
      </c>
    </row>
    <row r="439" spans="1:30">
      <c r="A439" s="31" t="s">
        <v>1756</v>
      </c>
      <c r="B439" s="2">
        <v>135</v>
      </c>
      <c r="C439" s="178">
        <v>80.400000000000006</v>
      </c>
      <c r="D439" s="179">
        <v>1.6771</v>
      </c>
      <c r="E439" s="32">
        <f t="shared" si="41"/>
        <v>0.22000000000000003</v>
      </c>
      <c r="F439" s="13">
        <f t="shared" si="42"/>
        <v>-3.1031111111111107E-2</v>
      </c>
      <c r="H439" s="5">
        <f t="shared" si="43"/>
        <v>-4.1891999999999996</v>
      </c>
      <c r="I439" s="2" t="s">
        <v>66</v>
      </c>
      <c r="J439" s="33" t="s">
        <v>1757</v>
      </c>
      <c r="K439" s="34">
        <f t="shared" si="44"/>
        <v>44127</v>
      </c>
      <c r="L439" s="34" t="str">
        <f t="shared" ca="1" si="45"/>
        <v>2020-11-23</v>
      </c>
      <c r="M439" s="18">
        <f t="shared" ca="1" si="46"/>
        <v>4320</v>
      </c>
      <c r="N439" s="19">
        <f t="shared" ca="1" si="47"/>
        <v>-0.35394861111111103</v>
      </c>
      <c r="O439" s="35">
        <f t="shared" si="48"/>
        <v>134.83884</v>
      </c>
      <c r="P439" s="35">
        <f t="shared" si="49"/>
        <v>0.16115999999999531</v>
      </c>
      <c r="Q439" s="36">
        <f t="shared" si="50"/>
        <v>0.9</v>
      </c>
      <c r="R439" s="37">
        <f t="shared" si="51"/>
        <v>12259.010000000011</v>
      </c>
      <c r="S439" s="38">
        <f t="shared" si="52"/>
        <v>20559.585671000019</v>
      </c>
      <c r="T439" s="38"/>
      <c r="U439" s="38"/>
      <c r="V439" s="39">
        <f t="shared" si="53"/>
        <v>51021.85</v>
      </c>
      <c r="W439" s="39">
        <f t="shared" si="54"/>
        <v>71581.435671000014</v>
      </c>
      <c r="X439" s="1">
        <f t="shared" si="55"/>
        <v>60165</v>
      </c>
      <c r="Y439" s="37">
        <f t="shared" si="56"/>
        <v>11416.435671000014</v>
      </c>
      <c r="Z439" s="204">
        <f t="shared" si="57"/>
        <v>0.18975210954874111</v>
      </c>
      <c r="AA439" s="204">
        <f t="shared" si="58"/>
        <v>1.2486326562508561</v>
      </c>
      <c r="AB439" s="204">
        <f>SUM($C$2:C439)*D439/SUM($B$2:B439)-1</f>
        <v>0.25442034623119758</v>
      </c>
      <c r="AC439" s="204">
        <f t="shared" si="59"/>
        <v>-6.466823668245647E-2</v>
      </c>
      <c r="AD439" s="40">
        <f t="shared" si="60"/>
        <v>0.25103111111111115</v>
      </c>
    </row>
    <row r="440" spans="1:30">
      <c r="A440" s="31" t="s">
        <v>1758</v>
      </c>
      <c r="B440" s="2">
        <v>135</v>
      </c>
      <c r="C440" s="178">
        <v>80.83</v>
      </c>
      <c r="D440" s="179">
        <v>1.6680999999999999</v>
      </c>
      <c r="E440" s="32">
        <f t="shared" si="41"/>
        <v>0.22000000000000003</v>
      </c>
      <c r="F440" s="13">
        <f t="shared" si="42"/>
        <v>-2.5848814814814762E-2</v>
      </c>
      <c r="H440" s="5">
        <f t="shared" si="43"/>
        <v>-3.4895899999999926</v>
      </c>
      <c r="I440" s="2" t="s">
        <v>66</v>
      </c>
      <c r="J440" s="33" t="s">
        <v>1759</v>
      </c>
      <c r="K440" s="34">
        <f t="shared" si="44"/>
        <v>44130</v>
      </c>
      <c r="L440" s="34" t="str">
        <f t="shared" ca="1" si="45"/>
        <v>2020-11-23</v>
      </c>
      <c r="M440" s="18">
        <f t="shared" ca="1" si="46"/>
        <v>3915</v>
      </c>
      <c r="N440" s="19">
        <f t="shared" ca="1" si="47"/>
        <v>-0.32533853128990992</v>
      </c>
      <c r="O440" s="35">
        <f t="shared" si="48"/>
        <v>134.83252299999998</v>
      </c>
      <c r="P440" s="35">
        <f t="shared" si="49"/>
        <v>0.16747700000001942</v>
      </c>
      <c r="Q440" s="36">
        <f t="shared" si="50"/>
        <v>0.9</v>
      </c>
      <c r="R440" s="37">
        <f t="shared" si="51"/>
        <v>12339.840000000011</v>
      </c>
      <c r="S440" s="38">
        <f t="shared" si="52"/>
        <v>20584.087104000017</v>
      </c>
      <c r="T440" s="38"/>
      <c r="U440" s="38"/>
      <c r="V440" s="39">
        <f t="shared" si="53"/>
        <v>51021.85</v>
      </c>
      <c r="W440" s="39">
        <f t="shared" si="54"/>
        <v>71605.937104000011</v>
      </c>
      <c r="X440" s="1">
        <f t="shared" si="55"/>
        <v>60300</v>
      </c>
      <c r="Y440" s="37">
        <f t="shared" si="56"/>
        <v>11305.937104000011</v>
      </c>
      <c r="Z440" s="204">
        <f t="shared" si="57"/>
        <v>0.18749481101160881</v>
      </c>
      <c r="AA440" s="204">
        <f t="shared" si="58"/>
        <v>1.2185551110943469</v>
      </c>
      <c r="AB440" s="204">
        <f>SUM($C$2:C440)*D440/SUM($B$2:B440)-1</f>
        <v>0.24713131283582079</v>
      </c>
      <c r="AC440" s="204">
        <f t="shared" si="59"/>
        <v>-5.9636501824211985E-2</v>
      </c>
      <c r="AD440" s="40">
        <f t="shared" si="60"/>
        <v>0.2458488148148148</v>
      </c>
    </row>
    <row r="441" spans="1:30">
      <c r="A441" s="31" t="s">
        <v>1760</v>
      </c>
      <c r="B441" s="2">
        <v>135</v>
      </c>
      <c r="C441" s="178">
        <v>80.69</v>
      </c>
      <c r="D441" s="179">
        <v>1.671</v>
      </c>
      <c r="E441" s="32">
        <f t="shared" si="41"/>
        <v>0.22000000000000003</v>
      </c>
      <c r="F441" s="13">
        <f t="shared" si="42"/>
        <v>-2.7536074074074199E-2</v>
      </c>
      <c r="H441" s="5">
        <f t="shared" si="43"/>
        <v>-3.7173700000000167</v>
      </c>
      <c r="I441" s="2" t="s">
        <v>66</v>
      </c>
      <c r="J441" s="33" t="s">
        <v>1761</v>
      </c>
      <c r="K441" s="34">
        <f t="shared" si="44"/>
        <v>44131</v>
      </c>
      <c r="L441" s="34" t="str">
        <f t="shared" ca="1" si="45"/>
        <v>2020-11-23</v>
      </c>
      <c r="M441" s="18">
        <f t="shared" ca="1" si="46"/>
        <v>3780</v>
      </c>
      <c r="N441" s="19">
        <f t="shared" ca="1" si="47"/>
        <v>-0.35895239417989577</v>
      </c>
      <c r="O441" s="35">
        <f t="shared" si="48"/>
        <v>134.83299</v>
      </c>
      <c r="P441" s="35">
        <f t="shared" si="49"/>
        <v>0.16701000000000477</v>
      </c>
      <c r="Q441" s="36">
        <f t="shared" si="50"/>
        <v>0.9</v>
      </c>
      <c r="R441" s="37">
        <f t="shared" si="51"/>
        <v>12420.530000000012</v>
      </c>
      <c r="S441" s="38">
        <f t="shared" si="52"/>
        <v>20754.705630000019</v>
      </c>
      <c r="T441" s="38"/>
      <c r="U441" s="38"/>
      <c r="V441" s="39">
        <f t="shared" si="53"/>
        <v>51021.85</v>
      </c>
      <c r="W441" s="39">
        <f t="shared" si="54"/>
        <v>71776.555630000017</v>
      </c>
      <c r="X441" s="1">
        <f t="shared" si="55"/>
        <v>60435</v>
      </c>
      <c r="Y441" s="37">
        <f t="shared" si="56"/>
        <v>11341.555630000017</v>
      </c>
      <c r="Z441" s="204">
        <f t="shared" si="57"/>
        <v>0.18766535335484424</v>
      </c>
      <c r="AA441" s="204">
        <f t="shared" si="58"/>
        <v>1.2048629449227959</v>
      </c>
      <c r="AB441" s="204">
        <f>SUM($C$2:C441)*D441/SUM($B$2:B441)-1</f>
        <v>0.24873980689997555</v>
      </c>
      <c r="AC441" s="204">
        <f t="shared" si="59"/>
        <v>-6.1074453545131302E-2</v>
      </c>
      <c r="AD441" s="40">
        <f t="shared" si="60"/>
        <v>0.24753607407407424</v>
      </c>
    </row>
    <row r="442" spans="1:30">
      <c r="A442" s="31" t="s">
        <v>1762</v>
      </c>
      <c r="B442" s="2">
        <v>135</v>
      </c>
      <c r="C442" s="178">
        <v>80.069999999999993</v>
      </c>
      <c r="D442" s="179">
        <v>1.6839999999999999</v>
      </c>
      <c r="E442" s="32">
        <f t="shared" si="41"/>
        <v>0.22000000000000003</v>
      </c>
      <c r="F442" s="13">
        <f t="shared" si="42"/>
        <v>-3.5008222222222267E-2</v>
      </c>
      <c r="H442" s="5">
        <f t="shared" si="43"/>
        <v>-4.7261100000000056</v>
      </c>
      <c r="I442" s="2" t="s">
        <v>66</v>
      </c>
      <c r="J442" s="33" t="s">
        <v>1763</v>
      </c>
      <c r="K442" s="34">
        <f t="shared" si="44"/>
        <v>44132</v>
      </c>
      <c r="L442" s="34" t="str">
        <f t="shared" ca="1" si="45"/>
        <v>2020-11-23</v>
      </c>
      <c r="M442" s="18">
        <f t="shared" ca="1" si="46"/>
        <v>3645</v>
      </c>
      <c r="N442" s="19">
        <f t="shared" ca="1" si="47"/>
        <v>-0.4732593004115232</v>
      </c>
      <c r="O442" s="35">
        <f t="shared" si="48"/>
        <v>134.83787999999998</v>
      </c>
      <c r="P442" s="35">
        <f t="shared" si="49"/>
        <v>0.16212000000001581</v>
      </c>
      <c r="Q442" s="36">
        <f t="shared" si="50"/>
        <v>0.9</v>
      </c>
      <c r="R442" s="37">
        <f t="shared" si="51"/>
        <v>12500.600000000011</v>
      </c>
      <c r="S442" s="38">
        <f t="shared" si="52"/>
        <v>21051.010400000017</v>
      </c>
      <c r="T442" s="38"/>
      <c r="U442" s="38"/>
      <c r="V442" s="39">
        <f t="shared" si="53"/>
        <v>51021.85</v>
      </c>
      <c r="W442" s="39">
        <f t="shared" si="54"/>
        <v>72072.86040000002</v>
      </c>
      <c r="X442" s="1">
        <f t="shared" si="55"/>
        <v>60570</v>
      </c>
      <c r="Y442" s="37">
        <f t="shared" si="56"/>
        <v>11502.86040000002</v>
      </c>
      <c r="Z442" s="204">
        <f t="shared" si="57"/>
        <v>0.18991019316493341</v>
      </c>
      <c r="AA442" s="204">
        <f t="shared" si="58"/>
        <v>1.2047213753449637</v>
      </c>
      <c r="AB442" s="204">
        <f>SUM($C$2:C442)*D442/SUM($B$2:B442)-1</f>
        <v>0.25787599141489204</v>
      </c>
      <c r="AC442" s="204">
        <f t="shared" si="59"/>
        <v>-6.7965798249958631E-2</v>
      </c>
      <c r="AD442" s="40">
        <f t="shared" si="60"/>
        <v>0.2550082222222223</v>
      </c>
    </row>
    <row r="443" spans="1:30">
      <c r="A443" s="31" t="s">
        <v>1764</v>
      </c>
      <c r="B443" s="2">
        <v>135</v>
      </c>
      <c r="C443" s="178">
        <v>79.44</v>
      </c>
      <c r="D443" s="179">
        <v>1.6974</v>
      </c>
      <c r="E443" s="32">
        <f t="shared" si="41"/>
        <v>0.22000000000000003</v>
      </c>
      <c r="F443" s="13">
        <f t="shared" si="42"/>
        <v>-4.2600888888888994E-2</v>
      </c>
      <c r="H443" s="5">
        <f t="shared" si="43"/>
        <v>-5.7511200000000144</v>
      </c>
      <c r="I443" s="2" t="s">
        <v>66</v>
      </c>
      <c r="J443" s="33" t="s">
        <v>1765</v>
      </c>
      <c r="K443" s="34">
        <f t="shared" si="44"/>
        <v>44133</v>
      </c>
      <c r="L443" s="34" t="str">
        <f t="shared" ca="1" si="45"/>
        <v>2020-11-23</v>
      </c>
      <c r="M443" s="18">
        <f t="shared" ca="1" si="46"/>
        <v>3510</v>
      </c>
      <c r="N443" s="19">
        <f t="shared" ca="1" si="47"/>
        <v>-0.59805094017094163</v>
      </c>
      <c r="O443" s="35">
        <f t="shared" si="48"/>
        <v>134.84145599999999</v>
      </c>
      <c r="P443" s="35">
        <f t="shared" si="49"/>
        <v>0.15854400000000624</v>
      </c>
      <c r="Q443" s="36">
        <f t="shared" si="50"/>
        <v>0.9</v>
      </c>
      <c r="R443" s="37">
        <f t="shared" si="51"/>
        <v>12580.040000000012</v>
      </c>
      <c r="S443" s="38">
        <f t="shared" si="52"/>
        <v>21353.35989600002</v>
      </c>
      <c r="T443" s="38"/>
      <c r="U443" s="38"/>
      <c r="V443" s="39">
        <f t="shared" si="53"/>
        <v>51021.85</v>
      </c>
      <c r="W443" s="39">
        <f t="shared" si="54"/>
        <v>72375.209896000015</v>
      </c>
      <c r="X443" s="1">
        <f t="shared" si="55"/>
        <v>60705</v>
      </c>
      <c r="Y443" s="37">
        <f t="shared" si="56"/>
        <v>11670.209896000015</v>
      </c>
      <c r="Z443" s="204">
        <f t="shared" si="57"/>
        <v>0.19224462393542563</v>
      </c>
      <c r="AA443" s="204">
        <f t="shared" si="58"/>
        <v>1.2052080052462286</v>
      </c>
      <c r="AB443" s="204">
        <f>SUM($C$2:C443)*D443/SUM($B$2:B443)-1</f>
        <v>0.26728686493699039</v>
      </c>
      <c r="AC443" s="204">
        <f t="shared" si="59"/>
        <v>-7.5042241001564758E-2</v>
      </c>
      <c r="AD443" s="40">
        <f t="shared" si="60"/>
        <v>0.26260088888888899</v>
      </c>
    </row>
    <row r="444" spans="1:30">
      <c r="A444" s="31" t="s">
        <v>1766</v>
      </c>
      <c r="B444" s="2">
        <v>135</v>
      </c>
      <c r="C444" s="178">
        <v>80.680000000000007</v>
      </c>
      <c r="D444" s="179">
        <v>1.6713</v>
      </c>
      <c r="E444" s="32">
        <f t="shared" si="41"/>
        <v>0.22000000000000003</v>
      </c>
      <c r="F444" s="13">
        <f t="shared" si="42"/>
        <v>-2.7656592592592445E-2</v>
      </c>
      <c r="H444" s="5">
        <f t="shared" si="43"/>
        <v>-3.7336399999999799</v>
      </c>
      <c r="I444" s="2" t="s">
        <v>66</v>
      </c>
      <c r="J444" s="33" t="s">
        <v>1767</v>
      </c>
      <c r="K444" s="34">
        <f t="shared" si="44"/>
        <v>44134</v>
      </c>
      <c r="L444" s="34" t="str">
        <f t="shared" ca="1" si="45"/>
        <v>2020-11-23</v>
      </c>
      <c r="M444" s="18">
        <f t="shared" ca="1" si="46"/>
        <v>3375</v>
      </c>
      <c r="N444" s="19">
        <f t="shared" ca="1" si="47"/>
        <v>-0.40378625185184963</v>
      </c>
      <c r="O444" s="35">
        <f t="shared" si="48"/>
        <v>134.840484</v>
      </c>
      <c r="P444" s="35">
        <f t="shared" si="49"/>
        <v>0.15951599999999644</v>
      </c>
      <c r="Q444" s="36">
        <f t="shared" si="50"/>
        <v>0.9</v>
      </c>
      <c r="R444" s="37">
        <f t="shared" si="51"/>
        <v>12660.720000000012</v>
      </c>
      <c r="S444" s="38">
        <f t="shared" si="52"/>
        <v>21159.86133600002</v>
      </c>
      <c r="T444" s="38"/>
      <c r="U444" s="38"/>
      <c r="V444" s="39">
        <f t="shared" si="53"/>
        <v>51021.85</v>
      </c>
      <c r="W444" s="39">
        <f t="shared" si="54"/>
        <v>72181.711336000022</v>
      </c>
      <c r="X444" s="1">
        <f t="shared" si="55"/>
        <v>60840</v>
      </c>
      <c r="Y444" s="37">
        <f t="shared" si="56"/>
        <v>11341.711336000022</v>
      </c>
      <c r="Z444" s="204">
        <f t="shared" si="57"/>
        <v>0.18641866101249205</v>
      </c>
      <c r="AA444" s="204">
        <f t="shared" si="58"/>
        <v>1.1551780463733001</v>
      </c>
      <c r="AB444" s="204">
        <f>SUM($C$2:C444)*D444/SUM($B$2:B444)-1</f>
        <v>0.2472480065088758</v>
      </c>
      <c r="AC444" s="204">
        <f t="shared" si="59"/>
        <v>-6.0829345496383747E-2</v>
      </c>
      <c r="AD444" s="40">
        <f t="shared" si="60"/>
        <v>0.24765659259259248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431" activePane="bottomRight" state="frozen"/>
      <selection activeCell="G436" sqref="G436"/>
      <selection pane="topRight" activeCell="G436" sqref="G436"/>
      <selection pane="bottomLeft" activeCell="G436" sqref="G436"/>
      <selection pane="bottomRight" activeCell="E14" sqref="E1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ROUND(SUM(H2:H19862),2)&amp;"盈利"</f>
        <v>12435.11盈利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34.31%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2020/11/23</v>
      </c>
      <c r="M276" s="44">
        <f t="shared" ref="M276:M280" ca="1" si="6">(L276-K276+1)*B276</f>
        <v>37395</v>
      </c>
      <c r="N276" s="61">
        <f t="shared" ref="N276:N280" ca="1" si="7">H276/M276*365</f>
        <v>0.14982598475732065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2020/11/23</v>
      </c>
      <c r="M277" s="44">
        <f t="shared" ca="1" si="6"/>
        <v>36990</v>
      </c>
      <c r="N277" s="61">
        <f t="shared" ca="1" si="7"/>
        <v>0.13268528548256281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2020/11/23</v>
      </c>
      <c r="M278" s="44">
        <f t="shared" ca="1" si="6"/>
        <v>36855</v>
      </c>
      <c r="N278" s="61">
        <f t="shared" ca="1" si="7"/>
        <v>0.12596026699226701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2020/11/23</v>
      </c>
      <c r="M279" s="44">
        <f t="shared" ca="1" si="6"/>
        <v>36720</v>
      </c>
      <c r="N279" s="61">
        <f t="shared" ca="1" si="7"/>
        <v>0.1617223153594772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2020/11/23</v>
      </c>
      <c r="M280" s="44">
        <f t="shared" ca="1" si="6"/>
        <v>36585</v>
      </c>
      <c r="N280" s="61">
        <f t="shared" ca="1" si="7"/>
        <v>0.15709390487904895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2020/11/23</v>
      </c>
      <c r="M284" s="44">
        <f ca="1">(L284-K284+1)*B284</f>
        <v>35775</v>
      </c>
      <c r="N284" s="61">
        <f ca="1">H284/M284*365</f>
        <v>0.17251066163522022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2020/11/23</v>
      </c>
      <c r="M285" s="44">
        <f ca="1">(L285-K285+1)*B285</f>
        <v>35640</v>
      </c>
      <c r="N285" s="61">
        <f ca="1">H285/M285*365</f>
        <v>0.15105512710437721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2020/11/23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0.11531213333333354</v>
      </c>
      <c r="H354" s="58">
        <f t="shared" ref="H354:H417" si="23">IF(G354="",$F$1*C354-B354,G354-B354)</f>
        <v>15.567138000000028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2020/11/23</v>
      </c>
      <c r="M354" s="44">
        <f t="shared" ref="M354:M417" ca="1" si="26">(L354-K354+1)*B354</f>
        <v>21735</v>
      </c>
      <c r="N354" s="61">
        <f t="shared" ref="N354:N417" ca="1" si="27">H354/M354*365</f>
        <v>0.2614219171842655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0.10468786666666649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2020/11/23</v>
      </c>
      <c r="M355" s="44">
        <f t="shared" ca="1" si="26"/>
        <v>21600</v>
      </c>
      <c r="N355" s="61">
        <f t="shared" ca="1" si="27"/>
        <v>0.24729824722222221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2020/11/23</v>
      </c>
      <c r="M356" s="44">
        <f t="shared" ca="1" si="26"/>
        <v>21465</v>
      </c>
      <c r="N356" s="61">
        <f t="shared" ca="1" si="27"/>
        <v>0.24776750943396261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2020/11/23</v>
      </c>
      <c r="M357" s="44">
        <f t="shared" ca="1" si="26"/>
        <v>21330</v>
      </c>
      <c r="N357" s="61">
        <f t="shared" ca="1" si="27"/>
        <v>0.22201199437412106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2020/11/23</v>
      </c>
      <c r="M358" s="44">
        <f t="shared" ca="1" si="26"/>
        <v>20925</v>
      </c>
      <c r="N358" s="61">
        <f t="shared" ca="1" si="27"/>
        <v>0.22363515985663088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2020/11/23</v>
      </c>
      <c r="M359" s="44">
        <f t="shared" ca="1" si="26"/>
        <v>20790</v>
      </c>
      <c r="N359" s="61">
        <f t="shared" ca="1" si="27"/>
        <v>0.21589239105339128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2020/11/23</v>
      </c>
      <c r="M360" s="44">
        <f t="shared" ca="1" si="26"/>
        <v>20655</v>
      </c>
      <c r="N360" s="61">
        <f t="shared" ca="1" si="27"/>
        <v>0.22204384023238918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2020/11/23</v>
      </c>
      <c r="M361" s="44">
        <f t="shared" ca="1" si="26"/>
        <v>19980</v>
      </c>
      <c r="N361" s="61">
        <f t="shared" ca="1" si="27"/>
        <v>0.24121326426426423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2020/11/23</v>
      </c>
      <c r="M362" s="44">
        <f t="shared" ca="1" si="26"/>
        <v>19845</v>
      </c>
      <c r="N362" s="61">
        <f t="shared" ca="1" si="27"/>
        <v>0.19750952834467159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2020/11/23</v>
      </c>
      <c r="M363" s="44">
        <f t="shared" ca="1" si="26"/>
        <v>19710</v>
      </c>
      <c r="N363" s="61">
        <f t="shared" ca="1" si="27"/>
        <v>0.19081944444444487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2020/11/23</v>
      </c>
      <c r="M364" s="44">
        <f t="shared" ca="1" si="26"/>
        <v>19575</v>
      </c>
      <c r="N364" s="61">
        <f t="shared" ca="1" si="27"/>
        <v>0.1499763463601537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2020/11/23</v>
      </c>
      <c r="M365" s="44">
        <f t="shared" ca="1" si="26"/>
        <v>19440</v>
      </c>
      <c r="N365" s="61">
        <f t="shared" ca="1" si="27"/>
        <v>0.1181596250000001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2020/11/23</v>
      </c>
      <c r="M366" s="44">
        <f t="shared" ca="1" si="26"/>
        <v>16920</v>
      </c>
      <c r="N366" s="61">
        <f t="shared" ca="1" si="27"/>
        <v>1.6511202127659785E-2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2020/11/23</v>
      </c>
      <c r="M367" s="44">
        <f t="shared" ca="1" si="26"/>
        <v>16800</v>
      </c>
      <c r="N367" s="61">
        <f t="shared" ca="1" si="27"/>
        <v>-1.7229564285714212E-2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2020/11/23</v>
      </c>
      <c r="M368" s="44">
        <f t="shared" ca="1" si="26"/>
        <v>16680</v>
      </c>
      <c r="N368" s="61">
        <f t="shared" ca="1" si="27"/>
        <v>-7.4936075539568006E-2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2020/11/23</v>
      </c>
      <c r="M369" s="44">
        <f t="shared" ca="1" si="26"/>
        <v>16560</v>
      </c>
      <c r="N369" s="61">
        <f t="shared" ca="1" si="27"/>
        <v>-0.13376046557971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2020/11/23</v>
      </c>
      <c r="M370" s="44">
        <f t="shared" ca="1" si="26"/>
        <v>16440</v>
      </c>
      <c r="N370" s="61">
        <f t="shared" ca="1" si="27"/>
        <v>-0.13133352737226256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-7.7823649999999966E-2</v>
      </c>
      <c r="H371" s="58">
        <f t="shared" si="23"/>
        <v>-9.3388379999999955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2020/11/23</v>
      </c>
      <c r="M371" s="44">
        <f t="shared" ca="1" si="26"/>
        <v>16080</v>
      </c>
      <c r="N371" s="61">
        <f t="shared" ca="1" si="27"/>
        <v>-0.21198233022388049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0.28782364999999999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-6.6220600000000004E-2</v>
      </c>
      <c r="H372" s="58">
        <f t="shared" si="23"/>
        <v>-7.946472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2020/11/23</v>
      </c>
      <c r="M372" s="44">
        <f t="shared" ca="1" si="26"/>
        <v>15960</v>
      </c>
      <c r="N372" s="61">
        <f t="shared" ca="1" si="27"/>
        <v>-0.18173322556390978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0.27622060000000004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-4.7911199999999945E-2</v>
      </c>
      <c r="H373" s="58">
        <f t="shared" si="23"/>
        <v>-5.7493439999999936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2020/11/23</v>
      </c>
      <c r="M373" s="44">
        <f t="shared" ca="1" si="26"/>
        <v>15840</v>
      </c>
      <c r="N373" s="61">
        <f t="shared" ca="1" si="27"/>
        <v>-0.13248172727272711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0.25791119999999995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-2.6699499999999431E-3</v>
      </c>
      <c r="H374" s="58">
        <f t="shared" si="23"/>
        <v>-0.32039399999999318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2020/11/23</v>
      </c>
      <c r="M374" s="44">
        <f t="shared" ca="1" si="26"/>
        <v>15720</v>
      </c>
      <c r="N374" s="61">
        <f t="shared" ca="1" si="27"/>
        <v>-7.4391736641219799E-3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0.21266994999999997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-7.0343999999998626E-3</v>
      </c>
      <c r="H375" s="58">
        <f t="shared" si="23"/>
        <v>-0.84412799999998356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2020/11/23</v>
      </c>
      <c r="M375" s="44">
        <f t="shared" ca="1" si="26"/>
        <v>15600</v>
      </c>
      <c r="N375" s="61">
        <f t="shared" ca="1" si="27"/>
        <v>-1.9750430769230384E-2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0.21703439999999988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-3.3966249999999934E-2</v>
      </c>
      <c r="H376" s="58">
        <f t="shared" si="23"/>
        <v>-4.0759499999999917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2020/11/23</v>
      </c>
      <c r="M376" s="44">
        <f t="shared" ca="1" si="26"/>
        <v>15240</v>
      </c>
      <c r="N376" s="61">
        <f t="shared" ca="1" si="27"/>
        <v>-9.7619537401574599E-2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0.24396624999999994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-3.9501649999999937E-2</v>
      </c>
      <c r="H377" s="58">
        <f t="shared" si="23"/>
        <v>-4.7401979999999924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2020/11/23</v>
      </c>
      <c r="M377" s="44">
        <f t="shared" ca="1" si="26"/>
        <v>15120</v>
      </c>
      <c r="N377" s="61">
        <f t="shared" ca="1" si="27"/>
        <v>-0.11442938293650776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0.24950164999999996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-4.9188599999999978E-2</v>
      </c>
      <c r="H378" s="58">
        <f t="shared" si="23"/>
        <v>-5.902631999999997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2020/11/23</v>
      </c>
      <c r="M378" s="44">
        <f t="shared" ca="1" si="26"/>
        <v>15000</v>
      </c>
      <c r="N378" s="61">
        <f t="shared" ca="1" si="27"/>
        <v>-0.14363071199999994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0.25918859999999999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-4.9295049999999917E-2</v>
      </c>
      <c r="H379" s="58">
        <f t="shared" si="23"/>
        <v>-5.9154059999999902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2020/11/23</v>
      </c>
      <c r="M379" s="44">
        <f t="shared" ca="1" si="26"/>
        <v>14880</v>
      </c>
      <c r="N379" s="61">
        <f t="shared" ca="1" si="27"/>
        <v>-0.1451023649193546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0.25929504999999992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-1.4989999999999763E-3</v>
      </c>
      <c r="H380" s="58">
        <f t="shared" si="23"/>
        <v>-0.17987999999999715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2020/11/23</v>
      </c>
      <c r="M380" s="44">
        <f t="shared" ca="1" si="26"/>
        <v>14760</v>
      </c>
      <c r="N380" s="61">
        <f t="shared" ca="1" si="27"/>
        <v>-4.4482520325202545E-3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0.21149899999999999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-3.3086499999999573E-3</v>
      </c>
      <c r="H381" s="58">
        <f t="shared" si="23"/>
        <v>-0.3970379999999949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2020/11/23</v>
      </c>
      <c r="M381" s="44">
        <f t="shared" ca="1" si="26"/>
        <v>14400</v>
      </c>
      <c r="N381" s="61">
        <f t="shared" ca="1" si="27"/>
        <v>-1.0063810416666538E-2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0.21330864999999999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-1.2037549999999916E-2</v>
      </c>
      <c r="H382" s="58">
        <f t="shared" si="23"/>
        <v>-1.4445059999999899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2020/11/23</v>
      </c>
      <c r="M382" s="44">
        <f t="shared" ca="1" si="26"/>
        <v>14280</v>
      </c>
      <c r="N382" s="61">
        <f t="shared" ca="1" si="27"/>
        <v>-3.6921897058823275E-2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0.22203754999999994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-3.7904899999999957E-2</v>
      </c>
      <c r="H383" s="58">
        <f t="shared" si="23"/>
        <v>-4.5485879999999952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2020/11/23</v>
      </c>
      <c r="M383" s="44">
        <f t="shared" ca="1" si="26"/>
        <v>14160</v>
      </c>
      <c r="N383" s="61">
        <f t="shared" ca="1" si="27"/>
        <v>-0.11724820762711852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0.24790489999999998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-3.5350099999999905E-2</v>
      </c>
      <c r="H384" s="58">
        <f t="shared" si="23"/>
        <v>-4.2420119999999883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2020/11/23</v>
      </c>
      <c r="M384" s="44">
        <f t="shared" ca="1" si="26"/>
        <v>14040</v>
      </c>
      <c r="N384" s="61">
        <f t="shared" ca="1" si="27"/>
        <v>-0.11028022649572619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0.24535009999999993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-4.5888649999999961E-2</v>
      </c>
      <c r="H385" s="58">
        <f t="shared" si="23"/>
        <v>-5.5066379999999953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2020/11/23</v>
      </c>
      <c r="M385" s="44">
        <f t="shared" ca="1" si="26"/>
        <v>13920</v>
      </c>
      <c r="N385" s="61">
        <f t="shared" ca="1" si="27"/>
        <v>-0.14439101077586194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0.25588865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-6.7391549999999967E-2</v>
      </c>
      <c r="H386" s="58">
        <f t="shared" si="23"/>
        <v>-8.086985999999996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2020/11/23</v>
      </c>
      <c r="M386" s="44">
        <f t="shared" ca="1" si="26"/>
        <v>13560</v>
      </c>
      <c r="N386" s="61">
        <f t="shared" ca="1" si="27"/>
        <v>-0.2176806703539822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0.27739154999999999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-6.2069049999999966E-2</v>
      </c>
      <c r="H387" s="58">
        <f t="shared" si="23"/>
        <v>-7.448285999999996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2020/11/23</v>
      </c>
      <c r="M387" s="44">
        <f t="shared" ca="1" si="26"/>
        <v>13440</v>
      </c>
      <c r="N387" s="61">
        <f t="shared" ca="1" si="27"/>
        <v>-0.20227860044642845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0.27206904999999998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-7.1543099999999998E-2</v>
      </c>
      <c r="H388" s="58">
        <f t="shared" si="23"/>
        <v>-8.585172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2020/11/23</v>
      </c>
      <c r="M388" s="44">
        <f t="shared" ca="1" si="26"/>
        <v>13320</v>
      </c>
      <c r="N388" s="61">
        <f t="shared" ca="1" si="27"/>
        <v>-0.23525433783783786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0.28154310000000005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-7.1543099999999998E-2</v>
      </c>
      <c r="H389" s="58">
        <f t="shared" si="23"/>
        <v>-8.585172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2020/11/23</v>
      </c>
      <c r="M389" s="44">
        <f t="shared" ca="1" si="26"/>
        <v>13200</v>
      </c>
      <c r="N389" s="61">
        <f t="shared" ca="1" si="27"/>
        <v>-0.23739301363636361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0.28154310000000005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-6.1217449999999944E-2</v>
      </c>
      <c r="H390" s="58">
        <f t="shared" si="23"/>
        <v>-7.3460939999999937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2020/11/23</v>
      </c>
      <c r="M390" s="44">
        <f t="shared" ca="1" si="26"/>
        <v>13080</v>
      </c>
      <c r="N390" s="61">
        <f t="shared" ca="1" si="27"/>
        <v>-0.20499421330275211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0.27121744999999997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-6.685930000000001E-2</v>
      </c>
      <c r="H391" s="58">
        <f t="shared" si="23"/>
        <v>-8.0231160000000017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2020/11/23</v>
      </c>
      <c r="M391" s="44">
        <f t="shared" ca="1" si="26"/>
        <v>12720</v>
      </c>
      <c r="N391" s="61">
        <f t="shared" ca="1" si="27"/>
        <v>-0.23022306132075476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0.27685930000000003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-5.0465999999999886E-2</v>
      </c>
      <c r="H392" s="58">
        <f t="shared" si="23"/>
        <v>-6.0559199999999862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2020/11/23</v>
      </c>
      <c r="M392" s="44">
        <f t="shared" ca="1" si="26"/>
        <v>12600</v>
      </c>
      <c r="N392" s="61">
        <f t="shared" ca="1" si="27"/>
        <v>-0.17542942857142818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0.26046599999999992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-4.014034999999995E-2</v>
      </c>
      <c r="H393" s="58">
        <f t="shared" si="23"/>
        <v>-4.8168419999999941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2020/11/23</v>
      </c>
      <c r="M393" s="44">
        <f t="shared" ca="1" si="26"/>
        <v>12480</v>
      </c>
      <c r="N393" s="61">
        <f t="shared" ca="1" si="27"/>
        <v>-0.14087718990384598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0.25014034999999996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-4.3866099999999977E-2</v>
      </c>
      <c r="H394" s="58">
        <f t="shared" si="23"/>
        <v>-5.2639319999999969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2020/11/23</v>
      </c>
      <c r="M394" s="44">
        <f t="shared" ca="1" si="26"/>
        <v>12360</v>
      </c>
      <c r="N394" s="61">
        <f t="shared" ca="1" si="27"/>
        <v>-0.15544783009708729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0.25386609999999998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-5.3872399999999959E-2</v>
      </c>
      <c r="H395" s="58">
        <f t="shared" si="23"/>
        <v>-6.4646879999999953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2020/11/23</v>
      </c>
      <c r="M395" s="44">
        <f t="shared" ca="1" si="26"/>
        <v>12240</v>
      </c>
      <c r="N395" s="61">
        <f t="shared" ca="1" si="27"/>
        <v>-0.19277868627450967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0.26387240000000001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-7.0159250000000034E-2</v>
      </c>
      <c r="H396" s="58">
        <f t="shared" si="23"/>
        <v>-8.4191100000000034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2020/11/23</v>
      </c>
      <c r="M396" s="44">
        <f t="shared" ca="1" si="26"/>
        <v>11880</v>
      </c>
      <c r="N396" s="61">
        <f t="shared" ca="1" si="27"/>
        <v>-0.25866794191919207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0.28015925000000008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-7.5907549999999921E-2</v>
      </c>
      <c r="H397" s="58">
        <f t="shared" si="23"/>
        <v>-9.1089059999999904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2020/11/23</v>
      </c>
      <c r="M397" s="44">
        <f t="shared" ca="1" si="26"/>
        <v>11760</v>
      </c>
      <c r="N397" s="61">
        <f t="shared" ca="1" si="27"/>
        <v>-0.28271689540816297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0.28590754999999995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-6.0046499999999982E-2</v>
      </c>
      <c r="H398" s="58">
        <f t="shared" si="23"/>
        <v>-7.2055799999999977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2020/11/23</v>
      </c>
      <c r="M398" s="44">
        <f t="shared" ca="1" si="26"/>
        <v>11640</v>
      </c>
      <c r="N398" s="61">
        <f t="shared" ca="1" si="27"/>
        <v>-0.2259481701030927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0.27004650000000002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-5.0785349999999951E-2</v>
      </c>
      <c r="H399" s="58">
        <f t="shared" si="23"/>
        <v>-6.0942419999999942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2020/11/23</v>
      </c>
      <c r="M399" s="44">
        <f t="shared" ca="1" si="26"/>
        <v>11520</v>
      </c>
      <c r="N399" s="61">
        <f t="shared" ca="1" si="27"/>
        <v>-0.19309013281249982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0.26078534999999997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-5.7065899999999913E-2</v>
      </c>
      <c r="H400" s="58">
        <f t="shared" si="23"/>
        <v>-6.8479079999999897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2020/11/23</v>
      </c>
      <c r="M400" s="44">
        <f t="shared" ca="1" si="26"/>
        <v>11400</v>
      </c>
      <c r="N400" s="61">
        <f t="shared" ca="1" si="27"/>
        <v>-0.21925319473684177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0.26706589999999991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-6.6327049999999943E-2</v>
      </c>
      <c r="H401" s="58">
        <f t="shared" si="23"/>
        <v>-7.9592459999999932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2020/11/23</v>
      </c>
      <c r="M401" s="44">
        <f t="shared" ca="1" si="26"/>
        <v>11040</v>
      </c>
      <c r="N401" s="61">
        <f t="shared" ca="1" si="27"/>
        <v>-0.26314536141304323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0.27632704999999996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-6.1749699999999901E-2</v>
      </c>
      <c r="H402" s="58">
        <f t="shared" si="23"/>
        <v>-7.409963999999988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2020/11/23</v>
      </c>
      <c r="M402" s="44">
        <f t="shared" ca="1" si="26"/>
        <v>10920</v>
      </c>
      <c r="N402" s="61">
        <f t="shared" ca="1" si="27"/>
        <v>-0.24767736813186772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0.27174969999999993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-5.1849849999999975E-2</v>
      </c>
      <c r="H403" s="58">
        <f t="shared" si="23"/>
        <v>-6.221981999999997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2020/11/23</v>
      </c>
      <c r="M403" s="44">
        <f t="shared" ca="1" si="26"/>
        <v>10800</v>
      </c>
      <c r="N403" s="61">
        <f t="shared" ca="1" si="27"/>
        <v>-0.2102799472222221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0.26184985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-4.503704999999994E-2</v>
      </c>
      <c r="H404" s="58">
        <f t="shared" si="23"/>
        <v>-5.404445999999993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2020/11/23</v>
      </c>
      <c r="M404" s="44">
        <f t="shared" ca="1" si="26"/>
        <v>10680</v>
      </c>
      <c r="N404" s="61">
        <f t="shared" ca="1" si="27"/>
        <v>-0.18470250842696606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0.25503704999999999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-6.8030249999999987E-2</v>
      </c>
      <c r="H405" s="58">
        <f t="shared" si="23"/>
        <v>-8.1636299999999977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2020/11/23</v>
      </c>
      <c r="M405" s="44">
        <f t="shared" ca="1" si="26"/>
        <v>10560</v>
      </c>
      <c r="N405" s="61">
        <f t="shared" ca="1" si="27"/>
        <v>-0.28217092329545446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0.27803025000000003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-6.5156099999999981E-2</v>
      </c>
      <c r="H406" s="58">
        <f t="shared" si="23"/>
        <v>-7.8187319999999971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2020/11/23</v>
      </c>
      <c r="M406" s="44">
        <f t="shared" ca="1" si="26"/>
        <v>10200</v>
      </c>
      <c r="N406" s="61">
        <f t="shared" ca="1" si="27"/>
        <v>-0.2797879588235293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0.27515610000000001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-7.0904399999999868E-2</v>
      </c>
      <c r="H407" s="58">
        <f t="shared" si="23"/>
        <v>-8.5085279999999841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2020/11/23</v>
      </c>
      <c r="M407" s="44">
        <f t="shared" ca="1" si="26"/>
        <v>10080</v>
      </c>
      <c r="N407" s="61">
        <f t="shared" ca="1" si="27"/>
        <v>-0.30809649999999944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0.28090439999999989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-7.1968899999999891E-2</v>
      </c>
      <c r="H408" s="58">
        <f t="shared" si="23"/>
        <v>-8.636267999999987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2020/11/23</v>
      </c>
      <c r="M408" s="44">
        <f t="shared" ca="1" si="26"/>
        <v>9960</v>
      </c>
      <c r="N408" s="61">
        <f t="shared" ca="1" si="27"/>
        <v>-0.31648974096385496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0.28196889999999991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-6.4730299999999963E-2</v>
      </c>
      <c r="H409" s="58">
        <f t="shared" si="23"/>
        <v>-7.767635999999996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2020/11/23</v>
      </c>
      <c r="M409" s="44">
        <f t="shared" ca="1" si="26"/>
        <v>9840</v>
      </c>
      <c r="N409" s="61">
        <f t="shared" ca="1" si="27"/>
        <v>-0.28812877439024376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0.27473029999999998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-5.9301349999999906E-2</v>
      </c>
      <c r="H410" s="58">
        <f t="shared" si="23"/>
        <v>-7.1161619999999886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2020/11/23</v>
      </c>
      <c r="M410" s="44">
        <f t="shared" ca="1" si="26"/>
        <v>9720</v>
      </c>
      <c r="N410" s="61">
        <f t="shared" ca="1" si="27"/>
        <v>-0.26722213271604894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0.26930134999999994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-4.0353249999999834E-2</v>
      </c>
      <c r="H411" s="58">
        <f t="shared" si="23"/>
        <v>-4.8423899999999804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2020/11/23</v>
      </c>
      <c r="M411" s="44">
        <f t="shared" ca="1" si="26"/>
        <v>9360</v>
      </c>
      <c r="N411" s="61">
        <f t="shared" ca="1" si="27"/>
        <v>-0.18883251602564027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0.25035324999999986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-4.6527349999999974E-2</v>
      </c>
      <c r="H412" s="58">
        <f t="shared" si="23"/>
        <v>-5.583281999999997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2020/11/23</v>
      </c>
      <c r="M412" s="44">
        <f t="shared" ca="1" si="26"/>
        <v>9240</v>
      </c>
      <c r="N412" s="61">
        <f t="shared" ca="1" si="27"/>
        <v>-0.22055172402597392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0.25652734999999999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-2.2043849999999903E-2</v>
      </c>
      <c r="H413" s="58">
        <f t="shared" si="23"/>
        <v>-2.6452619999999882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2020/11/23</v>
      </c>
      <c r="M413" s="44">
        <f t="shared" ca="1" si="26"/>
        <v>9120</v>
      </c>
      <c r="N413" s="61">
        <f t="shared" ca="1" si="27"/>
        <v>-0.10586849013157848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0.23204384999999991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-6.0881777777776983E-3</v>
      </c>
      <c r="H414" s="58">
        <f t="shared" si="23"/>
        <v>-0.82190399999998931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2020/11/23</v>
      </c>
      <c r="M414" s="44">
        <f t="shared" ca="1" si="26"/>
        <v>10125</v>
      </c>
      <c r="N414" s="61">
        <f t="shared" ca="1" si="27"/>
        <v>-2.9629131851851464E-2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0.22608817777777773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-1.6875111111110955E-2</v>
      </c>
      <c r="H415" s="58">
        <f t="shared" si="23"/>
        <v>-2.2781399999999792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2020/11/23</v>
      </c>
      <c r="M415" s="44">
        <f t="shared" ca="1" si="26"/>
        <v>9990</v>
      </c>
      <c r="N415" s="61">
        <f t="shared" ca="1" si="27"/>
        <v>-8.3235345345344589E-2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0.23687511111111098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-2.1984711111110965E-2</v>
      </c>
      <c r="H416" s="58">
        <f t="shared" si="23"/>
        <v>-2.9679359999999804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2020/11/23</v>
      </c>
      <c r="M416" s="44">
        <f t="shared" ca="1" si="26"/>
        <v>9585</v>
      </c>
      <c r="N416" s="61">
        <f t="shared" ca="1" si="27"/>
        <v>-0.11301999374021834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0.241984711111111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-2.7567422222222148E-2</v>
      </c>
      <c r="H417" s="58">
        <f t="shared" si="23"/>
        <v>-3.7216019999999901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2020/11/23</v>
      </c>
      <c r="M417" s="44">
        <f t="shared" ca="1" si="26"/>
        <v>9450</v>
      </c>
      <c r="N417" s="61">
        <f t="shared" ca="1" si="27"/>
        <v>-0.14374441587301548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0.24756742222222217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-2.3120177777777657E-2</v>
      </c>
      <c r="H418" s="58">
        <f t="shared" ref="H418:H444" si="43">IF(G418="",$F$1*C418-B418,G418-B418)</f>
        <v>-3.1212239999999838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2020/11/23</v>
      </c>
      <c r="M418" s="44">
        <f t="shared" ref="M418:M444" ca="1" si="46">(L418-K418+1)*B418</f>
        <v>9315</v>
      </c>
      <c r="N418" s="61">
        <f t="shared" ref="N418:N444" ca="1" si="47">H418/M418*365</f>
        <v>-0.12230238969404122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0.2431201777777777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-2.6526577777777734E-2</v>
      </c>
      <c r="H419" s="58">
        <f t="shared" si="43"/>
        <v>-3.5810879999999941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2020/11/23</v>
      </c>
      <c r="M419" s="44">
        <f t="shared" ca="1" si="46"/>
        <v>9180</v>
      </c>
      <c r="N419" s="61">
        <f t="shared" ca="1" si="47"/>
        <v>-0.14238530718954226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0.24652657777777776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-4.1098399999999966E-2</v>
      </c>
      <c r="H420" s="58">
        <f t="shared" si="43"/>
        <v>-5.5482839999999953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2020/11/23</v>
      </c>
      <c r="M420" s="44">
        <f t="shared" ca="1" si="46"/>
        <v>9045</v>
      </c>
      <c r="N420" s="61">
        <f t="shared" ca="1" si="47"/>
        <v>-0.22389426865671624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0.26109840000000001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-3.7904899999999957E-2</v>
      </c>
      <c r="H421" s="58">
        <f t="shared" si="43"/>
        <v>-4.5485879999999952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2020/11/23</v>
      </c>
      <c r="M421" s="44">
        <f t="shared" ca="1" si="46"/>
        <v>7680</v>
      </c>
      <c r="N421" s="61">
        <f t="shared" ca="1" si="47"/>
        <v>-0.21617638281249976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0.24790489999999998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-2.6088949999999993E-2</v>
      </c>
      <c r="H422" s="58">
        <f t="shared" si="43"/>
        <v>-3.1306739999999991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2020/11/23</v>
      </c>
      <c r="M422" s="44">
        <f t="shared" ca="1" si="46"/>
        <v>7560</v>
      </c>
      <c r="N422" s="61">
        <f t="shared" ca="1" si="47"/>
        <v>-0.15115026587301583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0.23608895000000002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-3.1257688888888843E-2</v>
      </c>
      <c r="H423" s="58">
        <f t="shared" si="43"/>
        <v>-4.2197879999999941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2020/11/23</v>
      </c>
      <c r="M423" s="44">
        <f t="shared" ca="1" si="46"/>
        <v>8370</v>
      </c>
      <c r="N423" s="61">
        <f t="shared" ca="1" si="47"/>
        <v>-0.18401703942652303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0.25125768888888889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-1.0440799999999913E-2</v>
      </c>
      <c r="H424" s="58">
        <f t="shared" si="43"/>
        <v>-1.4095079999999882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2020/11/23</v>
      </c>
      <c r="M424" s="44">
        <f t="shared" ca="1" si="46"/>
        <v>8235</v>
      </c>
      <c r="N424" s="61">
        <f t="shared" ca="1" si="47"/>
        <v>-6.2473639344261769E-2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0.23044079999999995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-9.4945777777775634E-3</v>
      </c>
      <c r="H425" s="58">
        <f t="shared" si="43"/>
        <v>-1.2817679999999712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2020/11/23</v>
      </c>
      <c r="M425" s="44">
        <f t="shared" ca="1" si="46"/>
        <v>8100</v>
      </c>
      <c r="N425" s="61">
        <f t="shared" ca="1" si="47"/>
        <v>-5.7758681481480181E-2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0.2294945777777776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-2.1140444444443817E-3</v>
      </c>
      <c r="H426" s="58">
        <f t="shared" si="43"/>
        <v>-0.28539599999999155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2020/11/23</v>
      </c>
      <c r="M426" s="44">
        <f t="shared" ca="1" si="46"/>
        <v>7695</v>
      </c>
      <c r="N426" s="61">
        <f t="shared" ca="1" si="47"/>
        <v>-1.3537302144249112E-2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0.22211404444444441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-9.7784444444443952E-3</v>
      </c>
      <c r="H427" s="58">
        <f t="shared" si="43"/>
        <v>-1.3200899999999933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2020/11/23</v>
      </c>
      <c r="M427" s="44">
        <f t="shared" ca="1" si="46"/>
        <v>7560</v>
      </c>
      <c r="N427" s="61">
        <f t="shared" ca="1" si="47"/>
        <v>-6.3734503968253642E-2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0.22977844444444442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-3.9118666666665917E-3</v>
      </c>
      <c r="H428" s="58">
        <f t="shared" si="43"/>
        <v>-0.52810199999998986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2020/11/23</v>
      </c>
      <c r="M428" s="44">
        <f t="shared" ca="1" si="46"/>
        <v>7425</v>
      </c>
      <c r="N428" s="61">
        <f t="shared" ca="1" si="47"/>
        <v>-2.5960569696969197E-2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0.22391186666666663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-2.8324399999999944E-2</v>
      </c>
      <c r="H429" s="58">
        <f t="shared" si="43"/>
        <v>-3.8237939999999924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2020/11/23</v>
      </c>
      <c r="M429" s="44">
        <f t="shared" ca="1" si="46"/>
        <v>6210</v>
      </c>
      <c r="N429" s="61">
        <f t="shared" ca="1" si="47"/>
        <v>-0.22474795652173868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0.24832439999999997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-5.3872399999999987E-2</v>
      </c>
      <c r="H430" s="58">
        <f t="shared" si="43"/>
        <v>-7.2727739999999983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2020/11/23</v>
      </c>
      <c r="M430" s="44">
        <f t="shared" ca="1" si="46"/>
        <v>5805</v>
      </c>
      <c r="N430" s="61">
        <f t="shared" ca="1" si="47"/>
        <v>-0.45728897674418595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0.27387240000000002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-5.525624999999993E-2</v>
      </c>
      <c r="H431" s="58">
        <f t="shared" si="43"/>
        <v>-6.6307499999999919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2020/11/23</v>
      </c>
      <c r="M431" s="44">
        <f t="shared" ca="1" si="46"/>
        <v>5040</v>
      </c>
      <c r="N431" s="61">
        <f t="shared" ca="1" si="47"/>
        <v>-0.48020312499999945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0.26525624999999997</v>
      </c>
    </row>
    <row r="432" spans="1:30">
      <c r="A432" s="63" t="s">
        <v>1768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-4.9720849999999928E-2</v>
      </c>
      <c r="H432" s="58">
        <f t="shared" si="43"/>
        <v>-5.9665019999999913</v>
      </c>
      <c r="I432" s="2" t="s">
        <v>66</v>
      </c>
      <c r="J432" s="33" t="s">
        <v>1743</v>
      </c>
      <c r="K432" s="59">
        <f t="shared" si="44"/>
        <v>44118</v>
      </c>
      <c r="L432" s="60" t="str">
        <f t="shared" ca="1" si="45"/>
        <v>2020/11/23</v>
      </c>
      <c r="M432" s="44">
        <f t="shared" ca="1" si="46"/>
        <v>4920</v>
      </c>
      <c r="N432" s="61">
        <f t="shared" ca="1" si="47"/>
        <v>-0.44263683536585302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0.25972084999999995</v>
      </c>
    </row>
    <row r="433" spans="1:30">
      <c r="A433" s="63" t="s">
        <v>1769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-4.4398349999999927E-2</v>
      </c>
      <c r="H433" s="58">
        <f t="shared" si="43"/>
        <v>-5.3278019999999913</v>
      </c>
      <c r="I433" s="2" t="s">
        <v>66</v>
      </c>
      <c r="J433" s="33" t="s">
        <v>1745</v>
      </c>
      <c r="K433" s="59">
        <f t="shared" si="44"/>
        <v>44119</v>
      </c>
      <c r="L433" s="60" t="str">
        <f t="shared" ca="1" si="45"/>
        <v>2020/11/23</v>
      </c>
      <c r="M433" s="44">
        <f t="shared" ca="1" si="46"/>
        <v>4800</v>
      </c>
      <c r="N433" s="61">
        <f t="shared" ca="1" si="47"/>
        <v>-0.40513494374999931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0.25439834999999994</v>
      </c>
    </row>
    <row r="434" spans="1:30">
      <c r="A434" s="63" t="s">
        <v>1770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-4.0057555555555548E-2</v>
      </c>
      <c r="H434" s="58">
        <f t="shared" si="43"/>
        <v>-5.4077699999999993</v>
      </c>
      <c r="I434" s="2" t="s">
        <v>66</v>
      </c>
      <c r="J434" s="33" t="s">
        <v>1747</v>
      </c>
      <c r="K434" s="59">
        <f t="shared" si="44"/>
        <v>44120</v>
      </c>
      <c r="L434" s="60" t="str">
        <f t="shared" ca="1" si="45"/>
        <v>2020/11/23</v>
      </c>
      <c r="M434" s="44">
        <f t="shared" ca="1" si="46"/>
        <v>5265</v>
      </c>
      <c r="N434" s="61">
        <f t="shared" ca="1" si="47"/>
        <v>-0.37489763532763526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0.2600575555555556</v>
      </c>
    </row>
    <row r="435" spans="1:30">
      <c r="A435" s="63" t="s">
        <v>1771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-3.0027599999999877E-2</v>
      </c>
      <c r="H435" s="58">
        <f t="shared" si="43"/>
        <v>-4.0537259999999833</v>
      </c>
      <c r="I435" s="2" t="s">
        <v>66</v>
      </c>
      <c r="J435" s="33" t="s">
        <v>1749</v>
      </c>
      <c r="K435" s="59">
        <f t="shared" si="44"/>
        <v>44123</v>
      </c>
      <c r="L435" s="60" t="str">
        <f t="shared" ca="1" si="45"/>
        <v>2020/11/23</v>
      </c>
      <c r="M435" s="44">
        <f t="shared" ca="1" si="46"/>
        <v>4860</v>
      </c>
      <c r="N435" s="61">
        <f t="shared" ca="1" si="47"/>
        <v>-0.30444649999999873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0.25002759999999991</v>
      </c>
    </row>
    <row r="436" spans="1:30">
      <c r="A436" s="63" t="s">
        <v>1772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-3.9205955555555477E-2</v>
      </c>
      <c r="H436" s="58">
        <f t="shared" si="43"/>
        <v>-5.2928039999999896</v>
      </c>
      <c r="I436" s="2" t="s">
        <v>66</v>
      </c>
      <c r="J436" s="33" t="s">
        <v>1751</v>
      </c>
      <c r="K436" s="59">
        <f t="shared" si="44"/>
        <v>44124</v>
      </c>
      <c r="L436" s="60" t="str">
        <f t="shared" ca="1" si="45"/>
        <v>2020/11/23</v>
      </c>
      <c r="M436" s="44">
        <f t="shared" ca="1" si="46"/>
        <v>4725</v>
      </c>
      <c r="N436" s="61">
        <f t="shared" ca="1" si="47"/>
        <v>-0.40886210793650718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0.25920595555555548</v>
      </c>
    </row>
    <row r="437" spans="1:30">
      <c r="A437" s="63" t="s">
        <v>1773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-2.9270622222222081E-2</v>
      </c>
      <c r="H437" s="58">
        <f t="shared" si="43"/>
        <v>-3.951533999999981</v>
      </c>
      <c r="I437" s="2" t="s">
        <v>66</v>
      </c>
      <c r="J437" s="33" t="s">
        <v>1753</v>
      </c>
      <c r="K437" s="59">
        <f t="shared" si="44"/>
        <v>44125</v>
      </c>
      <c r="L437" s="60" t="str">
        <f t="shared" ca="1" si="45"/>
        <v>2020/11/23</v>
      </c>
      <c r="M437" s="44">
        <f t="shared" ca="1" si="46"/>
        <v>4590</v>
      </c>
      <c r="N437" s="61">
        <f t="shared" ca="1" si="47"/>
        <v>-0.31422873856208999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0.2492706222222221</v>
      </c>
    </row>
    <row r="438" spans="1:30">
      <c r="A438" s="63" t="s">
        <v>1774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-2.4539511111110971E-2</v>
      </c>
      <c r="H438" s="58">
        <f t="shared" si="43"/>
        <v>-3.312833999999981</v>
      </c>
      <c r="I438" s="2" t="s">
        <v>66</v>
      </c>
      <c r="J438" s="33" t="s">
        <v>1755</v>
      </c>
      <c r="K438" s="59">
        <f t="shared" si="44"/>
        <v>44126</v>
      </c>
      <c r="L438" s="60" t="str">
        <f t="shared" ca="1" si="45"/>
        <v>2020/11/23</v>
      </c>
      <c r="M438" s="44">
        <f t="shared" ca="1" si="46"/>
        <v>4455</v>
      </c>
      <c r="N438" s="61">
        <f t="shared" ca="1" si="47"/>
        <v>-0.27142186531986373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0.244539511111111</v>
      </c>
    </row>
    <row r="439" spans="1:30">
      <c r="A439" s="63" t="s">
        <v>1775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-9.4945777777775634E-3</v>
      </c>
      <c r="H439" s="58">
        <f t="shared" si="43"/>
        <v>-1.2817679999999712</v>
      </c>
      <c r="I439" s="2" t="s">
        <v>66</v>
      </c>
      <c r="J439" s="33" t="s">
        <v>1757</v>
      </c>
      <c r="K439" s="59">
        <f t="shared" si="44"/>
        <v>44127</v>
      </c>
      <c r="L439" s="60" t="str">
        <f t="shared" ca="1" si="45"/>
        <v>2020/11/23</v>
      </c>
      <c r="M439" s="44">
        <f t="shared" ca="1" si="46"/>
        <v>4320</v>
      </c>
      <c r="N439" s="61">
        <f t="shared" ca="1" si="47"/>
        <v>-0.10829752777777533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0.2294945777777776</v>
      </c>
    </row>
    <row r="440" spans="1:30">
      <c r="A440" s="63" t="s">
        <v>1776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-9.7784444444443952E-3</v>
      </c>
      <c r="H440" s="58">
        <f t="shared" si="43"/>
        <v>-1.3200899999999933</v>
      </c>
      <c r="I440" s="2" t="s">
        <v>66</v>
      </c>
      <c r="J440" s="33" t="s">
        <v>1759</v>
      </c>
      <c r="K440" s="59">
        <f t="shared" si="44"/>
        <v>44130</v>
      </c>
      <c r="L440" s="60" t="str">
        <f t="shared" ca="1" si="45"/>
        <v>2020/11/23</v>
      </c>
      <c r="M440" s="44">
        <f t="shared" ca="1" si="46"/>
        <v>3915</v>
      </c>
      <c r="N440" s="61">
        <f t="shared" ca="1" si="47"/>
        <v>-0.12307352490421393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0.22977844444444442</v>
      </c>
    </row>
    <row r="441" spans="1:30">
      <c r="A441" s="63" t="s">
        <v>1777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-1.0913911111111087E-2</v>
      </c>
      <c r="H441" s="58">
        <f t="shared" si="43"/>
        <v>-1.4733779999999967</v>
      </c>
      <c r="I441" s="2" t="s">
        <v>66</v>
      </c>
      <c r="J441" s="33" t="s">
        <v>1761</v>
      </c>
      <c r="K441" s="59">
        <f t="shared" si="44"/>
        <v>44131</v>
      </c>
      <c r="L441" s="60" t="str">
        <f t="shared" ca="1" si="45"/>
        <v>2020/11/23</v>
      </c>
      <c r="M441" s="44">
        <f t="shared" ca="1" si="46"/>
        <v>3780</v>
      </c>
      <c r="N441" s="61">
        <f t="shared" ca="1" si="47"/>
        <v>-0.14227062698412668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0.23091391111111112</v>
      </c>
    </row>
    <row r="442" spans="1:30">
      <c r="A442" s="63" t="s">
        <v>1778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-1.4888044444444404E-2</v>
      </c>
      <c r="H442" s="58">
        <f t="shared" si="43"/>
        <v>-2.0098859999999945</v>
      </c>
      <c r="I442" s="2" t="s">
        <v>66</v>
      </c>
      <c r="J442" s="33" t="s">
        <v>1763</v>
      </c>
      <c r="K442" s="59">
        <f t="shared" si="44"/>
        <v>44132</v>
      </c>
      <c r="L442" s="60" t="str">
        <f t="shared" ca="1" si="45"/>
        <v>2020/11/23</v>
      </c>
      <c r="M442" s="44">
        <f t="shared" ca="1" si="46"/>
        <v>3645</v>
      </c>
      <c r="N442" s="61">
        <f t="shared" ca="1" si="47"/>
        <v>-0.20126430452674843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0.23488804444444444</v>
      </c>
    </row>
    <row r="443" spans="1:30">
      <c r="A443" s="63" t="s">
        <v>1779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-1.9240666666666618E-2</v>
      </c>
      <c r="H443" s="58">
        <f t="shared" si="43"/>
        <v>-2.5974899999999934</v>
      </c>
      <c r="I443" s="2" t="s">
        <v>66</v>
      </c>
      <c r="J443" s="33" t="s">
        <v>1765</v>
      </c>
      <c r="K443" s="59">
        <f t="shared" si="44"/>
        <v>44133</v>
      </c>
      <c r="L443" s="60" t="str">
        <f t="shared" ca="1" si="45"/>
        <v>2020/11/23</v>
      </c>
      <c r="M443" s="44">
        <f t="shared" ca="1" si="46"/>
        <v>3510</v>
      </c>
      <c r="N443" s="61">
        <f t="shared" ca="1" si="47"/>
        <v>-0.27010935897435828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0.23924066666666666</v>
      </c>
    </row>
    <row r="444" spans="1:30">
      <c r="A444" s="63" t="s">
        <v>1780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2.3332000000001094E-3</v>
      </c>
      <c r="H444" s="58">
        <f t="shared" si="43"/>
        <v>0.31498200000001475</v>
      </c>
      <c r="I444" s="2" t="s">
        <v>66</v>
      </c>
      <c r="J444" s="33" t="s">
        <v>1767</v>
      </c>
      <c r="K444" s="59">
        <f t="shared" si="44"/>
        <v>44134</v>
      </c>
      <c r="L444" s="60" t="str">
        <f t="shared" ca="1" si="45"/>
        <v>2020/11/23</v>
      </c>
      <c r="M444" s="44">
        <f t="shared" ca="1" si="46"/>
        <v>3375</v>
      </c>
      <c r="N444" s="61">
        <f t="shared" ca="1" si="47"/>
        <v>3.4064720000001596E-2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0.21766679999999991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4">
        <f>G1+K1+O1</f>
        <v>11706.48</v>
      </c>
      <c r="B1" s="244"/>
      <c r="C1" s="244"/>
      <c r="D1" s="244"/>
      <c r="E1" s="245"/>
      <c r="F1" s="67" t="s">
        <v>661</v>
      </c>
      <c r="G1" s="246">
        <f>SUM(I3:I10052)</f>
        <v>8264.7639999999992</v>
      </c>
      <c r="H1" s="246"/>
      <c r="I1" s="247"/>
      <c r="J1" s="67" t="s">
        <v>1565</v>
      </c>
      <c r="K1" s="246">
        <f>SUM(M3:M10052)</f>
        <v>1217.4760000000001</v>
      </c>
      <c r="L1" s="246"/>
      <c r="M1" s="247"/>
      <c r="N1" s="67" t="s">
        <v>1599</v>
      </c>
      <c r="O1" s="246">
        <f>SUM(Q3:Q10052)</f>
        <v>2224.2400000000002</v>
      </c>
      <c r="P1" s="246"/>
      <c r="Q1" s="247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5" sqref="G45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8">
        <f>E1+K1</f>
        <v>8742.760000000002</v>
      </c>
      <c r="B1" s="248"/>
      <c r="C1" s="250"/>
      <c r="D1" s="67" t="s">
        <v>661</v>
      </c>
      <c r="E1" s="248">
        <f>G3</f>
        <v>4245.6000000000004</v>
      </c>
      <c r="F1" s="248"/>
      <c r="G1" s="68" t="s">
        <v>662</v>
      </c>
      <c r="H1" s="249">
        <f>G3/I3*365</f>
        <v>2.4213187500000002</v>
      </c>
      <c r="I1" s="249"/>
      <c r="J1" s="67" t="s">
        <v>663</v>
      </c>
      <c r="K1" s="248">
        <f>M3</f>
        <v>4497.1600000000008</v>
      </c>
      <c r="L1" s="248"/>
      <c r="M1" s="68" t="s">
        <v>662</v>
      </c>
      <c r="N1" s="249">
        <f>M3/O3*365</f>
        <v>2.0569716791979951</v>
      </c>
      <c r="O1" s="249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524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242">
        <v>44091</v>
      </c>
      <c r="L46" s="92">
        <v>1059.79</v>
      </c>
      <c r="M46" s="243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2020-11-23T14:22:18Z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