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1E243FF1-5F50-4518-9170-B5E915BD08C9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'hs300'!$A$1:$AD$444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32" i="2" l="1"/>
  <c r="P432" i="2"/>
  <c r="Q432" i="2"/>
  <c r="R432" i="2"/>
  <c r="S432" i="2"/>
  <c r="V432" i="2"/>
  <c r="W432" i="2"/>
  <c r="X432" i="2"/>
  <c r="Y432" i="2"/>
  <c r="Z432" i="2"/>
  <c r="AB432" i="2"/>
  <c r="AC432" i="2"/>
  <c r="O433" i="2"/>
  <c r="P433" i="2"/>
  <c r="Q433" i="2"/>
  <c r="R433" i="2"/>
  <c r="S433" i="2"/>
  <c r="V433" i="2"/>
  <c r="W433" i="2"/>
  <c r="X433" i="2"/>
  <c r="Y433" i="2"/>
  <c r="Z433" i="2"/>
  <c r="AB433" i="2"/>
  <c r="AC433" i="2"/>
  <c r="O434" i="2"/>
  <c r="P434" i="2"/>
  <c r="Q434" i="2"/>
  <c r="R434" i="2"/>
  <c r="S434" i="2"/>
  <c r="V434" i="2"/>
  <c r="W434" i="2"/>
  <c r="X434" i="2"/>
  <c r="Y434" i="2"/>
  <c r="Z434" i="2"/>
  <c r="AB434" i="2"/>
  <c r="AC434" i="2"/>
  <c r="O435" i="2"/>
  <c r="P435" i="2"/>
  <c r="Q435" i="2"/>
  <c r="R435" i="2"/>
  <c r="S435" i="2"/>
  <c r="V435" i="2"/>
  <c r="W435" i="2"/>
  <c r="X435" i="2"/>
  <c r="Y435" i="2"/>
  <c r="Z435" i="2"/>
  <c r="AB435" i="2"/>
  <c r="AC435" i="2"/>
  <c r="O436" i="2"/>
  <c r="P436" i="2"/>
  <c r="Q436" i="2"/>
  <c r="R436" i="2"/>
  <c r="S436" i="2"/>
  <c r="V436" i="2"/>
  <c r="W436" i="2"/>
  <c r="X436" i="2"/>
  <c r="Y436" i="2"/>
  <c r="Z436" i="2"/>
  <c r="AB436" i="2"/>
  <c r="AC436" i="2"/>
  <c r="O437" i="2"/>
  <c r="P437" i="2"/>
  <c r="Q437" i="2"/>
  <c r="R437" i="2"/>
  <c r="S437" i="2"/>
  <c r="V437" i="2"/>
  <c r="W437" i="2"/>
  <c r="X437" i="2"/>
  <c r="Y437" i="2"/>
  <c r="Z437" i="2"/>
  <c r="AB437" i="2"/>
  <c r="AC437" i="2"/>
  <c r="O438" i="2"/>
  <c r="P438" i="2"/>
  <c r="Q438" i="2"/>
  <c r="R438" i="2"/>
  <c r="S438" i="2"/>
  <c r="V438" i="2"/>
  <c r="W438" i="2"/>
  <c r="X438" i="2"/>
  <c r="Y438" i="2"/>
  <c r="Z438" i="2"/>
  <c r="AB438" i="2"/>
  <c r="AC438" i="2"/>
  <c r="O439" i="2"/>
  <c r="P439" i="2"/>
  <c r="Q439" i="2"/>
  <c r="R439" i="2"/>
  <c r="S439" i="2"/>
  <c r="V439" i="2"/>
  <c r="W439" i="2"/>
  <c r="X439" i="2"/>
  <c r="Y439" i="2"/>
  <c r="Z439" i="2"/>
  <c r="AB439" i="2"/>
  <c r="AC439" i="2"/>
  <c r="O440" i="2"/>
  <c r="P440" i="2"/>
  <c r="Q440" i="2"/>
  <c r="R440" i="2"/>
  <c r="S440" i="2"/>
  <c r="V440" i="2"/>
  <c r="W440" i="2"/>
  <c r="X440" i="2"/>
  <c r="Y440" i="2"/>
  <c r="Z440" i="2"/>
  <c r="AB440" i="2"/>
  <c r="AC440" i="2"/>
  <c r="O441" i="2"/>
  <c r="P441" i="2"/>
  <c r="Q441" i="2"/>
  <c r="R441" i="2"/>
  <c r="S441" i="2"/>
  <c r="V441" i="2"/>
  <c r="W441" i="2"/>
  <c r="X441" i="2"/>
  <c r="Y441" i="2"/>
  <c r="Z441" i="2"/>
  <c r="AB441" i="2"/>
  <c r="AC441" i="2"/>
  <c r="O442" i="2"/>
  <c r="P442" i="2"/>
  <c r="Q442" i="2"/>
  <c r="R442" i="2"/>
  <c r="S442" i="2"/>
  <c r="V442" i="2"/>
  <c r="W442" i="2"/>
  <c r="X442" i="2"/>
  <c r="Y442" i="2"/>
  <c r="Z442" i="2"/>
  <c r="AB442" i="2"/>
  <c r="AC442" i="2"/>
  <c r="O443" i="2"/>
  <c r="P443" i="2"/>
  <c r="Q443" i="2"/>
  <c r="R443" i="2"/>
  <c r="S443" i="2"/>
  <c r="V443" i="2"/>
  <c r="W443" i="2"/>
  <c r="X443" i="2"/>
  <c r="Y443" i="2"/>
  <c r="Z443" i="2"/>
  <c r="AB443" i="2"/>
  <c r="AC443" i="2"/>
  <c r="O444" i="2"/>
  <c r="P444" i="2"/>
  <c r="Q444" i="2"/>
  <c r="R444" i="2"/>
  <c r="S444" i="2"/>
  <c r="V444" i="2"/>
  <c r="W444" i="2"/>
  <c r="X444" i="2"/>
  <c r="Y444" i="2"/>
  <c r="Z444" i="2"/>
  <c r="AB444" i="2"/>
  <c r="AC444" i="2"/>
  <c r="F432" i="2"/>
  <c r="H432" i="2"/>
  <c r="K432" i="2"/>
  <c r="L432" i="2"/>
  <c r="M432" i="2" s="1"/>
  <c r="N432" i="2" s="1"/>
  <c r="E432" i="2"/>
  <c r="AD432" i="2" s="1"/>
  <c r="F433" i="2"/>
  <c r="H433" i="2"/>
  <c r="K433" i="2"/>
  <c r="L433" i="2"/>
  <c r="M433" i="2" s="1"/>
  <c r="N433" i="2" s="1"/>
  <c r="E433" i="2"/>
  <c r="AD433" i="2" s="1"/>
  <c r="F434" i="2"/>
  <c r="H434" i="2"/>
  <c r="K434" i="2"/>
  <c r="L434" i="2"/>
  <c r="M434" i="2" s="1"/>
  <c r="N434" i="2" s="1"/>
  <c r="E434" i="2"/>
  <c r="AD434" i="2" s="1"/>
  <c r="F435" i="2"/>
  <c r="H435" i="2"/>
  <c r="K435" i="2"/>
  <c r="L435" i="2"/>
  <c r="M435" i="2" s="1"/>
  <c r="N435" i="2" s="1"/>
  <c r="E435" i="2"/>
  <c r="AD435" i="2" s="1"/>
  <c r="F436" i="2"/>
  <c r="H436" i="2"/>
  <c r="K436" i="2"/>
  <c r="L436" i="2"/>
  <c r="M436" i="2" s="1"/>
  <c r="N436" i="2" s="1"/>
  <c r="E436" i="2"/>
  <c r="AD436" i="2" s="1"/>
  <c r="F437" i="2"/>
  <c r="H437" i="2"/>
  <c r="K437" i="2"/>
  <c r="L437" i="2"/>
  <c r="M437" i="2" s="1"/>
  <c r="N437" i="2" s="1"/>
  <c r="E437" i="2"/>
  <c r="AD437" i="2" s="1"/>
  <c r="F438" i="2"/>
  <c r="H438" i="2"/>
  <c r="K438" i="2"/>
  <c r="L438" i="2"/>
  <c r="M438" i="2" s="1"/>
  <c r="N438" i="2" s="1"/>
  <c r="E438" i="2"/>
  <c r="AD438" i="2" s="1"/>
  <c r="F439" i="2"/>
  <c r="H439" i="2"/>
  <c r="K439" i="2"/>
  <c r="L439" i="2"/>
  <c r="M439" i="2" s="1"/>
  <c r="N439" i="2" s="1"/>
  <c r="E439" i="2"/>
  <c r="AD439" i="2" s="1"/>
  <c r="F440" i="2"/>
  <c r="H440" i="2"/>
  <c r="K440" i="2"/>
  <c r="L440" i="2"/>
  <c r="M440" i="2" s="1"/>
  <c r="N440" i="2" s="1"/>
  <c r="E440" i="2"/>
  <c r="AD440" i="2" s="1"/>
  <c r="F441" i="2"/>
  <c r="H441" i="2"/>
  <c r="K441" i="2"/>
  <c r="L441" i="2"/>
  <c r="M441" i="2" s="1"/>
  <c r="N441" i="2" s="1"/>
  <c r="E441" i="2"/>
  <c r="AD441" i="2" s="1"/>
  <c r="F442" i="2"/>
  <c r="H442" i="2"/>
  <c r="K442" i="2"/>
  <c r="L442" i="2"/>
  <c r="M442" i="2" s="1"/>
  <c r="N442" i="2" s="1"/>
  <c r="E442" i="2"/>
  <c r="AD442" i="2" s="1"/>
  <c r="F443" i="2"/>
  <c r="H443" i="2"/>
  <c r="K443" i="2"/>
  <c r="L443" i="2"/>
  <c r="M443" i="2" s="1"/>
  <c r="N443" i="2" s="1"/>
  <c r="E443" i="2"/>
  <c r="AD443" i="2" s="1"/>
  <c r="F444" i="2"/>
  <c r="H444" i="2"/>
  <c r="K444" i="2"/>
  <c r="L444" i="2"/>
  <c r="M444" i="2" s="1"/>
  <c r="N444" i="2" s="1"/>
  <c r="E444" i="2"/>
  <c r="AD444" i="2" s="1"/>
  <c r="AB435" i="1"/>
  <c r="AB436" i="1"/>
  <c r="AB437" i="1"/>
  <c r="AB438" i="1"/>
  <c r="AB439" i="1"/>
  <c r="AB440" i="1"/>
  <c r="AB441" i="1"/>
  <c r="AB442" i="1"/>
  <c r="AB443" i="1"/>
  <c r="AB444" i="1"/>
  <c r="F444" i="1"/>
  <c r="H444" i="1"/>
  <c r="K444" i="1"/>
  <c r="L444" i="1"/>
  <c r="O444" i="1"/>
  <c r="P444" i="1" s="1"/>
  <c r="Q444" i="1"/>
  <c r="E444" i="1" s="1"/>
  <c r="F432" i="1"/>
  <c r="H432" i="1"/>
  <c r="K432" i="1"/>
  <c r="L432" i="1"/>
  <c r="O432" i="1"/>
  <c r="P432" i="1" s="1"/>
  <c r="Q432" i="1"/>
  <c r="E432" i="1" s="1"/>
  <c r="AB432" i="1"/>
  <c r="F433" i="1"/>
  <c r="H433" i="1"/>
  <c r="K433" i="1"/>
  <c r="L433" i="1"/>
  <c r="O433" i="1"/>
  <c r="P433" i="1" s="1"/>
  <c r="Q433" i="1"/>
  <c r="E433" i="1" s="1"/>
  <c r="AB433" i="1"/>
  <c r="F434" i="1"/>
  <c r="H434" i="1"/>
  <c r="K434" i="1"/>
  <c r="L434" i="1"/>
  <c r="O434" i="1"/>
  <c r="P434" i="1" s="1"/>
  <c r="Q434" i="1"/>
  <c r="E434" i="1" s="1"/>
  <c r="AB434" i="1"/>
  <c r="F435" i="1"/>
  <c r="H435" i="1"/>
  <c r="K435" i="1"/>
  <c r="L435" i="1"/>
  <c r="O435" i="1"/>
  <c r="P435" i="1" s="1"/>
  <c r="Q435" i="1"/>
  <c r="E435" i="1" s="1"/>
  <c r="F436" i="1"/>
  <c r="H436" i="1"/>
  <c r="K436" i="1"/>
  <c r="L436" i="1"/>
  <c r="O436" i="1"/>
  <c r="P436" i="1" s="1"/>
  <c r="Q436" i="1"/>
  <c r="E436" i="1" s="1"/>
  <c r="F437" i="1"/>
  <c r="H437" i="1"/>
  <c r="K437" i="1"/>
  <c r="L437" i="1"/>
  <c r="O437" i="1"/>
  <c r="P437" i="1" s="1"/>
  <c r="Q437" i="1"/>
  <c r="E437" i="1" s="1"/>
  <c r="F438" i="1"/>
  <c r="H438" i="1"/>
  <c r="K438" i="1"/>
  <c r="L438" i="1"/>
  <c r="O438" i="1"/>
  <c r="P438" i="1" s="1"/>
  <c r="Q438" i="1"/>
  <c r="E438" i="1" s="1"/>
  <c r="F439" i="1"/>
  <c r="H439" i="1"/>
  <c r="K439" i="1"/>
  <c r="L439" i="1"/>
  <c r="O439" i="1"/>
  <c r="P439" i="1" s="1"/>
  <c r="Q439" i="1"/>
  <c r="E439" i="1" s="1"/>
  <c r="F440" i="1"/>
  <c r="H440" i="1"/>
  <c r="K440" i="1"/>
  <c r="L440" i="1"/>
  <c r="O440" i="1"/>
  <c r="P440" i="1" s="1"/>
  <c r="Q440" i="1"/>
  <c r="E440" i="1" s="1"/>
  <c r="F441" i="1"/>
  <c r="H441" i="1"/>
  <c r="K441" i="1"/>
  <c r="L441" i="1"/>
  <c r="O441" i="1"/>
  <c r="P441" i="1" s="1"/>
  <c r="Q441" i="1"/>
  <c r="E441" i="1" s="1"/>
  <c r="F442" i="1"/>
  <c r="H442" i="1"/>
  <c r="K442" i="1"/>
  <c r="L442" i="1"/>
  <c r="O442" i="1"/>
  <c r="P442" i="1" s="1"/>
  <c r="Q442" i="1"/>
  <c r="E442" i="1" s="1"/>
  <c r="F443" i="1"/>
  <c r="H443" i="1"/>
  <c r="K443" i="1"/>
  <c r="L443" i="1"/>
  <c r="O443" i="1"/>
  <c r="P443" i="1" s="1"/>
  <c r="Q443" i="1"/>
  <c r="E443" i="1" s="1"/>
  <c r="M437" i="1" l="1"/>
  <c r="N437" i="1" s="1"/>
  <c r="AD436" i="1"/>
  <c r="AD433" i="1"/>
  <c r="AD443" i="1"/>
  <c r="AD441" i="1"/>
  <c r="M441" i="1"/>
  <c r="N441" i="1" s="1"/>
  <c r="AD440" i="1"/>
  <c r="AD439" i="1"/>
  <c r="AD434" i="1"/>
  <c r="AD432" i="1"/>
  <c r="M443" i="1"/>
  <c r="N443" i="1" s="1"/>
  <c r="AD442" i="1"/>
  <c r="M439" i="1"/>
  <c r="N439" i="1" s="1"/>
  <c r="M435" i="1"/>
  <c r="N435" i="1" s="1"/>
  <c r="M434" i="1"/>
  <c r="N434" i="1" s="1"/>
  <c r="M433" i="1"/>
  <c r="N433" i="1" s="1"/>
  <c r="M432" i="1"/>
  <c r="N432" i="1" s="1"/>
  <c r="AD444" i="1"/>
  <c r="AD438" i="1"/>
  <c r="M442" i="1"/>
  <c r="N442" i="1" s="1"/>
  <c r="M440" i="1"/>
  <c r="N440" i="1" s="1"/>
  <c r="M438" i="1"/>
  <c r="N438" i="1" s="1"/>
  <c r="AD437" i="1"/>
  <c r="M436" i="1"/>
  <c r="N436" i="1" s="1"/>
  <c r="AD435" i="1"/>
  <c r="M444" i="1"/>
  <c r="N444" i="1" s="1"/>
  <c r="H3" i="6"/>
  <c r="AB426" i="2" l="1"/>
  <c r="AB427" i="2"/>
  <c r="AB428" i="2"/>
  <c r="AB429" i="2"/>
  <c r="AB430" i="2"/>
  <c r="AB431" i="2"/>
  <c r="F430" i="2"/>
  <c r="H430" i="2"/>
  <c r="K430" i="2"/>
  <c r="L430" i="2"/>
  <c r="M430" i="2" s="1"/>
  <c r="N430" i="2" s="1"/>
  <c r="O430" i="2"/>
  <c r="P430" i="2"/>
  <c r="Q430" i="2"/>
  <c r="E430" i="2" s="1"/>
  <c r="F431" i="2"/>
  <c r="H431" i="2"/>
  <c r="K431" i="2"/>
  <c r="L431" i="2"/>
  <c r="M431" i="2" s="1"/>
  <c r="N431" i="2" s="1"/>
  <c r="O431" i="2"/>
  <c r="P431" i="2"/>
  <c r="Q431" i="2"/>
  <c r="E431" i="2" s="1"/>
  <c r="F429" i="2"/>
  <c r="H429" i="2"/>
  <c r="K429" i="2"/>
  <c r="L429" i="2"/>
  <c r="M429" i="2" s="1"/>
  <c r="N429" i="2" s="1"/>
  <c r="O429" i="2"/>
  <c r="P429" i="2"/>
  <c r="Q429" i="2"/>
  <c r="E429" i="2" s="1"/>
  <c r="F426" i="2"/>
  <c r="H426" i="2"/>
  <c r="K426" i="2"/>
  <c r="L426" i="2"/>
  <c r="M426" i="2" s="1"/>
  <c r="N426" i="2" s="1"/>
  <c r="O426" i="2"/>
  <c r="P426" i="2"/>
  <c r="Q426" i="2"/>
  <c r="E426" i="2" s="1"/>
  <c r="F427" i="2"/>
  <c r="H427" i="2"/>
  <c r="K427" i="2"/>
  <c r="L427" i="2"/>
  <c r="M427" i="2" s="1"/>
  <c r="N427" i="2" s="1"/>
  <c r="O427" i="2"/>
  <c r="P427" i="2"/>
  <c r="Q427" i="2"/>
  <c r="E427" i="2" s="1"/>
  <c r="F428" i="2"/>
  <c r="H428" i="2"/>
  <c r="K428" i="2"/>
  <c r="L428" i="2"/>
  <c r="M428" i="2" s="1"/>
  <c r="N428" i="2" s="1"/>
  <c r="O428" i="2"/>
  <c r="P428" i="2"/>
  <c r="Q428" i="2"/>
  <c r="E428" i="2" s="1"/>
  <c r="AB425" i="1"/>
  <c r="AB426" i="1"/>
  <c r="AB427" i="1"/>
  <c r="AB428" i="1"/>
  <c r="AB429" i="1"/>
  <c r="AB430" i="1"/>
  <c r="AB431" i="1"/>
  <c r="F430" i="1"/>
  <c r="H430" i="1"/>
  <c r="K430" i="1"/>
  <c r="L430" i="1"/>
  <c r="O430" i="1"/>
  <c r="P430" i="1" s="1"/>
  <c r="Q430" i="1"/>
  <c r="E430" i="1" s="1"/>
  <c r="AD430" i="1" s="1"/>
  <c r="F431" i="1"/>
  <c r="H431" i="1"/>
  <c r="K431" i="1"/>
  <c r="L431" i="1"/>
  <c r="O431" i="1"/>
  <c r="P431" i="1" s="1"/>
  <c r="Q431" i="1"/>
  <c r="E431" i="1" s="1"/>
  <c r="F429" i="1"/>
  <c r="H429" i="1"/>
  <c r="K429" i="1"/>
  <c r="L429" i="1"/>
  <c r="O429" i="1"/>
  <c r="P429" i="1" s="1"/>
  <c r="Q429" i="1"/>
  <c r="E429" i="1" s="1"/>
  <c r="F428" i="1"/>
  <c r="H428" i="1"/>
  <c r="K428" i="1"/>
  <c r="L428" i="1"/>
  <c r="O428" i="1"/>
  <c r="P428" i="1" s="1"/>
  <c r="Q428" i="1"/>
  <c r="E428" i="1" s="1"/>
  <c r="F426" i="1"/>
  <c r="H426" i="1"/>
  <c r="K426" i="1"/>
  <c r="L426" i="1"/>
  <c r="M426" i="1" s="1"/>
  <c r="N426" i="1" s="1"/>
  <c r="O426" i="1"/>
  <c r="P426" i="1"/>
  <c r="Q426" i="1"/>
  <c r="E426" i="1" s="1"/>
  <c r="AD426" i="1" s="1"/>
  <c r="F427" i="1"/>
  <c r="H427" i="1"/>
  <c r="K427" i="1"/>
  <c r="L427" i="1"/>
  <c r="O427" i="1"/>
  <c r="P427" i="1" s="1"/>
  <c r="Q427" i="1"/>
  <c r="E427" i="1" s="1"/>
  <c r="M430" i="1" l="1"/>
  <c r="N430" i="1" s="1"/>
  <c r="AD429" i="1"/>
  <c r="AD427" i="1"/>
  <c r="M429" i="1"/>
  <c r="N429" i="1" s="1"/>
  <c r="AD431" i="1"/>
  <c r="AD428" i="1"/>
  <c r="M427" i="1"/>
  <c r="N427" i="1" s="1"/>
  <c r="M428" i="1"/>
  <c r="N428" i="1" s="1"/>
  <c r="M431" i="1"/>
  <c r="N431" i="1" s="1"/>
  <c r="AD428" i="2"/>
  <c r="AD427" i="2"/>
  <c r="AD426" i="2"/>
  <c r="AD429" i="2"/>
  <c r="AD430" i="2"/>
  <c r="AD431" i="2"/>
  <c r="AB416" i="2"/>
  <c r="AB417" i="2"/>
  <c r="AB418" i="2"/>
  <c r="AB419" i="2"/>
  <c r="AB420" i="2"/>
  <c r="AB421" i="2"/>
  <c r="AB422" i="2"/>
  <c r="AB423" i="2"/>
  <c r="AB424" i="2"/>
  <c r="AB425" i="2"/>
  <c r="F416" i="2"/>
  <c r="H416" i="2"/>
  <c r="K416" i="2"/>
  <c r="L416" i="2"/>
  <c r="M416" i="2" s="1"/>
  <c r="N416" i="2" s="1"/>
  <c r="O416" i="2"/>
  <c r="P416" i="2"/>
  <c r="Q416" i="2"/>
  <c r="E416" i="2" s="1"/>
  <c r="F417" i="2"/>
  <c r="H417" i="2"/>
  <c r="K417" i="2"/>
  <c r="L417" i="2"/>
  <c r="M417" i="2" s="1"/>
  <c r="N417" i="2" s="1"/>
  <c r="O417" i="2"/>
  <c r="P417" i="2"/>
  <c r="Q417" i="2"/>
  <c r="E417" i="2" s="1"/>
  <c r="F418" i="2"/>
  <c r="H418" i="2"/>
  <c r="K418" i="2"/>
  <c r="L418" i="2"/>
  <c r="M418" i="2" s="1"/>
  <c r="N418" i="2" s="1"/>
  <c r="O418" i="2"/>
  <c r="P418" i="2"/>
  <c r="Q418" i="2"/>
  <c r="E418" i="2" s="1"/>
  <c r="F419" i="2"/>
  <c r="H419" i="2"/>
  <c r="K419" i="2"/>
  <c r="L419" i="2"/>
  <c r="M419" i="2" s="1"/>
  <c r="N419" i="2" s="1"/>
  <c r="O419" i="2"/>
  <c r="P419" i="2"/>
  <c r="Q419" i="2"/>
  <c r="E419" i="2" s="1"/>
  <c r="F420" i="2"/>
  <c r="H420" i="2"/>
  <c r="K420" i="2"/>
  <c r="L420" i="2"/>
  <c r="M420" i="2" s="1"/>
  <c r="N420" i="2" s="1"/>
  <c r="O420" i="2"/>
  <c r="P420" i="2"/>
  <c r="Q420" i="2"/>
  <c r="E420" i="2" s="1"/>
  <c r="F421" i="2"/>
  <c r="H421" i="2"/>
  <c r="K421" i="2"/>
  <c r="L421" i="2"/>
  <c r="M421" i="2" s="1"/>
  <c r="N421" i="2" s="1"/>
  <c r="O421" i="2"/>
  <c r="P421" i="2"/>
  <c r="Q421" i="2"/>
  <c r="E421" i="2" s="1"/>
  <c r="AD421" i="2" s="1"/>
  <c r="F422" i="2"/>
  <c r="H422" i="2"/>
  <c r="K422" i="2"/>
  <c r="L422" i="2"/>
  <c r="M422" i="2" s="1"/>
  <c r="N422" i="2" s="1"/>
  <c r="O422" i="2"/>
  <c r="P422" i="2"/>
  <c r="Q422" i="2"/>
  <c r="E422" i="2" s="1"/>
  <c r="AD422" i="2" s="1"/>
  <c r="F423" i="2"/>
  <c r="H423" i="2"/>
  <c r="K423" i="2"/>
  <c r="L423" i="2"/>
  <c r="M423" i="2" s="1"/>
  <c r="N423" i="2" s="1"/>
  <c r="O423" i="2"/>
  <c r="P423" i="2"/>
  <c r="Q423" i="2"/>
  <c r="E423" i="2" s="1"/>
  <c r="F424" i="2"/>
  <c r="H424" i="2"/>
  <c r="K424" i="2"/>
  <c r="L424" i="2"/>
  <c r="M424" i="2" s="1"/>
  <c r="N424" i="2" s="1"/>
  <c r="O424" i="2"/>
  <c r="P424" i="2"/>
  <c r="Q424" i="2"/>
  <c r="E424" i="2" s="1"/>
  <c r="F425" i="2"/>
  <c r="H425" i="2"/>
  <c r="K425" i="2"/>
  <c r="L425" i="2"/>
  <c r="M425" i="2" s="1"/>
  <c r="N425" i="2" s="1"/>
  <c r="O425" i="2"/>
  <c r="P425" i="2"/>
  <c r="Q425" i="2"/>
  <c r="E425" i="2" s="1"/>
  <c r="AB416" i="1"/>
  <c r="AB417" i="1"/>
  <c r="AB418" i="1"/>
  <c r="AB419" i="1"/>
  <c r="AB420" i="1"/>
  <c r="AB421" i="1"/>
  <c r="AB422" i="1"/>
  <c r="AB423" i="1"/>
  <c r="AB424" i="1"/>
  <c r="F416" i="1"/>
  <c r="H416" i="1"/>
  <c r="K416" i="1"/>
  <c r="L416" i="1"/>
  <c r="O416" i="1"/>
  <c r="P416" i="1" s="1"/>
  <c r="Q416" i="1"/>
  <c r="E416" i="1" s="1"/>
  <c r="F417" i="1"/>
  <c r="H417" i="1"/>
  <c r="K417" i="1"/>
  <c r="L417" i="1"/>
  <c r="O417" i="1"/>
  <c r="P417" i="1" s="1"/>
  <c r="Q417" i="1"/>
  <c r="E417" i="1" s="1"/>
  <c r="F418" i="1"/>
  <c r="H418" i="1"/>
  <c r="K418" i="1"/>
  <c r="L418" i="1"/>
  <c r="O418" i="1"/>
  <c r="P418" i="1" s="1"/>
  <c r="Q418" i="1"/>
  <c r="E418" i="1" s="1"/>
  <c r="F419" i="1"/>
  <c r="H419" i="1"/>
  <c r="K419" i="1"/>
  <c r="L419" i="1"/>
  <c r="O419" i="1"/>
  <c r="P419" i="1" s="1"/>
  <c r="Q419" i="1"/>
  <c r="E419" i="1" s="1"/>
  <c r="F420" i="1"/>
  <c r="H420" i="1"/>
  <c r="K420" i="1"/>
  <c r="L420" i="1"/>
  <c r="M420" i="1" s="1"/>
  <c r="N420" i="1" s="1"/>
  <c r="O420" i="1"/>
  <c r="P420" i="1"/>
  <c r="Q420" i="1"/>
  <c r="E420" i="1" s="1"/>
  <c r="F421" i="1"/>
  <c r="H421" i="1"/>
  <c r="K421" i="1"/>
  <c r="L421" i="1"/>
  <c r="O421" i="1"/>
  <c r="P421" i="1" s="1"/>
  <c r="Q421" i="1"/>
  <c r="E421" i="1" s="1"/>
  <c r="F422" i="1"/>
  <c r="H422" i="1"/>
  <c r="K422" i="1"/>
  <c r="L422" i="1"/>
  <c r="O422" i="1"/>
  <c r="P422" i="1" s="1"/>
  <c r="Q422" i="1"/>
  <c r="E422" i="1" s="1"/>
  <c r="F423" i="1"/>
  <c r="H423" i="1"/>
  <c r="K423" i="1"/>
  <c r="L423" i="1"/>
  <c r="O423" i="1"/>
  <c r="P423" i="1" s="1"/>
  <c r="Q423" i="1"/>
  <c r="E423" i="1" s="1"/>
  <c r="F424" i="1"/>
  <c r="H424" i="1"/>
  <c r="K424" i="1"/>
  <c r="L424" i="1"/>
  <c r="O424" i="1"/>
  <c r="P424" i="1" s="1"/>
  <c r="Q424" i="1"/>
  <c r="E424" i="1" s="1"/>
  <c r="F425" i="1"/>
  <c r="H425" i="1"/>
  <c r="K425" i="1"/>
  <c r="L425" i="1"/>
  <c r="O425" i="1"/>
  <c r="P425" i="1" s="1"/>
  <c r="Q425" i="1"/>
  <c r="E425" i="1" s="1"/>
  <c r="M424" i="1" l="1"/>
  <c r="N424" i="1" s="1"/>
  <c r="M416" i="1"/>
  <c r="N416" i="1" s="1"/>
  <c r="M422" i="1"/>
  <c r="N422" i="1" s="1"/>
  <c r="M418" i="1"/>
  <c r="N418" i="1" s="1"/>
  <c r="AD425" i="1"/>
  <c r="M425" i="1"/>
  <c r="N425" i="1" s="1"/>
  <c r="M423" i="1"/>
  <c r="N423" i="1" s="1"/>
  <c r="M421" i="1"/>
  <c r="N421" i="1" s="1"/>
  <c r="M419" i="1"/>
  <c r="N419" i="1" s="1"/>
  <c r="M417" i="1"/>
  <c r="N417" i="1" s="1"/>
  <c r="AD425" i="2"/>
  <c r="AD424" i="2"/>
  <c r="AD423" i="2"/>
  <c r="AD420" i="2"/>
  <c r="AD419" i="2"/>
  <c r="AD418" i="2"/>
  <c r="AD417" i="2"/>
  <c r="AD416" i="2"/>
  <c r="AD424" i="1"/>
  <c r="AD423" i="1"/>
  <c r="AD422" i="1"/>
  <c r="AD420" i="1"/>
  <c r="AD419" i="1"/>
  <c r="AD418" i="1"/>
  <c r="AD417" i="1"/>
  <c r="AD416" i="1"/>
  <c r="AD421" i="1"/>
  <c r="M46" i="6"/>
  <c r="N46" i="6"/>
  <c r="O46" i="6"/>
  <c r="G15" i="9" l="1"/>
  <c r="H15" i="9"/>
  <c r="I15" i="9"/>
  <c r="J15" i="9"/>
  <c r="K15" i="9"/>
  <c r="AB411" i="2" l="1"/>
  <c r="AB412" i="2"/>
  <c r="AB413" i="2"/>
  <c r="AB414" i="2"/>
  <c r="AB415" i="2"/>
  <c r="F408" i="2"/>
  <c r="H408" i="2"/>
  <c r="K408" i="2"/>
  <c r="L408" i="2"/>
  <c r="M408" i="2" s="1"/>
  <c r="N408" i="2" s="1"/>
  <c r="O408" i="2"/>
  <c r="P408" i="2"/>
  <c r="Q408" i="2"/>
  <c r="E408" i="2" s="1"/>
  <c r="AD408" i="2" s="1"/>
  <c r="AB408" i="2"/>
  <c r="F409" i="2"/>
  <c r="H409" i="2"/>
  <c r="K409" i="2"/>
  <c r="L409" i="2"/>
  <c r="M409" i="2" s="1"/>
  <c r="N409" i="2" s="1"/>
  <c r="O409" i="2"/>
  <c r="P409" i="2"/>
  <c r="Q409" i="2"/>
  <c r="E409" i="2" s="1"/>
  <c r="AD409" i="2" s="1"/>
  <c r="AB409" i="2"/>
  <c r="F410" i="2"/>
  <c r="H410" i="2"/>
  <c r="K410" i="2"/>
  <c r="L410" i="2"/>
  <c r="M410" i="2" s="1"/>
  <c r="N410" i="2" s="1"/>
  <c r="O410" i="2"/>
  <c r="P410" i="2"/>
  <c r="Q410" i="2"/>
  <c r="E410" i="2" s="1"/>
  <c r="AD410" i="2" s="1"/>
  <c r="AB410" i="2"/>
  <c r="F411" i="2"/>
  <c r="H411" i="2"/>
  <c r="K411" i="2"/>
  <c r="L411" i="2"/>
  <c r="M411" i="2" s="1"/>
  <c r="N411" i="2" s="1"/>
  <c r="O411" i="2"/>
  <c r="P411" i="2"/>
  <c r="Q411" i="2"/>
  <c r="E411" i="2" s="1"/>
  <c r="F412" i="2"/>
  <c r="H412" i="2"/>
  <c r="K412" i="2"/>
  <c r="L412" i="2"/>
  <c r="M412" i="2" s="1"/>
  <c r="N412" i="2" s="1"/>
  <c r="O412" i="2"/>
  <c r="P412" i="2"/>
  <c r="Q412" i="2"/>
  <c r="E412" i="2" s="1"/>
  <c r="F413" i="2"/>
  <c r="H413" i="2"/>
  <c r="K413" i="2"/>
  <c r="L413" i="2"/>
  <c r="M413" i="2" s="1"/>
  <c r="N413" i="2" s="1"/>
  <c r="O413" i="2"/>
  <c r="P413" i="2"/>
  <c r="Q413" i="2"/>
  <c r="E413" i="2" s="1"/>
  <c r="F414" i="2"/>
  <c r="H414" i="2"/>
  <c r="K414" i="2"/>
  <c r="L414" i="2"/>
  <c r="M414" i="2" s="1"/>
  <c r="N414" i="2" s="1"/>
  <c r="O414" i="2"/>
  <c r="P414" i="2"/>
  <c r="Q414" i="2"/>
  <c r="E414" i="2" s="1"/>
  <c r="AD414" i="2" s="1"/>
  <c r="F415" i="2"/>
  <c r="H415" i="2"/>
  <c r="K415" i="2"/>
  <c r="L415" i="2"/>
  <c r="M415" i="2" s="1"/>
  <c r="N415" i="2" s="1"/>
  <c r="O415" i="2"/>
  <c r="P415" i="2"/>
  <c r="Q415" i="2"/>
  <c r="E415" i="2" s="1"/>
  <c r="AD415" i="2" s="1"/>
  <c r="F407" i="2"/>
  <c r="H407" i="2"/>
  <c r="K407" i="2"/>
  <c r="L407" i="2"/>
  <c r="M407" i="2" s="1"/>
  <c r="N407" i="2" s="1"/>
  <c r="O407" i="2"/>
  <c r="P407" i="2"/>
  <c r="Q407" i="2"/>
  <c r="E407" i="2" s="1"/>
  <c r="AD407" i="2" s="1"/>
  <c r="AB407" i="2"/>
  <c r="AB411" i="1"/>
  <c r="AB412" i="1"/>
  <c r="AB413" i="1"/>
  <c r="AB414" i="1"/>
  <c r="AB415" i="1"/>
  <c r="F408" i="1"/>
  <c r="H408" i="1"/>
  <c r="K408" i="1"/>
  <c r="L408" i="1"/>
  <c r="O408" i="1"/>
  <c r="P408" i="1" s="1"/>
  <c r="Q408" i="1"/>
  <c r="E408" i="1" s="1"/>
  <c r="AD408" i="1" s="1"/>
  <c r="AB408" i="1"/>
  <c r="F409" i="1"/>
  <c r="H409" i="1"/>
  <c r="K409" i="1"/>
  <c r="L409" i="1"/>
  <c r="O409" i="1"/>
  <c r="P409" i="1" s="1"/>
  <c r="Q409" i="1"/>
  <c r="E409" i="1" s="1"/>
  <c r="AD409" i="1" s="1"/>
  <c r="AB409" i="1"/>
  <c r="F410" i="1"/>
  <c r="H410" i="1"/>
  <c r="K410" i="1"/>
  <c r="L410" i="1"/>
  <c r="O410" i="1"/>
  <c r="P410" i="1" s="1"/>
  <c r="Q410" i="1"/>
  <c r="E410" i="1" s="1"/>
  <c r="AD410" i="1" s="1"/>
  <c r="AB410" i="1"/>
  <c r="F411" i="1"/>
  <c r="H411" i="1"/>
  <c r="K411" i="1"/>
  <c r="L411" i="1"/>
  <c r="O411" i="1"/>
  <c r="P411" i="1" s="1"/>
  <c r="Q411" i="1"/>
  <c r="E411" i="1" s="1"/>
  <c r="F412" i="1"/>
  <c r="H412" i="1"/>
  <c r="K412" i="1"/>
  <c r="L412" i="1"/>
  <c r="O412" i="1"/>
  <c r="P412" i="1" s="1"/>
  <c r="Q412" i="1"/>
  <c r="E412" i="1" s="1"/>
  <c r="F413" i="1"/>
  <c r="H413" i="1"/>
  <c r="K413" i="1"/>
  <c r="L413" i="1"/>
  <c r="O413" i="1"/>
  <c r="P413" i="1" s="1"/>
  <c r="Q413" i="1"/>
  <c r="E413" i="1" s="1"/>
  <c r="F414" i="1"/>
  <c r="H414" i="1"/>
  <c r="K414" i="1"/>
  <c r="L414" i="1"/>
  <c r="O414" i="1"/>
  <c r="P414" i="1" s="1"/>
  <c r="Q414" i="1"/>
  <c r="E414" i="1" s="1"/>
  <c r="F415" i="1"/>
  <c r="H415" i="1"/>
  <c r="K415" i="1"/>
  <c r="L415" i="1"/>
  <c r="O415" i="1"/>
  <c r="P415" i="1" s="1"/>
  <c r="Q415" i="1"/>
  <c r="E415" i="1" s="1"/>
  <c r="F407" i="1"/>
  <c r="H407" i="1"/>
  <c r="K407" i="1"/>
  <c r="L407" i="1"/>
  <c r="O407" i="1"/>
  <c r="P407" i="1" s="1"/>
  <c r="Q407" i="1"/>
  <c r="E407" i="1" s="1"/>
  <c r="AB407" i="1"/>
  <c r="M411" i="1" l="1"/>
  <c r="N411" i="1" s="1"/>
  <c r="M410" i="1"/>
  <c r="N410" i="1" s="1"/>
  <c r="M409" i="1"/>
  <c r="N409" i="1" s="1"/>
  <c r="M408" i="1"/>
  <c r="N408" i="1" s="1"/>
  <c r="AD415" i="1"/>
  <c r="M415" i="1"/>
  <c r="N415" i="1" s="1"/>
  <c r="AD414" i="1"/>
  <c r="AD413" i="1"/>
  <c r="AD407" i="1"/>
  <c r="M413" i="1"/>
  <c r="N413" i="1" s="1"/>
  <c r="AD412" i="1"/>
  <c r="M407" i="1"/>
  <c r="N407" i="1" s="1"/>
  <c r="M414" i="1"/>
  <c r="N414" i="1" s="1"/>
  <c r="M412" i="1"/>
  <c r="N412" i="1" s="1"/>
  <c r="AD413" i="2"/>
  <c r="AD412" i="2"/>
  <c r="AD411" i="2"/>
  <c r="AD411" i="1"/>
  <c r="A1" i="10"/>
  <c r="H4" i="10" l="1"/>
  <c r="Q4" i="10"/>
  <c r="I4" i="10"/>
  <c r="M4" i="10"/>
  <c r="AB396" i="2" l="1"/>
  <c r="AB397" i="2"/>
  <c r="AB398" i="2"/>
  <c r="AB399" i="2"/>
  <c r="AB400" i="2"/>
  <c r="AB401" i="2"/>
  <c r="AB402" i="2"/>
  <c r="AB403" i="2"/>
  <c r="AB404" i="2"/>
  <c r="AB405" i="2"/>
  <c r="AB406" i="2"/>
  <c r="F396" i="2"/>
  <c r="H396" i="2"/>
  <c r="K396" i="2"/>
  <c r="L396" i="2"/>
  <c r="M396" i="2" s="1"/>
  <c r="N396" i="2" s="1"/>
  <c r="O396" i="2"/>
  <c r="P396" i="2"/>
  <c r="Q396" i="2"/>
  <c r="E396" i="2" s="1"/>
  <c r="F397" i="2"/>
  <c r="H397" i="2"/>
  <c r="K397" i="2"/>
  <c r="L397" i="2"/>
  <c r="M397" i="2" s="1"/>
  <c r="N397" i="2" s="1"/>
  <c r="O397" i="2"/>
  <c r="P397" i="2"/>
  <c r="Q397" i="2"/>
  <c r="E397" i="2" s="1"/>
  <c r="F398" i="2"/>
  <c r="H398" i="2"/>
  <c r="K398" i="2"/>
  <c r="L398" i="2"/>
  <c r="M398" i="2" s="1"/>
  <c r="N398" i="2" s="1"/>
  <c r="O398" i="2"/>
  <c r="P398" i="2"/>
  <c r="Q398" i="2"/>
  <c r="E398" i="2" s="1"/>
  <c r="F399" i="2"/>
  <c r="H399" i="2"/>
  <c r="K399" i="2"/>
  <c r="L399" i="2"/>
  <c r="M399" i="2" s="1"/>
  <c r="N399" i="2" s="1"/>
  <c r="O399" i="2"/>
  <c r="P399" i="2"/>
  <c r="Q399" i="2"/>
  <c r="E399" i="2" s="1"/>
  <c r="F400" i="2"/>
  <c r="H400" i="2"/>
  <c r="K400" i="2"/>
  <c r="L400" i="2"/>
  <c r="M400" i="2" s="1"/>
  <c r="N400" i="2" s="1"/>
  <c r="O400" i="2"/>
  <c r="P400" i="2"/>
  <c r="Q400" i="2"/>
  <c r="E400" i="2" s="1"/>
  <c r="F401" i="2"/>
  <c r="H401" i="2"/>
  <c r="K401" i="2"/>
  <c r="L401" i="2"/>
  <c r="M401" i="2" s="1"/>
  <c r="N401" i="2" s="1"/>
  <c r="O401" i="2"/>
  <c r="P401" i="2"/>
  <c r="Q401" i="2"/>
  <c r="E401" i="2" s="1"/>
  <c r="F402" i="2"/>
  <c r="H402" i="2"/>
  <c r="K402" i="2"/>
  <c r="L402" i="2"/>
  <c r="M402" i="2" s="1"/>
  <c r="N402" i="2" s="1"/>
  <c r="O402" i="2"/>
  <c r="P402" i="2"/>
  <c r="Q402" i="2"/>
  <c r="E402" i="2" s="1"/>
  <c r="F403" i="2"/>
  <c r="H403" i="2"/>
  <c r="K403" i="2"/>
  <c r="L403" i="2"/>
  <c r="M403" i="2" s="1"/>
  <c r="N403" i="2" s="1"/>
  <c r="O403" i="2"/>
  <c r="P403" i="2"/>
  <c r="Q403" i="2"/>
  <c r="E403" i="2" s="1"/>
  <c r="F404" i="2"/>
  <c r="H404" i="2"/>
  <c r="K404" i="2"/>
  <c r="L404" i="2"/>
  <c r="M404" i="2" s="1"/>
  <c r="N404" i="2" s="1"/>
  <c r="O404" i="2"/>
  <c r="P404" i="2"/>
  <c r="Q404" i="2"/>
  <c r="E404" i="2" s="1"/>
  <c r="F405" i="2"/>
  <c r="H405" i="2"/>
  <c r="K405" i="2"/>
  <c r="L405" i="2"/>
  <c r="M405" i="2" s="1"/>
  <c r="N405" i="2" s="1"/>
  <c r="O405" i="2"/>
  <c r="P405" i="2"/>
  <c r="Q405" i="2"/>
  <c r="E405" i="2" s="1"/>
  <c r="F406" i="2"/>
  <c r="H406" i="2"/>
  <c r="K406" i="2"/>
  <c r="L406" i="2"/>
  <c r="M406" i="2" s="1"/>
  <c r="N406" i="2" s="1"/>
  <c r="O406" i="2"/>
  <c r="P406" i="2"/>
  <c r="Q406" i="2"/>
  <c r="E406" i="2" s="1"/>
  <c r="F406" i="1"/>
  <c r="H406" i="1"/>
  <c r="K406" i="1"/>
  <c r="L406" i="1"/>
  <c r="O406" i="1"/>
  <c r="P406" i="1" s="1"/>
  <c r="Q406" i="1"/>
  <c r="E406" i="1" s="1"/>
  <c r="AB406" i="1"/>
  <c r="AB405" i="1"/>
  <c r="AB396" i="1"/>
  <c r="AB397" i="1"/>
  <c r="AB398" i="1"/>
  <c r="AB399" i="1"/>
  <c r="AB400" i="1"/>
  <c r="AB401" i="1"/>
  <c r="AB402" i="1"/>
  <c r="AB403" i="1"/>
  <c r="AB404" i="1"/>
  <c r="F396" i="1"/>
  <c r="H396" i="1"/>
  <c r="K396" i="1"/>
  <c r="L396" i="1"/>
  <c r="M396" i="1" s="1"/>
  <c r="N396" i="1" s="1"/>
  <c r="O396" i="1"/>
  <c r="P396" i="1"/>
  <c r="Q396" i="1"/>
  <c r="E396" i="1" s="1"/>
  <c r="F397" i="1"/>
  <c r="H397" i="1"/>
  <c r="K397" i="1"/>
  <c r="L397" i="1"/>
  <c r="O397" i="1"/>
  <c r="P397" i="1" s="1"/>
  <c r="Q397" i="1"/>
  <c r="E397" i="1" s="1"/>
  <c r="F398" i="1"/>
  <c r="H398" i="1"/>
  <c r="K398" i="1"/>
  <c r="L398" i="1"/>
  <c r="O398" i="1"/>
  <c r="P398" i="1" s="1"/>
  <c r="Q398" i="1"/>
  <c r="E398" i="1" s="1"/>
  <c r="F399" i="1"/>
  <c r="H399" i="1"/>
  <c r="K399" i="1"/>
  <c r="L399" i="1"/>
  <c r="O399" i="1"/>
  <c r="P399" i="1" s="1"/>
  <c r="Q399" i="1"/>
  <c r="E399" i="1" s="1"/>
  <c r="F400" i="1"/>
  <c r="H400" i="1"/>
  <c r="K400" i="1"/>
  <c r="L400" i="1"/>
  <c r="O400" i="1"/>
  <c r="P400" i="1" s="1"/>
  <c r="Q400" i="1"/>
  <c r="E400" i="1" s="1"/>
  <c r="F401" i="1"/>
  <c r="H401" i="1"/>
  <c r="K401" i="1"/>
  <c r="L401" i="1"/>
  <c r="O401" i="1"/>
  <c r="P401" i="1" s="1"/>
  <c r="Q401" i="1"/>
  <c r="E401" i="1" s="1"/>
  <c r="F402" i="1"/>
  <c r="H402" i="1"/>
  <c r="K402" i="1"/>
  <c r="L402" i="1"/>
  <c r="O402" i="1"/>
  <c r="P402" i="1" s="1"/>
  <c r="Q402" i="1"/>
  <c r="E402" i="1" s="1"/>
  <c r="F403" i="1"/>
  <c r="H403" i="1"/>
  <c r="K403" i="1"/>
  <c r="L403" i="1"/>
  <c r="O403" i="1"/>
  <c r="P403" i="1" s="1"/>
  <c r="Q403" i="1"/>
  <c r="E403" i="1" s="1"/>
  <c r="F404" i="1"/>
  <c r="H404" i="1"/>
  <c r="K404" i="1"/>
  <c r="L404" i="1"/>
  <c r="M404" i="1" s="1"/>
  <c r="N404" i="1" s="1"/>
  <c r="O404" i="1"/>
  <c r="P404" i="1"/>
  <c r="Q404" i="1"/>
  <c r="E404" i="1" s="1"/>
  <c r="F405" i="1"/>
  <c r="H405" i="1"/>
  <c r="K405" i="1"/>
  <c r="L405" i="1"/>
  <c r="O405" i="1"/>
  <c r="P405" i="1" s="1"/>
  <c r="Q405" i="1"/>
  <c r="E405" i="1" s="1"/>
  <c r="M400" i="1" l="1"/>
  <c r="N400" i="1" s="1"/>
  <c r="AD406" i="1"/>
  <c r="M402" i="1"/>
  <c r="N402" i="1" s="1"/>
  <c r="M398" i="1"/>
  <c r="N398" i="1" s="1"/>
  <c r="M406" i="1"/>
  <c r="N406" i="1" s="1"/>
  <c r="M405" i="1"/>
  <c r="N405" i="1" s="1"/>
  <c r="M403" i="1"/>
  <c r="N403" i="1" s="1"/>
  <c r="M401" i="1"/>
  <c r="N401" i="1" s="1"/>
  <c r="M399" i="1"/>
  <c r="N399" i="1" s="1"/>
  <c r="M397" i="1"/>
  <c r="N397" i="1" s="1"/>
  <c r="AD406" i="2"/>
  <c r="AD405" i="2"/>
  <c r="AD404" i="2"/>
  <c r="AD403" i="2"/>
  <c r="AD402" i="2"/>
  <c r="AD401" i="2"/>
  <c r="AD400" i="2"/>
  <c r="AD399" i="2"/>
  <c r="AD398" i="2"/>
  <c r="AD397" i="2"/>
  <c r="AD396" i="2"/>
  <c r="AD405" i="1"/>
  <c r="AD404" i="1"/>
  <c r="AD403" i="1"/>
  <c r="AD402" i="1"/>
  <c r="AD401" i="1"/>
  <c r="AD400" i="1"/>
  <c r="AD399" i="1"/>
  <c r="AD398" i="1"/>
  <c r="AD397" i="1"/>
  <c r="AD396" i="1"/>
  <c r="M45" i="6"/>
  <c r="N45" i="6"/>
  <c r="O45" i="6"/>
  <c r="Q3" i="10" l="1"/>
  <c r="O1" i="10" s="1"/>
  <c r="M3" i="10"/>
  <c r="K1" i="10" s="1"/>
  <c r="I3" i="10"/>
  <c r="G1" i="10" s="1"/>
  <c r="AB391" i="2" l="1"/>
  <c r="AB392" i="2"/>
  <c r="AB393" i="2"/>
  <c r="AB394" i="2"/>
  <c r="AB395" i="2"/>
  <c r="F391" i="2"/>
  <c r="H391" i="2"/>
  <c r="K391" i="2"/>
  <c r="L391" i="2"/>
  <c r="M391" i="2" s="1"/>
  <c r="N391" i="2" s="1"/>
  <c r="O391" i="2"/>
  <c r="P391" i="2"/>
  <c r="Q391" i="2"/>
  <c r="E391" i="2" s="1"/>
  <c r="F392" i="2"/>
  <c r="H392" i="2"/>
  <c r="K392" i="2"/>
  <c r="L392" i="2"/>
  <c r="M392" i="2" s="1"/>
  <c r="N392" i="2" s="1"/>
  <c r="O392" i="2"/>
  <c r="P392" i="2"/>
  <c r="Q392" i="2"/>
  <c r="E392" i="2" s="1"/>
  <c r="F393" i="2"/>
  <c r="H393" i="2"/>
  <c r="K393" i="2"/>
  <c r="L393" i="2"/>
  <c r="M393" i="2" s="1"/>
  <c r="N393" i="2" s="1"/>
  <c r="O393" i="2"/>
  <c r="P393" i="2"/>
  <c r="Q393" i="2"/>
  <c r="E393" i="2" s="1"/>
  <c r="F394" i="2"/>
  <c r="H394" i="2"/>
  <c r="K394" i="2"/>
  <c r="L394" i="2"/>
  <c r="M394" i="2" s="1"/>
  <c r="N394" i="2" s="1"/>
  <c r="O394" i="2"/>
  <c r="P394" i="2"/>
  <c r="Q394" i="2"/>
  <c r="E394" i="2" s="1"/>
  <c r="F395" i="2"/>
  <c r="H395" i="2"/>
  <c r="K395" i="2"/>
  <c r="L395" i="2"/>
  <c r="M395" i="2" s="1"/>
  <c r="N395" i="2" s="1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 s="1"/>
  <c r="N391" i="1" s="1"/>
  <c r="O391" i="1"/>
  <c r="P391" i="1"/>
  <c r="Q391" i="1"/>
  <c r="E391" i="1" s="1"/>
  <c r="AD391" i="1" s="1"/>
  <c r="F392" i="1"/>
  <c r="H392" i="1"/>
  <c r="K392" i="1"/>
  <c r="L392" i="1"/>
  <c r="O392" i="1"/>
  <c r="P392" i="1" s="1"/>
  <c r="Q392" i="1"/>
  <c r="E392" i="1" s="1"/>
  <c r="F393" i="1"/>
  <c r="H393" i="1"/>
  <c r="K393" i="1"/>
  <c r="L393" i="1"/>
  <c r="O393" i="1"/>
  <c r="P393" i="1" s="1"/>
  <c r="Q393" i="1"/>
  <c r="E393" i="1" s="1"/>
  <c r="F394" i="1"/>
  <c r="H394" i="1"/>
  <c r="K394" i="1"/>
  <c r="L394" i="1"/>
  <c r="O394" i="1"/>
  <c r="P394" i="1" s="1"/>
  <c r="Q394" i="1"/>
  <c r="E394" i="1" s="1"/>
  <c r="F395" i="1"/>
  <c r="H395" i="1"/>
  <c r="K395" i="1"/>
  <c r="L395" i="1"/>
  <c r="M395" i="1" s="1"/>
  <c r="N395" i="1" s="1"/>
  <c r="O395" i="1"/>
  <c r="P395" i="1"/>
  <c r="Q395" i="1"/>
  <c r="E395" i="1" s="1"/>
  <c r="M393" i="1" l="1"/>
  <c r="N393" i="1" s="1"/>
  <c r="M394" i="1"/>
  <c r="N394" i="1" s="1"/>
  <c r="M392" i="1"/>
  <c r="N392" i="1" s="1"/>
  <c r="AD395" i="2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 s="1"/>
  <c r="N387" i="2" s="1"/>
  <c r="O387" i="2"/>
  <c r="P387" i="2"/>
  <c r="Q387" i="2"/>
  <c r="E387" i="2" s="1"/>
  <c r="AD387" i="2" s="1"/>
  <c r="AB387" i="2"/>
  <c r="F388" i="2"/>
  <c r="H388" i="2"/>
  <c r="K388" i="2"/>
  <c r="L388" i="2"/>
  <c r="M388" i="2" s="1"/>
  <c r="N388" i="2" s="1"/>
  <c r="O388" i="2"/>
  <c r="P388" i="2"/>
  <c r="Q388" i="2"/>
  <c r="E388" i="2" s="1"/>
  <c r="AD388" i="2" s="1"/>
  <c r="AB388" i="2"/>
  <c r="F389" i="2"/>
  <c r="H389" i="2"/>
  <c r="K389" i="2"/>
  <c r="L389" i="2"/>
  <c r="M389" i="2" s="1"/>
  <c r="N389" i="2" s="1"/>
  <c r="O389" i="2"/>
  <c r="P389" i="2"/>
  <c r="Q389" i="2"/>
  <c r="E389" i="2" s="1"/>
  <c r="AD389" i="2" s="1"/>
  <c r="AB389" i="2"/>
  <c r="F390" i="2"/>
  <c r="H390" i="2"/>
  <c r="K390" i="2"/>
  <c r="L390" i="2"/>
  <c r="M390" i="2" s="1"/>
  <c r="N390" i="2" s="1"/>
  <c r="O390" i="2"/>
  <c r="P390" i="2"/>
  <c r="Q390" i="2"/>
  <c r="E390" i="2" s="1"/>
  <c r="AD390" i="2" s="1"/>
  <c r="AB390" i="2"/>
  <c r="F386" i="2"/>
  <c r="H386" i="2"/>
  <c r="K386" i="2"/>
  <c r="L386" i="2"/>
  <c r="M386" i="2" s="1"/>
  <c r="N386" i="2" s="1"/>
  <c r="O386" i="2"/>
  <c r="P386" i="2"/>
  <c r="Q386" i="2"/>
  <c r="E386" i="2" s="1"/>
  <c r="AD386" i="2" s="1"/>
  <c r="AB386" i="2"/>
  <c r="F387" i="1"/>
  <c r="H387" i="1"/>
  <c r="K387" i="1"/>
  <c r="L387" i="1"/>
  <c r="M387" i="1" s="1"/>
  <c r="N387" i="1" s="1"/>
  <c r="O387" i="1"/>
  <c r="P387" i="1"/>
  <c r="Q387" i="1"/>
  <c r="E387" i="1" s="1"/>
  <c r="AD387" i="1" s="1"/>
  <c r="AB387" i="1"/>
  <c r="F388" i="1"/>
  <c r="H388" i="1"/>
  <c r="K388" i="1"/>
  <c r="L388" i="1"/>
  <c r="M388" i="1" s="1"/>
  <c r="N388" i="1" s="1"/>
  <c r="O388" i="1"/>
  <c r="P388" i="1"/>
  <c r="Q388" i="1"/>
  <c r="E388" i="1" s="1"/>
  <c r="AD388" i="1" s="1"/>
  <c r="AB388" i="1"/>
  <c r="F389" i="1"/>
  <c r="H389" i="1"/>
  <c r="K389" i="1"/>
  <c r="L389" i="1"/>
  <c r="M389" i="1" s="1"/>
  <c r="N389" i="1" s="1"/>
  <c r="O389" i="1"/>
  <c r="P389" i="1"/>
  <c r="Q389" i="1"/>
  <c r="E389" i="1" s="1"/>
  <c r="AD389" i="1" s="1"/>
  <c r="AB389" i="1"/>
  <c r="F390" i="1"/>
  <c r="H390" i="1"/>
  <c r="K390" i="1"/>
  <c r="L390" i="1"/>
  <c r="M390" i="1" s="1"/>
  <c r="N390" i="1" s="1"/>
  <c r="O390" i="1"/>
  <c r="P390" i="1"/>
  <c r="Q390" i="1"/>
  <c r="E390" i="1" s="1"/>
  <c r="AD390" i="1" s="1"/>
  <c r="AB390" i="1"/>
  <c r="F386" i="1"/>
  <c r="H386" i="1"/>
  <c r="K386" i="1"/>
  <c r="L386" i="1"/>
  <c r="M386" i="1" s="1"/>
  <c r="N386" i="1" s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 s="1"/>
  <c r="N381" i="2" s="1"/>
  <c r="O381" i="2"/>
  <c r="P381" i="2"/>
  <c r="Q381" i="2"/>
  <c r="E381" i="2" s="1"/>
  <c r="AD381" i="2" s="1"/>
  <c r="F382" i="2"/>
  <c r="H382" i="2"/>
  <c r="K382" i="2"/>
  <c r="L382" i="2"/>
  <c r="M382" i="2" s="1"/>
  <c r="N382" i="2" s="1"/>
  <c r="O382" i="2"/>
  <c r="P382" i="2"/>
  <c r="Q382" i="2"/>
  <c r="E382" i="2" s="1"/>
  <c r="AD382" i="2" s="1"/>
  <c r="F383" i="2"/>
  <c r="H383" i="2"/>
  <c r="K383" i="2"/>
  <c r="L383" i="2"/>
  <c r="M383" i="2" s="1"/>
  <c r="N383" i="2" s="1"/>
  <c r="O383" i="2"/>
  <c r="P383" i="2"/>
  <c r="Q383" i="2"/>
  <c r="E383" i="2" s="1"/>
  <c r="AD383" i="2" s="1"/>
  <c r="F384" i="2"/>
  <c r="H384" i="2"/>
  <c r="K384" i="2"/>
  <c r="L384" i="2"/>
  <c r="M384" i="2" s="1"/>
  <c r="N384" i="2" s="1"/>
  <c r="O384" i="2"/>
  <c r="P384" i="2"/>
  <c r="Q384" i="2"/>
  <c r="E384" i="2" s="1"/>
  <c r="AD384" i="2" s="1"/>
  <c r="F385" i="2"/>
  <c r="H385" i="2"/>
  <c r="K385" i="2"/>
  <c r="L385" i="2"/>
  <c r="M385" i="2" s="1"/>
  <c r="N385" i="2" s="1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 s="1"/>
  <c r="N381" i="1" s="1"/>
  <c r="O381" i="1"/>
  <c r="P381" i="1"/>
  <c r="Q381" i="1"/>
  <c r="E381" i="1" s="1"/>
  <c r="AD381" i="1" s="1"/>
  <c r="F382" i="1"/>
  <c r="H382" i="1"/>
  <c r="K382" i="1"/>
  <c r="L382" i="1"/>
  <c r="O382" i="1"/>
  <c r="P382" i="1" s="1"/>
  <c r="Q382" i="1"/>
  <c r="E382" i="1" s="1"/>
  <c r="F383" i="1"/>
  <c r="H383" i="1"/>
  <c r="K383" i="1"/>
  <c r="L383" i="1"/>
  <c r="O383" i="1"/>
  <c r="P383" i="1" s="1"/>
  <c r="Q383" i="1"/>
  <c r="E383" i="1" s="1"/>
  <c r="F384" i="1"/>
  <c r="H384" i="1"/>
  <c r="K384" i="1"/>
  <c r="L384" i="1"/>
  <c r="O384" i="1"/>
  <c r="P384" i="1" s="1"/>
  <c r="Q384" i="1"/>
  <c r="E384" i="1" s="1"/>
  <c r="F385" i="1"/>
  <c r="H385" i="1"/>
  <c r="K385" i="1"/>
  <c r="L385" i="1"/>
  <c r="O385" i="1"/>
  <c r="P385" i="1" s="1"/>
  <c r="Q385" i="1"/>
  <c r="E385" i="1" s="1"/>
  <c r="AD385" i="1" s="1"/>
  <c r="M385" i="1" l="1"/>
  <c r="N385" i="1" s="1"/>
  <c r="AD384" i="1"/>
  <c r="AD383" i="1"/>
  <c r="M383" i="1"/>
  <c r="N383" i="1" s="1"/>
  <c r="AD382" i="1"/>
  <c r="M384" i="1"/>
  <c r="N384" i="1" s="1"/>
  <c r="M382" i="1"/>
  <c r="N382" i="1" s="1"/>
  <c r="AB376" i="2"/>
  <c r="AB377" i="2"/>
  <c r="AB378" i="2"/>
  <c r="AB379" i="2"/>
  <c r="AB380" i="2"/>
  <c r="F376" i="2"/>
  <c r="H376" i="2"/>
  <c r="K376" i="2"/>
  <c r="L376" i="2"/>
  <c r="M376" i="2" s="1"/>
  <c r="N376" i="2" s="1"/>
  <c r="O376" i="2"/>
  <c r="P376" i="2"/>
  <c r="Q376" i="2"/>
  <c r="E376" i="2" s="1"/>
  <c r="F377" i="2"/>
  <c r="H377" i="2"/>
  <c r="K377" i="2"/>
  <c r="L377" i="2"/>
  <c r="M377" i="2" s="1"/>
  <c r="N377" i="2" s="1"/>
  <c r="O377" i="2"/>
  <c r="P377" i="2"/>
  <c r="Q377" i="2"/>
  <c r="E377" i="2" s="1"/>
  <c r="F378" i="2"/>
  <c r="H378" i="2"/>
  <c r="K378" i="2"/>
  <c r="L378" i="2"/>
  <c r="M378" i="2" s="1"/>
  <c r="N378" i="2" s="1"/>
  <c r="O378" i="2"/>
  <c r="P378" i="2"/>
  <c r="Q378" i="2"/>
  <c r="E378" i="2" s="1"/>
  <c r="F379" i="2"/>
  <c r="H379" i="2"/>
  <c r="K379" i="2"/>
  <c r="L379" i="2"/>
  <c r="M379" i="2" s="1"/>
  <c r="N379" i="2" s="1"/>
  <c r="O379" i="2"/>
  <c r="P379" i="2"/>
  <c r="Q379" i="2"/>
  <c r="E379" i="2" s="1"/>
  <c r="F380" i="2"/>
  <c r="H380" i="2"/>
  <c r="K380" i="2"/>
  <c r="L380" i="2"/>
  <c r="M380" i="2" s="1"/>
  <c r="N380" i="2" s="1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O376" i="1"/>
  <c r="P376" i="1" s="1"/>
  <c r="Q376" i="1"/>
  <c r="E376" i="1" s="1"/>
  <c r="AD376" i="1" s="1"/>
  <c r="F377" i="1"/>
  <c r="H377" i="1"/>
  <c r="K377" i="1"/>
  <c r="L377" i="1"/>
  <c r="O377" i="1"/>
  <c r="P377" i="1" s="1"/>
  <c r="Q377" i="1"/>
  <c r="E377" i="1" s="1"/>
  <c r="F378" i="1"/>
  <c r="H378" i="1"/>
  <c r="K378" i="1"/>
  <c r="L378" i="1"/>
  <c r="O378" i="1"/>
  <c r="P378" i="1" s="1"/>
  <c r="Q378" i="1"/>
  <c r="E378" i="1" s="1"/>
  <c r="F379" i="1"/>
  <c r="H379" i="1"/>
  <c r="K379" i="1"/>
  <c r="L379" i="1"/>
  <c r="O379" i="1"/>
  <c r="P379" i="1" s="1"/>
  <c r="Q379" i="1"/>
  <c r="E379" i="1" s="1"/>
  <c r="F380" i="1"/>
  <c r="H380" i="1"/>
  <c r="K380" i="1"/>
  <c r="L380" i="1"/>
  <c r="M380" i="1" s="1"/>
  <c r="N380" i="1" s="1"/>
  <c r="O380" i="1"/>
  <c r="P380" i="1"/>
  <c r="Q380" i="1"/>
  <c r="E380" i="1" s="1"/>
  <c r="AD380" i="1" s="1"/>
  <c r="M376" i="1" l="1"/>
  <c r="N376" i="1" s="1"/>
  <c r="AD379" i="1"/>
  <c r="AD378" i="1"/>
  <c r="M378" i="1"/>
  <c r="N378" i="1" s="1"/>
  <c r="M379" i="1"/>
  <c r="N379" i="1" s="1"/>
  <c r="M377" i="1"/>
  <c r="N377" i="1" s="1"/>
  <c r="AD380" i="2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 s="1"/>
  <c r="N371" i="2" s="1"/>
  <c r="O371" i="2"/>
  <c r="P371" i="2"/>
  <c r="Q371" i="2"/>
  <c r="E371" i="2" s="1"/>
  <c r="AD371" i="2" s="1"/>
  <c r="F372" i="2"/>
  <c r="H372" i="2"/>
  <c r="K372" i="2"/>
  <c r="L372" i="2"/>
  <c r="M372" i="2" s="1"/>
  <c r="N372" i="2" s="1"/>
  <c r="O372" i="2"/>
  <c r="P372" i="2"/>
  <c r="Q372" i="2"/>
  <c r="E372" i="2" s="1"/>
  <c r="AD372" i="2" s="1"/>
  <c r="F373" i="2"/>
  <c r="H373" i="2"/>
  <c r="K373" i="2"/>
  <c r="L373" i="2"/>
  <c r="M373" i="2" s="1"/>
  <c r="N373" i="2" s="1"/>
  <c r="O373" i="2"/>
  <c r="P373" i="2"/>
  <c r="Q373" i="2"/>
  <c r="E373" i="2" s="1"/>
  <c r="AD373" i="2" s="1"/>
  <c r="F374" i="2"/>
  <c r="H374" i="2"/>
  <c r="K374" i="2"/>
  <c r="L374" i="2"/>
  <c r="M374" i="2" s="1"/>
  <c r="N374" i="2" s="1"/>
  <c r="O374" i="2"/>
  <c r="P374" i="2"/>
  <c r="Q374" i="2"/>
  <c r="E374" i="2" s="1"/>
  <c r="AD374" i="2" s="1"/>
  <c r="F375" i="2"/>
  <c r="H375" i="2"/>
  <c r="K375" i="2"/>
  <c r="L375" i="2"/>
  <c r="M375" i="2" s="1"/>
  <c r="N375" i="2" s="1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 s="1"/>
  <c r="N371" i="1" s="1"/>
  <c r="O371" i="1"/>
  <c r="P371" i="1"/>
  <c r="Q371" i="1"/>
  <c r="E371" i="1" s="1"/>
  <c r="AD371" i="1" s="1"/>
  <c r="F372" i="1"/>
  <c r="H372" i="1"/>
  <c r="K372" i="1"/>
  <c r="L372" i="1"/>
  <c r="O372" i="1"/>
  <c r="P372" i="1" s="1"/>
  <c r="Q372" i="1"/>
  <c r="E372" i="1" s="1"/>
  <c r="F373" i="1"/>
  <c r="H373" i="1"/>
  <c r="K373" i="1"/>
  <c r="L373" i="1"/>
  <c r="O373" i="1"/>
  <c r="P373" i="1" s="1"/>
  <c r="Q373" i="1"/>
  <c r="E373" i="1" s="1"/>
  <c r="F374" i="1"/>
  <c r="H374" i="1"/>
  <c r="K374" i="1"/>
  <c r="L374" i="1"/>
  <c r="O374" i="1"/>
  <c r="P374" i="1" s="1"/>
  <c r="Q374" i="1"/>
  <c r="E374" i="1" s="1"/>
  <c r="F375" i="1"/>
  <c r="H375" i="1"/>
  <c r="K375" i="1"/>
  <c r="L375" i="1"/>
  <c r="M375" i="1" s="1"/>
  <c r="N375" i="1" s="1"/>
  <c r="O375" i="1"/>
  <c r="P375" i="1" s="1"/>
  <c r="Q375" i="1"/>
  <c r="E375" i="1" s="1"/>
  <c r="AD375" i="1" s="1"/>
  <c r="AD374" i="1" l="1"/>
  <c r="AD373" i="1"/>
  <c r="M373" i="1"/>
  <c r="N373" i="1" s="1"/>
  <c r="AD372" i="1"/>
  <c r="M374" i="1"/>
  <c r="N374" i="1" s="1"/>
  <c r="M372" i="1"/>
  <c r="N372" i="1" s="1"/>
  <c r="G11" i="9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 s="1"/>
  <c r="N366" i="2" s="1"/>
  <c r="O366" i="2"/>
  <c r="P366" i="2"/>
  <c r="Q366" i="2"/>
  <c r="E366" i="2" s="1"/>
  <c r="AD366" i="2" s="1"/>
  <c r="F367" i="2"/>
  <c r="H367" i="2"/>
  <c r="K367" i="2"/>
  <c r="L367" i="2"/>
  <c r="M367" i="2" s="1"/>
  <c r="N367" i="2" s="1"/>
  <c r="O367" i="2"/>
  <c r="P367" i="2"/>
  <c r="Q367" i="2"/>
  <c r="E367" i="2" s="1"/>
  <c r="AD367" i="2" s="1"/>
  <c r="F368" i="2"/>
  <c r="H368" i="2"/>
  <c r="K368" i="2"/>
  <c r="L368" i="2"/>
  <c r="M368" i="2" s="1"/>
  <c r="N368" i="2" s="1"/>
  <c r="O368" i="2"/>
  <c r="P368" i="2"/>
  <c r="Q368" i="2"/>
  <c r="E368" i="2" s="1"/>
  <c r="AD368" i="2" s="1"/>
  <c r="F369" i="2"/>
  <c r="H369" i="2"/>
  <c r="K369" i="2"/>
  <c r="L369" i="2"/>
  <c r="M369" i="2" s="1"/>
  <c r="N369" i="2" s="1"/>
  <c r="O369" i="2"/>
  <c r="P369" i="2"/>
  <c r="Q369" i="2"/>
  <c r="E369" i="2" s="1"/>
  <c r="AD369" i="2" s="1"/>
  <c r="F370" i="2"/>
  <c r="H370" i="2"/>
  <c r="K370" i="2"/>
  <c r="L370" i="2"/>
  <c r="M370" i="2" s="1"/>
  <c r="N370" i="2" s="1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 s="1"/>
  <c r="N366" i="1" s="1"/>
  <c r="O366" i="1"/>
  <c r="P366" i="1"/>
  <c r="Q366" i="1"/>
  <c r="E366" i="1" s="1"/>
  <c r="AD366" i="1" s="1"/>
  <c r="F367" i="1"/>
  <c r="H367" i="1"/>
  <c r="K367" i="1"/>
  <c r="L367" i="1"/>
  <c r="O367" i="1"/>
  <c r="P367" i="1" s="1"/>
  <c r="Q367" i="1"/>
  <c r="E367" i="1" s="1"/>
  <c r="F368" i="1"/>
  <c r="H368" i="1"/>
  <c r="K368" i="1"/>
  <c r="L368" i="1"/>
  <c r="O368" i="1"/>
  <c r="P368" i="1" s="1"/>
  <c r="Q368" i="1"/>
  <c r="E368" i="1" s="1"/>
  <c r="F369" i="1"/>
  <c r="H369" i="1"/>
  <c r="K369" i="1"/>
  <c r="L369" i="1"/>
  <c r="O369" i="1"/>
  <c r="P369" i="1" s="1"/>
  <c r="Q369" i="1"/>
  <c r="E369" i="1" s="1"/>
  <c r="F370" i="1"/>
  <c r="H370" i="1"/>
  <c r="K370" i="1"/>
  <c r="L370" i="1"/>
  <c r="O370" i="1"/>
  <c r="P370" i="1" s="1"/>
  <c r="Q370" i="1"/>
  <c r="E370" i="1" s="1"/>
  <c r="AD370" i="1" l="1"/>
  <c r="M370" i="1"/>
  <c r="N370" i="1" s="1"/>
  <c r="AD369" i="1"/>
  <c r="AD368" i="1"/>
  <c r="M368" i="1"/>
  <c r="N368" i="1" s="1"/>
  <c r="AD367" i="1"/>
  <c r="M369" i="1"/>
  <c r="N369" i="1" s="1"/>
  <c r="M367" i="1"/>
  <c r="N367" i="1" s="1"/>
  <c r="F364" i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M349" i="1" l="1"/>
  <c r="N349" i="1" s="1"/>
  <c r="AD348" i="1"/>
  <c r="M348" i="1"/>
  <c r="N348" i="1" s="1"/>
  <c r="AD350" i="1"/>
  <c r="M350" i="1"/>
  <c r="N350" i="1" s="1"/>
  <c r="AD349" i="1"/>
  <c r="AB338" i="1" l="1"/>
  <c r="AB339" i="1"/>
  <c r="AB341" i="1"/>
  <c r="AB342" i="1"/>
  <c r="F338" i="1"/>
  <c r="H338" i="1"/>
  <c r="K338" i="1"/>
  <c r="L338" i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8" i="1" l="1"/>
  <c r="M339" i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F316" i="1"/>
  <c r="H316" i="1"/>
  <c r="K316" i="1"/>
  <c r="L316" i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M316" i="1" l="1"/>
  <c r="N316" i="1" s="1"/>
  <c r="M319" i="1"/>
  <c r="N319" i="1" s="1"/>
  <c r="AD319" i="1"/>
  <c r="M317" i="1"/>
  <c r="N317" i="1" s="1"/>
  <c r="AD318" i="1"/>
  <c r="AD316" i="1"/>
  <c r="AD317" i="1"/>
  <c r="M318" i="1"/>
  <c r="N318" i="1" s="1"/>
  <c r="N42" i="6"/>
  <c r="O42" i="6" s="1"/>
  <c r="M42" i="6"/>
  <c r="AB314" i="1" l="1"/>
  <c r="AB315" i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4" i="1"/>
  <c r="N315" i="1"/>
  <c r="M41" i="6"/>
  <c r="N41" i="6"/>
  <c r="O41" i="6" s="1"/>
  <c r="H40" i="6" l="1"/>
  <c r="I40" i="6" s="1"/>
  <c r="G40" i="6"/>
  <c r="N38" i="6" l="1"/>
  <c r="O38" i="6" s="1"/>
  <c r="N39" i="6"/>
  <c r="O39" i="6" s="1"/>
  <c r="M39" i="6"/>
  <c r="M38" i="6" l="1"/>
  <c r="G9" i="9" l="1"/>
  <c r="H9" i="9"/>
  <c r="AB288" i="1" l="1"/>
  <c r="F288" i="1"/>
  <c r="H288" i="1"/>
  <c r="K288" i="1"/>
  <c r="L288" i="1"/>
  <c r="O288" i="1"/>
  <c r="P288" i="1" s="1"/>
  <c r="Q288" i="1"/>
  <c r="E288" i="1" s="1"/>
  <c r="AD288" i="1" l="1"/>
  <c r="M288" i="1"/>
  <c r="N288" i="1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44" i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8" i="1" s="1"/>
  <c r="X314" i="1" s="1"/>
  <c r="X315" i="1" s="1"/>
  <c r="X316" i="1" s="1"/>
  <c r="X317" i="1" s="1"/>
  <c r="X318" i="1" s="1"/>
  <c r="X319" i="1" s="1"/>
  <c r="X321" i="1" s="1"/>
  <c r="X322" i="1" s="1"/>
  <c r="X323" i="1" s="1"/>
  <c r="X338" i="1" s="1"/>
  <c r="X339" i="1" s="1"/>
  <c r="X341" i="1" s="1"/>
  <c r="X342" i="1" s="1"/>
  <c r="X348" i="1" s="1"/>
  <c r="X349" i="1" s="1"/>
  <c r="X350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H1" i="2"/>
  <c r="AB358" i="2"/>
  <c r="AB359" i="2"/>
  <c r="AB360" i="2"/>
  <c r="AB354" i="2"/>
  <c r="AB355" i="2"/>
  <c r="AB356" i="2"/>
  <c r="AB357" i="2"/>
  <c r="M277" i="2"/>
  <c r="N277" i="2" s="1"/>
  <c r="M258" i="1"/>
  <c r="N258" i="1" s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52" i="1"/>
  <c r="AD259" i="1"/>
  <c r="AD260" i="1"/>
  <c r="M275" i="1"/>
  <c r="N275" i="1" s="1"/>
  <c r="AD246" i="1"/>
  <c r="AD273" i="1"/>
  <c r="AD284" i="1"/>
  <c r="AD285" i="1"/>
  <c r="H1" i="1"/>
  <c r="M247" i="1"/>
  <c r="N247" i="1" s="1"/>
  <c r="M248" i="1"/>
  <c r="N248" i="1" s="1"/>
  <c r="AD283" i="1"/>
  <c r="AD254" i="1"/>
  <c r="AD255" i="1"/>
  <c r="AD250" i="1"/>
  <c r="M283" i="1"/>
  <c r="N283" i="1" s="1"/>
  <c r="M284" i="1"/>
  <c r="N284" i="1" s="1"/>
  <c r="AD244" i="1"/>
  <c r="AD248" i="1"/>
  <c r="M256" i="1"/>
  <c r="N256" i="1" s="1"/>
  <c r="AD275" i="1"/>
  <c r="AD282" i="1"/>
  <c r="AD277" i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M253" i="1"/>
  <c r="N253" i="1" s="1"/>
  <c r="M254" i="1"/>
  <c r="N254" i="1" s="1"/>
  <c r="M255" i="1"/>
  <c r="N255" i="1" s="1"/>
  <c r="M277" i="1"/>
  <c r="N277" i="1" s="1"/>
  <c r="M285" i="1"/>
  <c r="N285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44" i="1" l="1"/>
  <c r="V245" i="1" l="1"/>
  <c r="V246" i="1" l="1"/>
  <c r="R244" i="1" l="1"/>
  <c r="V247" i="1"/>
  <c r="V248" i="1" l="1"/>
  <c r="S244" i="1"/>
  <c r="R245" i="1"/>
  <c r="R246" i="1" l="1"/>
  <c r="S245" i="1"/>
  <c r="AA244" i="1"/>
  <c r="W244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Z258" i="1"/>
  <c r="AC258" i="1" s="1"/>
  <c r="Y258" i="1"/>
  <c r="Z259" i="1" l="1"/>
  <c r="AC259" i="1" s="1"/>
  <c r="Y259" i="1"/>
  <c r="AA260" i="1"/>
  <c r="W260" i="1"/>
  <c r="Y260" i="1" l="1"/>
  <c r="Z260" i="1"/>
  <c r="AC260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8" i="1" l="1"/>
  <c r="R284" i="1"/>
  <c r="S283" i="1"/>
  <c r="AA282" i="1"/>
  <c r="W282" i="1"/>
  <c r="Z282" i="1" l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Z284" i="1"/>
  <c r="AC284" i="1" s="1"/>
  <c r="Y284" i="1"/>
  <c r="AA285" i="1"/>
  <c r="W285" i="1"/>
  <c r="W286" i="1" l="1"/>
  <c r="Z286" i="1" s="1"/>
  <c r="AC286" i="1" s="1"/>
  <c r="R288" i="1"/>
  <c r="Y286" i="1"/>
  <c r="Y285" i="1"/>
  <c r="Z285" i="1"/>
  <c r="AC285" i="1" s="1"/>
  <c r="S288" i="1" l="1"/>
  <c r="AA288" i="1" l="1"/>
  <c r="W288" i="1"/>
  <c r="Y288" i="1" l="1"/>
  <c r="Z288" i="1"/>
  <c r="AC288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S358" i="2" l="1"/>
  <c r="R359" i="2"/>
  <c r="Y356" i="2"/>
  <c r="Z356" i="2"/>
  <c r="AC356" i="2" s="1"/>
  <c r="Y357" i="2"/>
  <c r="Z357" i="2"/>
  <c r="AC357" i="2" s="1"/>
  <c r="S359" i="2" l="1"/>
  <c r="R360" i="2"/>
  <c r="W358" i="2"/>
  <c r="AA358" i="2"/>
  <c r="V314" i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1" i="1"/>
  <c r="S365" i="2" l="1"/>
  <c r="R366" i="2"/>
  <c r="Y363" i="2"/>
  <c r="Z363" i="2"/>
  <c r="AC363" i="2" s="1"/>
  <c r="AA364" i="2"/>
  <c r="W364" i="2"/>
  <c r="AA365" i="2"/>
  <c r="W365" i="2"/>
  <c r="V322" i="1"/>
  <c r="S366" i="2" l="1"/>
  <c r="R367" i="2"/>
  <c r="Y365" i="2"/>
  <c r="Z365" i="2"/>
  <c r="AC365" i="2" s="1"/>
  <c r="Y364" i="2"/>
  <c r="Z364" i="2"/>
  <c r="AC364" i="2" s="1"/>
  <c r="V323" i="1"/>
  <c r="S367" i="2" l="1"/>
  <c r="R368" i="2"/>
  <c r="W366" i="2"/>
  <c r="Y366" i="2" l="1"/>
  <c r="Z366" i="2"/>
  <c r="AC366" i="2" s="1"/>
  <c r="S368" i="2"/>
  <c r="R369" i="2"/>
  <c r="W367" i="2"/>
  <c r="Y367" i="2" l="1"/>
  <c r="Z367" i="2"/>
  <c r="AC367" i="2" s="1"/>
  <c r="S369" i="2"/>
  <c r="R370" i="2"/>
  <c r="W368" i="2"/>
  <c r="S370" i="2" l="1"/>
  <c r="R371" i="2"/>
  <c r="Y368" i="2"/>
  <c r="Z368" i="2"/>
  <c r="AC368" i="2" s="1"/>
  <c r="W370" i="2"/>
  <c r="W369" i="2"/>
  <c r="R314" i="1"/>
  <c r="S371" i="2" l="1"/>
  <c r="R372" i="2"/>
  <c r="Y369" i="2"/>
  <c r="Z369" i="2"/>
  <c r="AC369" i="2" s="1"/>
  <c r="Y370" i="2"/>
  <c r="Z370" i="2"/>
  <c r="AC370" i="2" s="1"/>
  <c r="S314" i="1"/>
  <c r="R315" i="1"/>
  <c r="S372" i="2" l="1"/>
  <c r="R373" i="2"/>
  <c r="W371" i="2"/>
  <c r="S315" i="1"/>
  <c r="AA315" i="1" s="1"/>
  <c r="R316" i="1"/>
  <c r="AA314" i="1"/>
  <c r="W314" i="1"/>
  <c r="Y371" i="2" l="1"/>
  <c r="Z371" i="2"/>
  <c r="AC371" i="2" s="1"/>
  <c r="S373" i="2"/>
  <c r="R374" i="2"/>
  <c r="W372" i="2"/>
  <c r="W315" i="1"/>
  <c r="Y315" i="1" s="1"/>
  <c r="R317" i="1"/>
  <c r="S316" i="1"/>
  <c r="Y314" i="1"/>
  <c r="Z314" i="1"/>
  <c r="AC314" i="1" s="1"/>
  <c r="Z315" i="1" l="1"/>
  <c r="AC315" i="1" s="1"/>
  <c r="Y372" i="2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S377" i="2" l="1"/>
  <c r="W377" i="2" s="1"/>
  <c r="R378" i="2"/>
  <c r="Y376" i="2"/>
  <c r="Z376" i="2"/>
  <c r="AC376" i="2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V338" i="1"/>
  <c r="S321" i="1"/>
  <c r="R322" i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S384" i="2" l="1"/>
  <c r="W384" i="2" s="1"/>
  <c r="R385" i="2"/>
  <c r="Y383" i="2"/>
  <c r="Z383" i="2"/>
  <c r="AC383" i="2" s="1"/>
  <c r="R386" i="2" l="1"/>
  <c r="S385" i="2"/>
  <c r="W385" i="2" s="1"/>
  <c r="Y384" i="2"/>
  <c r="Z384" i="2"/>
  <c r="AC384" i="2" s="1"/>
  <c r="V348" i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S389" i="2" l="1"/>
  <c r="W389" i="2" s="1"/>
  <c r="R390" i="2"/>
  <c r="Y388" i="2"/>
  <c r="Z388" i="2"/>
  <c r="AC388" i="2" s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Y393" i="2"/>
  <c r="Z393" i="2"/>
  <c r="AC393" i="2" s="1"/>
  <c r="V359" i="1"/>
  <c r="S338" i="1"/>
  <c r="R339" i="1"/>
  <c r="S395" i="2" l="1"/>
  <c r="W395" i="2" s="1"/>
  <c r="R396" i="2"/>
  <c r="Y395" i="2"/>
  <c r="Z395" i="2"/>
  <c r="AC395" i="2" s="1"/>
  <c r="Y394" i="2"/>
  <c r="Z394" i="2"/>
  <c r="AC394" i="2" s="1"/>
  <c r="V360" i="1"/>
  <c r="V361" i="1" s="1"/>
  <c r="S339" i="1"/>
  <c r="AA338" i="1"/>
  <c r="W338" i="1"/>
  <c r="S396" i="2" l="1"/>
  <c r="W396" i="2" s="1"/>
  <c r="R397" i="2"/>
  <c r="V362" i="1"/>
  <c r="AA339" i="1"/>
  <c r="W339" i="1"/>
  <c r="Y338" i="1"/>
  <c r="Z338" i="1"/>
  <c r="AC338" i="1" s="1"/>
  <c r="R341" i="1"/>
  <c r="S397" i="2" l="1"/>
  <c r="W397" i="2" s="1"/>
  <c r="R398" i="2"/>
  <c r="Y396" i="2"/>
  <c r="Z396" i="2"/>
  <c r="AC396" i="2" s="1"/>
  <c r="V363" i="1"/>
  <c r="S341" i="1"/>
  <c r="R342" i="1"/>
  <c r="Y339" i="1"/>
  <c r="Z339" i="1"/>
  <c r="AC339" i="1" s="1"/>
  <c r="S398" i="2" l="1"/>
  <c r="W398" i="2" s="1"/>
  <c r="R399" i="2"/>
  <c r="Y397" i="2"/>
  <c r="Z397" i="2"/>
  <c r="AC397" i="2" s="1"/>
  <c r="V364" i="1"/>
  <c r="S342" i="1"/>
  <c r="AA341" i="1"/>
  <c r="W341" i="1"/>
  <c r="S399" i="2" l="1"/>
  <c r="W399" i="2" s="1"/>
  <c r="R400" i="2"/>
  <c r="Y398" i="2"/>
  <c r="Z398" i="2"/>
  <c r="AC398" i="2" s="1"/>
  <c r="V365" i="1"/>
  <c r="V366" i="1" s="1"/>
  <c r="V367" i="1" s="1"/>
  <c r="V368" i="1" s="1"/>
  <c r="V369" i="1" s="1"/>
  <c r="V370" i="1" s="1"/>
  <c r="V371" i="1" s="1"/>
  <c r="Y341" i="1"/>
  <c r="Z341" i="1"/>
  <c r="AC341" i="1" s="1"/>
  <c r="AA342" i="1"/>
  <c r="W342" i="1"/>
  <c r="S400" i="2" l="1"/>
  <c r="W400" i="2" s="1"/>
  <c r="R401" i="2"/>
  <c r="Y399" i="2"/>
  <c r="Z399" i="2"/>
  <c r="AC399" i="2" s="1"/>
  <c r="V372" i="1"/>
  <c r="Y342" i="1"/>
  <c r="Z342" i="1"/>
  <c r="AC342" i="1" s="1"/>
  <c r="S401" i="2" l="1"/>
  <c r="W401" i="2" s="1"/>
  <c r="R402" i="2"/>
  <c r="Y400" i="2"/>
  <c r="Z400" i="2"/>
  <c r="AC400" i="2" s="1"/>
  <c r="V373" i="1"/>
  <c r="S402" i="2" l="1"/>
  <c r="W402" i="2" s="1"/>
  <c r="R403" i="2"/>
  <c r="Y401" i="2"/>
  <c r="Z401" i="2"/>
  <c r="AC401" i="2" s="1"/>
  <c r="V374" i="1"/>
  <c r="S403" i="2" l="1"/>
  <c r="W403" i="2" s="1"/>
  <c r="R404" i="2"/>
  <c r="Y402" i="2"/>
  <c r="Z402" i="2"/>
  <c r="AC402" i="2" s="1"/>
  <c r="V375" i="1"/>
  <c r="V376" i="1" s="1"/>
  <c r="R348" i="1"/>
  <c r="S404" i="2" l="1"/>
  <c r="W404" i="2" s="1"/>
  <c r="R405" i="2"/>
  <c r="Y403" i="2"/>
  <c r="Z403" i="2"/>
  <c r="AC403" i="2" s="1"/>
  <c r="V377" i="1"/>
  <c r="S348" i="1"/>
  <c r="R349" i="1"/>
  <c r="S405" i="2" l="1"/>
  <c r="W405" i="2" s="1"/>
  <c r="R406" i="2"/>
  <c r="Y404" i="2"/>
  <c r="Z404" i="2"/>
  <c r="AC404" i="2" s="1"/>
  <c r="V378" i="1"/>
  <c r="S349" i="1"/>
  <c r="R350" i="1"/>
  <c r="AA348" i="1"/>
  <c r="W348" i="1"/>
  <c r="R407" i="2" l="1"/>
  <c r="S406" i="2"/>
  <c r="W406" i="2" s="1"/>
  <c r="Y405" i="2"/>
  <c r="Z405" i="2"/>
  <c r="AC405" i="2" s="1"/>
  <c r="V379" i="1"/>
  <c r="Y348" i="1"/>
  <c r="Z348" i="1"/>
  <c r="AC348" i="1" s="1"/>
  <c r="S350" i="1"/>
  <c r="AA349" i="1"/>
  <c r="W349" i="1"/>
  <c r="Y406" i="2" l="1"/>
  <c r="Z406" i="2"/>
  <c r="AC406" i="2" s="1"/>
  <c r="R408" i="2"/>
  <c r="S407" i="2"/>
  <c r="W407" i="2" s="1"/>
  <c r="V380" i="1"/>
  <c r="V381" i="1" s="1"/>
  <c r="Y349" i="1"/>
  <c r="Z349" i="1"/>
  <c r="AC349" i="1" s="1"/>
  <c r="AA350" i="1"/>
  <c r="W350" i="1"/>
  <c r="Y407" i="2" l="1"/>
  <c r="Z407" i="2"/>
  <c r="AC407" i="2" s="1"/>
  <c r="S408" i="2"/>
  <c r="W408" i="2" s="1"/>
  <c r="R409" i="2"/>
  <c r="V382" i="1"/>
  <c r="Y350" i="1"/>
  <c r="Z350" i="1"/>
  <c r="AC350" i="1" s="1"/>
  <c r="S409" i="2" l="1"/>
  <c r="W409" i="2" s="1"/>
  <c r="R410" i="2"/>
  <c r="R411" i="2" s="1"/>
  <c r="Y408" i="2"/>
  <c r="Z408" i="2"/>
  <c r="AC408" i="2" s="1"/>
  <c r="V383" i="1"/>
  <c r="R354" i="1"/>
  <c r="S411" i="2" l="1"/>
  <c r="W411" i="2" s="1"/>
  <c r="R412" i="2"/>
  <c r="S410" i="2"/>
  <c r="W410" i="2" s="1"/>
  <c r="Y409" i="2"/>
  <c r="Z409" i="2"/>
  <c r="AC409" i="2" s="1"/>
  <c r="V384" i="1"/>
  <c r="S354" i="1"/>
  <c r="R355" i="1"/>
  <c r="S412" i="2" l="1"/>
  <c r="W412" i="2" s="1"/>
  <c r="R413" i="2"/>
  <c r="Y411" i="2"/>
  <c r="Z411" i="2"/>
  <c r="AC411" i="2" s="1"/>
  <c r="Y410" i="2"/>
  <c r="Z410" i="2"/>
  <c r="AC410" i="2" s="1"/>
  <c r="V385" i="1"/>
  <c r="R356" i="1"/>
  <c r="S355" i="1"/>
  <c r="AA354" i="1"/>
  <c r="W354" i="1"/>
  <c r="S413" i="2" l="1"/>
  <c r="W413" i="2" s="1"/>
  <c r="R414" i="2"/>
  <c r="Y412" i="2"/>
  <c r="Z412" i="2"/>
  <c r="AC412" i="2" s="1"/>
  <c r="V386" i="1"/>
  <c r="S356" i="1"/>
  <c r="R357" i="1"/>
  <c r="Y354" i="1"/>
  <c r="Z354" i="1"/>
  <c r="AC354" i="1" s="1"/>
  <c r="AA355" i="1"/>
  <c r="W355" i="1"/>
  <c r="S414" i="2" l="1"/>
  <c r="W414" i="2" s="1"/>
  <c r="R415" i="2"/>
  <c r="Y413" i="2"/>
  <c r="Z413" i="2"/>
  <c r="AC413" i="2" s="1"/>
  <c r="V387" i="1"/>
  <c r="S357" i="1"/>
  <c r="W357" i="1" s="1"/>
  <c r="R358" i="1"/>
  <c r="Y355" i="1"/>
  <c r="Z355" i="1"/>
  <c r="AC355" i="1" s="1"/>
  <c r="AA357" i="1"/>
  <c r="AA356" i="1"/>
  <c r="W356" i="1"/>
  <c r="S415" i="2" l="1"/>
  <c r="W415" i="2" s="1"/>
  <c r="R416" i="2"/>
  <c r="Y415" i="2"/>
  <c r="Z415" i="2"/>
  <c r="AC415" i="2" s="1"/>
  <c r="Y414" i="2"/>
  <c r="Z414" i="2"/>
  <c r="AC414" i="2" s="1"/>
  <c r="V388" i="1"/>
  <c r="S358" i="1"/>
  <c r="R359" i="1"/>
  <c r="Z356" i="1"/>
  <c r="AC356" i="1" s="1"/>
  <c r="Y356" i="1"/>
  <c r="Y357" i="1"/>
  <c r="Z357" i="1"/>
  <c r="AC357" i="1" s="1"/>
  <c r="S416" i="2" l="1"/>
  <c r="W416" i="2" s="1"/>
  <c r="R417" i="2"/>
  <c r="V389" i="1"/>
  <c r="S359" i="1"/>
  <c r="R360" i="1"/>
  <c r="AA358" i="1"/>
  <c r="W358" i="1"/>
  <c r="S417" i="2" l="1"/>
  <c r="W417" i="2" s="1"/>
  <c r="R418" i="2"/>
  <c r="Y416" i="2"/>
  <c r="Z416" i="2"/>
  <c r="AC416" i="2" s="1"/>
  <c r="V390" i="1"/>
  <c r="V391" i="1" s="1"/>
  <c r="S360" i="1"/>
  <c r="W360" i="1" s="1"/>
  <c r="R361" i="1"/>
  <c r="Y358" i="1"/>
  <c r="Z358" i="1"/>
  <c r="AC358" i="1" s="1"/>
  <c r="AA360" i="1"/>
  <c r="AA359" i="1"/>
  <c r="W359" i="1"/>
  <c r="S418" i="2" l="1"/>
  <c r="W418" i="2" s="1"/>
  <c r="R419" i="2"/>
  <c r="Y417" i="2"/>
  <c r="Z417" i="2"/>
  <c r="AC417" i="2" s="1"/>
  <c r="V392" i="1"/>
  <c r="S361" i="1"/>
  <c r="AA361" i="1" s="1"/>
  <c r="R362" i="1"/>
  <c r="Y359" i="1"/>
  <c r="Z359" i="1"/>
  <c r="AC359" i="1" s="1"/>
  <c r="Y360" i="1"/>
  <c r="Z360" i="1"/>
  <c r="AC360" i="1" s="1"/>
  <c r="S419" i="2" l="1"/>
  <c r="W419" i="2" s="1"/>
  <c r="R420" i="2"/>
  <c r="Y418" i="2"/>
  <c r="Z418" i="2"/>
  <c r="AC418" i="2" s="1"/>
  <c r="V393" i="1"/>
  <c r="S362" i="1"/>
  <c r="R363" i="1"/>
  <c r="W361" i="1"/>
  <c r="S420" i="2" l="1"/>
  <c r="W420" i="2" s="1"/>
  <c r="R421" i="2"/>
  <c r="Y419" i="2"/>
  <c r="Z419" i="2"/>
  <c r="AC419" i="2" s="1"/>
  <c r="V394" i="1"/>
  <c r="Z361" i="1"/>
  <c r="AC361" i="1" s="1"/>
  <c r="Y361" i="1"/>
  <c r="S363" i="1"/>
  <c r="R364" i="1"/>
  <c r="AA362" i="1"/>
  <c r="W362" i="1"/>
  <c r="S421" i="2" l="1"/>
  <c r="W421" i="2" s="1"/>
  <c r="R422" i="2"/>
  <c r="Y420" i="2"/>
  <c r="Z420" i="2"/>
  <c r="AC420" i="2" s="1"/>
  <c r="V395" i="1"/>
  <c r="V396" i="1" s="1"/>
  <c r="Y362" i="1"/>
  <c r="Z362" i="1"/>
  <c r="AC362" i="1" s="1"/>
  <c r="AA363" i="1"/>
  <c r="W363" i="1"/>
  <c r="R365" i="1"/>
  <c r="S364" i="1"/>
  <c r="S422" i="2" l="1"/>
  <c r="W422" i="2" s="1"/>
  <c r="R423" i="2"/>
  <c r="Y421" i="2"/>
  <c r="Z421" i="2"/>
  <c r="AC421" i="2" s="1"/>
  <c r="V397" i="1"/>
  <c r="S365" i="1"/>
  <c r="W365" i="1" s="1"/>
  <c r="R366" i="1"/>
  <c r="AA365" i="1"/>
  <c r="AA364" i="1"/>
  <c r="W364" i="1"/>
  <c r="Y363" i="1"/>
  <c r="Z363" i="1"/>
  <c r="AC363" i="1" s="1"/>
  <c r="S423" i="2" l="1"/>
  <c r="W423" i="2" s="1"/>
  <c r="R424" i="2"/>
  <c r="Y422" i="2"/>
  <c r="Z422" i="2"/>
  <c r="AC422" i="2" s="1"/>
  <c r="V398" i="1"/>
  <c r="S366" i="1"/>
  <c r="R367" i="1"/>
  <c r="Z364" i="1"/>
  <c r="AC364" i="1" s="1"/>
  <c r="Y364" i="1"/>
  <c r="Y365" i="1"/>
  <c r="Z365" i="1"/>
  <c r="AC365" i="1" s="1"/>
  <c r="S424" i="2" l="1"/>
  <c r="W424" i="2" s="1"/>
  <c r="R425" i="2"/>
  <c r="Y423" i="2"/>
  <c r="Z423" i="2"/>
  <c r="AC423" i="2" s="1"/>
  <c r="V399" i="1"/>
  <c r="S367" i="1"/>
  <c r="R368" i="1"/>
  <c r="W366" i="1"/>
  <c r="AA366" i="1"/>
  <c r="S425" i="2" l="1"/>
  <c r="W425" i="2" s="1"/>
  <c r="R426" i="2"/>
  <c r="Y425" i="2"/>
  <c r="Z425" i="2"/>
  <c r="AC425" i="2" s="1"/>
  <c r="Y424" i="2"/>
  <c r="Z424" i="2"/>
  <c r="AC424" i="2" s="1"/>
  <c r="V400" i="1"/>
  <c r="Y366" i="1"/>
  <c r="Z366" i="1"/>
  <c r="AC366" i="1" s="1"/>
  <c r="S368" i="1"/>
  <c r="R369" i="1"/>
  <c r="W367" i="1"/>
  <c r="AA367" i="1"/>
  <c r="S426" i="2" l="1"/>
  <c r="W426" i="2" s="1"/>
  <c r="R427" i="2"/>
  <c r="V401" i="1"/>
  <c r="Y367" i="1"/>
  <c r="Z367" i="1"/>
  <c r="AC367" i="1" s="1"/>
  <c r="S369" i="1"/>
  <c r="R370" i="1"/>
  <c r="W368" i="1"/>
  <c r="AA368" i="1"/>
  <c r="S427" i="2" l="1"/>
  <c r="W427" i="2" s="1"/>
  <c r="R428" i="2"/>
  <c r="Y426" i="2"/>
  <c r="Z426" i="2"/>
  <c r="AC426" i="2" s="1"/>
  <c r="V402" i="1"/>
  <c r="S370" i="1"/>
  <c r="AA370" i="1" s="1"/>
  <c r="R371" i="1"/>
  <c r="Y368" i="1"/>
  <c r="Z368" i="1"/>
  <c r="AC368" i="1" s="1"/>
  <c r="W370" i="1"/>
  <c r="W369" i="1"/>
  <c r="AA369" i="1"/>
  <c r="S428" i="2" l="1"/>
  <c r="W428" i="2" s="1"/>
  <c r="R429" i="2"/>
  <c r="Y427" i="2"/>
  <c r="Z427" i="2"/>
  <c r="AC427" i="2" s="1"/>
  <c r="V403" i="1"/>
  <c r="S371" i="1"/>
  <c r="R372" i="1"/>
  <c r="Y369" i="1"/>
  <c r="Z369" i="1"/>
  <c r="AC369" i="1" s="1"/>
  <c r="Y370" i="1"/>
  <c r="Z370" i="1"/>
  <c r="AC370" i="1" s="1"/>
  <c r="S429" i="2" l="1"/>
  <c r="W429" i="2" s="1"/>
  <c r="R430" i="2"/>
  <c r="Y428" i="2"/>
  <c r="Z428" i="2"/>
  <c r="AC428" i="2" s="1"/>
  <c r="V404" i="1"/>
  <c r="S372" i="1"/>
  <c r="R373" i="1"/>
  <c r="AA371" i="1"/>
  <c r="W371" i="1"/>
  <c r="S430" i="2" l="1"/>
  <c r="W430" i="2" s="1"/>
  <c r="R431" i="2"/>
  <c r="Y429" i="2"/>
  <c r="Z429" i="2"/>
  <c r="AC429" i="2" s="1"/>
  <c r="V405" i="1"/>
  <c r="Y371" i="1"/>
  <c r="Z371" i="1"/>
  <c r="AC371" i="1" s="1"/>
  <c r="S373" i="1"/>
  <c r="R374" i="1"/>
  <c r="AA372" i="1"/>
  <c r="W372" i="1"/>
  <c r="S431" i="2" l="1"/>
  <c r="W431" i="2" s="1"/>
  <c r="Y430" i="2"/>
  <c r="Z430" i="2"/>
  <c r="AC430" i="2" s="1"/>
  <c r="V406" i="1"/>
  <c r="V407" i="1" s="1"/>
  <c r="Y372" i="1"/>
  <c r="Z372" i="1"/>
  <c r="AC372" i="1" s="1"/>
  <c r="S374" i="1"/>
  <c r="R375" i="1"/>
  <c r="AA373" i="1"/>
  <c r="W373" i="1"/>
  <c r="Y431" i="2" l="1"/>
  <c r="Z431" i="2"/>
  <c r="AC431" i="2" s="1"/>
  <c r="V408" i="1"/>
  <c r="S375" i="1"/>
  <c r="W375" i="1" s="1"/>
  <c r="R376" i="1"/>
  <c r="Y373" i="1"/>
  <c r="Z373" i="1"/>
  <c r="AC373" i="1" s="1"/>
  <c r="AA375" i="1"/>
  <c r="AA374" i="1"/>
  <c r="W374" i="1"/>
  <c r="V409" i="1" l="1"/>
  <c r="S376" i="1"/>
  <c r="R377" i="1"/>
  <c r="Y374" i="1"/>
  <c r="Z374" i="1"/>
  <c r="AC374" i="1" s="1"/>
  <c r="Y375" i="1"/>
  <c r="Z375" i="1"/>
  <c r="AC375" i="1" s="1"/>
  <c r="V410" i="1" l="1"/>
  <c r="V411" i="1" s="1"/>
  <c r="V412" i="1" s="1"/>
  <c r="V413" i="1" s="1"/>
  <c r="V414" i="1" s="1"/>
  <c r="V415" i="1" s="1"/>
  <c r="V416" i="1" s="1"/>
  <c r="S377" i="1"/>
  <c r="R378" i="1"/>
  <c r="AA376" i="1"/>
  <c r="W376" i="1"/>
  <c r="V417" i="1" l="1"/>
  <c r="Y376" i="1"/>
  <c r="Z376" i="1"/>
  <c r="AC376" i="1" s="1"/>
  <c r="S378" i="1"/>
  <c r="R379" i="1"/>
  <c r="AA377" i="1"/>
  <c r="W377" i="1"/>
  <c r="V418" i="1" l="1"/>
  <c r="Y377" i="1"/>
  <c r="Z377" i="1"/>
  <c r="AC377" i="1" s="1"/>
  <c r="S379" i="1"/>
  <c r="R380" i="1"/>
  <c r="AA378" i="1"/>
  <c r="W378" i="1"/>
  <c r="V419" i="1" l="1"/>
  <c r="S380" i="1"/>
  <c r="W380" i="1" s="1"/>
  <c r="R381" i="1"/>
  <c r="Y378" i="1"/>
  <c r="Z378" i="1"/>
  <c r="AC378" i="1" s="1"/>
  <c r="AA380" i="1"/>
  <c r="AA379" i="1"/>
  <c r="W379" i="1"/>
  <c r="V420" i="1" l="1"/>
  <c r="S381" i="1"/>
  <c r="R382" i="1"/>
  <c r="Y379" i="1"/>
  <c r="Z379" i="1"/>
  <c r="AC379" i="1" s="1"/>
  <c r="Y380" i="1"/>
  <c r="Z380" i="1"/>
  <c r="AC380" i="1" s="1"/>
  <c r="V421" i="1" l="1"/>
  <c r="S382" i="1"/>
  <c r="R383" i="1"/>
  <c r="AA381" i="1"/>
  <c r="W381" i="1"/>
  <c r="V422" i="1" l="1"/>
  <c r="Y381" i="1"/>
  <c r="Z381" i="1"/>
  <c r="AC381" i="1" s="1"/>
  <c r="S383" i="1"/>
  <c r="R384" i="1"/>
  <c r="AA382" i="1"/>
  <c r="W382" i="1"/>
  <c r="V423" i="1" l="1"/>
  <c r="Y382" i="1"/>
  <c r="Z382" i="1"/>
  <c r="AC382" i="1" s="1"/>
  <c r="S384" i="1"/>
  <c r="R385" i="1"/>
  <c r="AA383" i="1"/>
  <c r="W383" i="1"/>
  <c r="V424" i="1" l="1"/>
  <c r="V425" i="1" s="1"/>
  <c r="Y383" i="1"/>
  <c r="Z383" i="1"/>
  <c r="AC383" i="1" s="1"/>
  <c r="R386" i="1"/>
  <c r="S385" i="1"/>
  <c r="AA384" i="1"/>
  <c r="W384" i="1"/>
  <c r="V426" i="1" l="1"/>
  <c r="Y384" i="1"/>
  <c r="Z384" i="1"/>
  <c r="AC384" i="1" s="1"/>
  <c r="AA385" i="1"/>
  <c r="W385" i="1"/>
  <c r="R387" i="1"/>
  <c r="S386" i="1"/>
  <c r="V427" i="1" l="1"/>
  <c r="AA386" i="1"/>
  <c r="W386" i="1"/>
  <c r="S387" i="1"/>
  <c r="R388" i="1"/>
  <c r="Y385" i="1"/>
  <c r="Z385" i="1"/>
  <c r="AC385" i="1" s="1"/>
  <c r="V428" i="1" l="1"/>
  <c r="S388" i="1"/>
  <c r="R389" i="1"/>
  <c r="AA387" i="1"/>
  <c r="W387" i="1"/>
  <c r="Y386" i="1"/>
  <c r="Z386" i="1"/>
  <c r="AC386" i="1" s="1"/>
  <c r="V429" i="1" l="1"/>
  <c r="Y387" i="1"/>
  <c r="Z387" i="1"/>
  <c r="AC387" i="1" s="1"/>
  <c r="S389" i="1"/>
  <c r="R390" i="1"/>
  <c r="AA388" i="1"/>
  <c r="W388" i="1"/>
  <c r="V430" i="1" l="1"/>
  <c r="S390" i="1"/>
  <c r="W390" i="1" s="1"/>
  <c r="R391" i="1"/>
  <c r="Y388" i="1"/>
  <c r="Z388" i="1"/>
  <c r="AC388" i="1" s="1"/>
  <c r="AA390" i="1"/>
  <c r="AA389" i="1"/>
  <c r="W389" i="1"/>
  <c r="V431" i="1" l="1"/>
  <c r="S391" i="1"/>
  <c r="R392" i="1"/>
  <c r="Y389" i="1"/>
  <c r="Z389" i="1"/>
  <c r="AC389" i="1" s="1"/>
  <c r="Y390" i="1"/>
  <c r="Z390" i="1"/>
  <c r="AC390" i="1" s="1"/>
  <c r="V432" i="1" l="1"/>
  <c r="S392" i="1"/>
  <c r="R393" i="1"/>
  <c r="AA391" i="1"/>
  <c r="W391" i="1"/>
  <c r="V433" i="1" l="1"/>
  <c r="Y391" i="1"/>
  <c r="Z391" i="1"/>
  <c r="AC391" i="1" s="1"/>
  <c r="S393" i="1"/>
  <c r="R394" i="1"/>
  <c r="AA392" i="1"/>
  <c r="W392" i="1"/>
  <c r="V434" i="1" l="1"/>
  <c r="V435" i="1" s="1"/>
  <c r="Y392" i="1"/>
  <c r="Z392" i="1"/>
  <c r="AC392" i="1" s="1"/>
  <c r="S394" i="1"/>
  <c r="R395" i="1"/>
  <c r="R396" i="1" s="1"/>
  <c r="AA393" i="1"/>
  <c r="W393" i="1"/>
  <c r="V436" i="1" l="1"/>
  <c r="S396" i="1"/>
  <c r="R397" i="1"/>
  <c r="S395" i="1"/>
  <c r="AA395" i="1" s="1"/>
  <c r="Y393" i="1"/>
  <c r="Z393" i="1"/>
  <c r="AC393" i="1" s="1"/>
  <c r="W395" i="1"/>
  <c r="AA394" i="1"/>
  <c r="W394" i="1"/>
  <c r="V437" i="1" l="1"/>
  <c r="S397" i="1"/>
  <c r="R398" i="1"/>
  <c r="AA396" i="1"/>
  <c r="W396" i="1"/>
  <c r="Y394" i="1"/>
  <c r="Z394" i="1"/>
  <c r="AC394" i="1" s="1"/>
  <c r="Y395" i="1"/>
  <c r="Z395" i="1"/>
  <c r="AC395" i="1" s="1"/>
  <c r="V438" i="1" l="1"/>
  <c r="Y396" i="1"/>
  <c r="Z396" i="1"/>
  <c r="AC396" i="1" s="1"/>
  <c r="S398" i="1"/>
  <c r="R399" i="1"/>
  <c r="AA397" i="1"/>
  <c r="W397" i="1"/>
  <c r="V439" i="1" l="1"/>
  <c r="Y397" i="1"/>
  <c r="Z397" i="1"/>
  <c r="AC397" i="1" s="1"/>
  <c r="S399" i="1"/>
  <c r="R400" i="1"/>
  <c r="AA398" i="1"/>
  <c r="W398" i="1"/>
  <c r="V440" i="1" l="1"/>
  <c r="Y398" i="1"/>
  <c r="Z398" i="1"/>
  <c r="AC398" i="1" s="1"/>
  <c r="S400" i="1"/>
  <c r="R401" i="1"/>
  <c r="AA399" i="1"/>
  <c r="W399" i="1"/>
  <c r="V441" i="1" l="1"/>
  <c r="Y399" i="1"/>
  <c r="Z399" i="1"/>
  <c r="AC399" i="1" s="1"/>
  <c r="S401" i="1"/>
  <c r="R402" i="1"/>
  <c r="AA400" i="1"/>
  <c r="W400" i="1"/>
  <c r="V442" i="1" l="1"/>
  <c r="Y400" i="1"/>
  <c r="Z400" i="1"/>
  <c r="AC400" i="1" s="1"/>
  <c r="S402" i="1"/>
  <c r="R403" i="1"/>
  <c r="AA401" i="1"/>
  <c r="W401" i="1"/>
  <c r="V443" i="1" l="1"/>
  <c r="Y401" i="1"/>
  <c r="Z401" i="1"/>
  <c r="AC401" i="1" s="1"/>
  <c r="S403" i="1"/>
  <c r="R404" i="1"/>
  <c r="AA402" i="1"/>
  <c r="W402" i="1"/>
  <c r="V444" i="1" l="1"/>
  <c r="Y402" i="1"/>
  <c r="Z402" i="1"/>
  <c r="AC402" i="1" s="1"/>
  <c r="R405" i="1"/>
  <c r="S404" i="1"/>
  <c r="AA403" i="1"/>
  <c r="W403" i="1"/>
  <c r="Y403" i="1" l="1"/>
  <c r="Z403" i="1"/>
  <c r="AC403" i="1" s="1"/>
  <c r="AA404" i="1"/>
  <c r="W404" i="1"/>
  <c r="S405" i="1"/>
  <c r="R406" i="1"/>
  <c r="S406" i="1" l="1"/>
  <c r="W406" i="1" s="1"/>
  <c r="R407" i="1"/>
  <c r="AA405" i="1"/>
  <c r="W405" i="1"/>
  <c r="Y404" i="1"/>
  <c r="Z404" i="1"/>
  <c r="AC404" i="1" s="1"/>
  <c r="AA406" i="1" l="1"/>
  <c r="R408" i="1"/>
  <c r="S407" i="1"/>
  <c r="Y405" i="1"/>
  <c r="Z405" i="1"/>
  <c r="AC405" i="1" s="1"/>
  <c r="Y406" i="1"/>
  <c r="Z406" i="1"/>
  <c r="AC406" i="1" s="1"/>
  <c r="AA407" i="1" l="1"/>
  <c r="W407" i="1"/>
  <c r="S408" i="1"/>
  <c r="R409" i="1"/>
  <c r="S409" i="1" l="1"/>
  <c r="R410" i="1"/>
  <c r="AA408" i="1"/>
  <c r="W408" i="1"/>
  <c r="Y407" i="1"/>
  <c r="Z407" i="1"/>
  <c r="AC407" i="1" s="1"/>
  <c r="S410" i="1" l="1"/>
  <c r="W410" i="1" s="1"/>
  <c r="R411" i="1"/>
  <c r="Y408" i="1"/>
  <c r="Z408" i="1"/>
  <c r="AC408" i="1" s="1"/>
  <c r="AA410" i="1"/>
  <c r="AA409" i="1"/>
  <c r="W409" i="1"/>
  <c r="S411" i="1" l="1"/>
  <c r="R412" i="1"/>
  <c r="Y409" i="1"/>
  <c r="Z409" i="1"/>
  <c r="AC409" i="1" s="1"/>
  <c r="Y410" i="1"/>
  <c r="Z410" i="1"/>
  <c r="AC410" i="1" s="1"/>
  <c r="S412" i="1" l="1"/>
  <c r="R413" i="1"/>
  <c r="W411" i="1"/>
  <c r="AA411" i="1"/>
  <c r="Y411" i="1" l="1"/>
  <c r="Z411" i="1"/>
  <c r="AC411" i="1" s="1"/>
  <c r="S413" i="1"/>
  <c r="R414" i="1"/>
  <c r="W412" i="1"/>
  <c r="AA412" i="1"/>
  <c r="Y412" i="1" l="1"/>
  <c r="Z412" i="1"/>
  <c r="AC412" i="1" s="1"/>
  <c r="S414" i="1"/>
  <c r="R415" i="1"/>
  <c r="R416" i="1" s="1"/>
  <c r="W413" i="1"/>
  <c r="AA413" i="1"/>
  <c r="S416" i="1" l="1"/>
  <c r="R417" i="1"/>
  <c r="S415" i="1"/>
  <c r="W415" i="1" s="1"/>
  <c r="Y413" i="1"/>
  <c r="Z413" i="1"/>
  <c r="AC413" i="1" s="1"/>
  <c r="W414" i="1"/>
  <c r="AA414" i="1"/>
  <c r="AA415" i="1" l="1"/>
  <c r="S417" i="1"/>
  <c r="R418" i="1"/>
  <c r="AA416" i="1"/>
  <c r="W416" i="1"/>
  <c r="Y414" i="1"/>
  <c r="Z414" i="1"/>
  <c r="AC414" i="1" s="1"/>
  <c r="Y415" i="1"/>
  <c r="Z415" i="1"/>
  <c r="AC415" i="1" s="1"/>
  <c r="Y416" i="1" l="1"/>
  <c r="Z416" i="1"/>
  <c r="AC416" i="1" s="1"/>
  <c r="S418" i="1"/>
  <c r="R419" i="1"/>
  <c r="AA417" i="1"/>
  <c r="W417" i="1"/>
  <c r="Y417" i="1" l="1"/>
  <c r="Z417" i="1"/>
  <c r="AC417" i="1" s="1"/>
  <c r="S419" i="1"/>
  <c r="R420" i="1"/>
  <c r="AA418" i="1"/>
  <c r="W418" i="1"/>
  <c r="Y418" i="1" l="1"/>
  <c r="Z418" i="1"/>
  <c r="AC418" i="1" s="1"/>
  <c r="S420" i="1"/>
  <c r="R421" i="1"/>
  <c r="AA419" i="1"/>
  <c r="W419" i="1"/>
  <c r="Y419" i="1" l="1"/>
  <c r="Z419" i="1"/>
  <c r="AC419" i="1" s="1"/>
  <c r="S421" i="1"/>
  <c r="R422" i="1"/>
  <c r="AA420" i="1"/>
  <c r="W420" i="1"/>
  <c r="Y420" i="1" l="1"/>
  <c r="Z420" i="1"/>
  <c r="AC420" i="1" s="1"/>
  <c r="S422" i="1"/>
  <c r="R423" i="1"/>
  <c r="AA421" i="1"/>
  <c r="W421" i="1"/>
  <c r="Y421" i="1" l="1"/>
  <c r="Z421" i="1"/>
  <c r="AC421" i="1" s="1"/>
  <c r="S423" i="1"/>
  <c r="R424" i="1"/>
  <c r="R425" i="1" s="1"/>
  <c r="AA422" i="1"/>
  <c r="W422" i="1"/>
  <c r="S425" i="1" l="1"/>
  <c r="R426" i="1"/>
  <c r="Y422" i="1"/>
  <c r="Z422" i="1"/>
  <c r="AC422" i="1" s="1"/>
  <c r="S424" i="1"/>
  <c r="AA423" i="1"/>
  <c r="W423" i="1"/>
  <c r="S426" i="1" l="1"/>
  <c r="R427" i="1"/>
  <c r="AA425" i="1"/>
  <c r="W425" i="1"/>
  <c r="Y423" i="1"/>
  <c r="Z423" i="1"/>
  <c r="AC423" i="1" s="1"/>
  <c r="AA424" i="1"/>
  <c r="W424" i="1"/>
  <c r="Y425" i="1" l="1"/>
  <c r="Z425" i="1"/>
  <c r="AC425" i="1" s="1"/>
  <c r="S427" i="1"/>
  <c r="R428" i="1"/>
  <c r="AA426" i="1"/>
  <c r="W426" i="1"/>
  <c r="Y424" i="1"/>
  <c r="Z424" i="1"/>
  <c r="AC424" i="1" s="1"/>
  <c r="Y426" i="1" l="1"/>
  <c r="Z426" i="1"/>
  <c r="AC426" i="1" s="1"/>
  <c r="S428" i="1"/>
  <c r="R429" i="1"/>
  <c r="AA427" i="1"/>
  <c r="W427" i="1"/>
  <c r="Y427" i="1" l="1"/>
  <c r="Z427" i="1"/>
  <c r="AC427" i="1" s="1"/>
  <c r="S429" i="1"/>
  <c r="R430" i="1"/>
  <c r="AA428" i="1"/>
  <c r="W428" i="1"/>
  <c r="Y428" i="1" l="1"/>
  <c r="Z428" i="1"/>
  <c r="AC428" i="1" s="1"/>
  <c r="S430" i="1"/>
  <c r="R431" i="1"/>
  <c r="AA429" i="1"/>
  <c r="W429" i="1"/>
  <c r="Y429" i="1" l="1"/>
  <c r="Z429" i="1"/>
  <c r="AC429" i="1" s="1"/>
  <c r="R432" i="1"/>
  <c r="S431" i="1"/>
  <c r="AA430" i="1"/>
  <c r="W430" i="1"/>
  <c r="Y430" i="1" l="1"/>
  <c r="Z430" i="1"/>
  <c r="AC430" i="1" s="1"/>
  <c r="AA431" i="1"/>
  <c r="W431" i="1"/>
  <c r="S432" i="1"/>
  <c r="R433" i="1"/>
  <c r="S433" i="1" l="1"/>
  <c r="R434" i="1"/>
  <c r="AA432" i="1"/>
  <c r="W432" i="1"/>
  <c r="Y431" i="1"/>
  <c r="Z431" i="1"/>
  <c r="AC431" i="1" s="1"/>
  <c r="S434" i="1" l="1"/>
  <c r="W434" i="1" s="1"/>
  <c r="R435" i="1"/>
  <c r="Y432" i="1"/>
  <c r="Z432" i="1"/>
  <c r="AC432" i="1" s="1"/>
  <c r="AA434" i="1"/>
  <c r="AA433" i="1"/>
  <c r="W433" i="1"/>
  <c r="S435" i="1" l="1"/>
  <c r="R436" i="1"/>
  <c r="Y433" i="1"/>
  <c r="Z433" i="1"/>
  <c r="AC433" i="1" s="1"/>
  <c r="Y434" i="1"/>
  <c r="Z434" i="1"/>
  <c r="AC434" i="1" s="1"/>
  <c r="S436" i="1" l="1"/>
  <c r="R437" i="1"/>
  <c r="W435" i="1"/>
  <c r="AA435" i="1"/>
  <c r="Y435" i="1" l="1"/>
  <c r="Z435" i="1"/>
  <c r="AC435" i="1" s="1"/>
  <c r="S437" i="1"/>
  <c r="R438" i="1"/>
  <c r="W436" i="1"/>
  <c r="AA436" i="1"/>
  <c r="Y436" i="1" l="1"/>
  <c r="Z436" i="1"/>
  <c r="AC436" i="1" s="1"/>
  <c r="S438" i="1"/>
  <c r="R439" i="1"/>
  <c r="W437" i="1"/>
  <c r="AA437" i="1"/>
  <c r="Y437" i="1" l="1"/>
  <c r="Z437" i="1"/>
  <c r="AC437" i="1" s="1"/>
  <c r="S439" i="1"/>
  <c r="R440" i="1"/>
  <c r="W438" i="1"/>
  <c r="AA438" i="1"/>
  <c r="Y438" i="1" l="1"/>
  <c r="Z438" i="1"/>
  <c r="AC438" i="1" s="1"/>
  <c r="S440" i="1"/>
  <c r="R441" i="1"/>
  <c r="W439" i="1"/>
  <c r="AA439" i="1"/>
  <c r="Y439" i="1" l="1"/>
  <c r="Z439" i="1"/>
  <c r="AC439" i="1" s="1"/>
  <c r="S441" i="1"/>
  <c r="R442" i="1"/>
  <c r="W440" i="1"/>
  <c r="AA440" i="1"/>
  <c r="Y440" i="1" l="1"/>
  <c r="Z440" i="1"/>
  <c r="AC440" i="1" s="1"/>
  <c r="S442" i="1"/>
  <c r="R443" i="1"/>
  <c r="W441" i="1"/>
  <c r="AA441" i="1"/>
  <c r="Y441" i="1" l="1"/>
  <c r="Z441" i="1"/>
  <c r="AC441" i="1" s="1"/>
  <c r="S443" i="1"/>
  <c r="R444" i="1"/>
  <c r="S444" i="1" s="1"/>
  <c r="W442" i="1"/>
  <c r="AA442" i="1"/>
  <c r="Y442" i="1" l="1"/>
  <c r="Z442" i="1"/>
  <c r="AC442" i="1" s="1"/>
  <c r="W444" i="1"/>
  <c r="AA444" i="1"/>
  <c r="W443" i="1"/>
  <c r="AA443" i="1"/>
  <c r="Y443" i="1" l="1"/>
  <c r="Z443" i="1"/>
  <c r="AC443" i="1" s="1"/>
  <c r="Y444" i="1"/>
  <c r="Z444" i="1"/>
  <c r="AC4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<sst xmlns="http://schemas.openxmlformats.org/spreadsheetml/2006/main" count="3762" uniqueCount="1830">
  <si>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</si>
  <si>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</si>
  <si>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</si>
  <si>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</si>
  <si>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</si>
  <si>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</si>
  <si>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</si>
  <si>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</si>
  <si>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</si>
  <si>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</si>
  <si>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</si>
  <si>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</si>
  <si>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</si>
  <si>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</si>
  <si>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</si>
  <si>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</si>
  <si>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</si>
  <si>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</si>
  <si>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</si>
  <si>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</si>
  <si>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</si>
  <si>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</si>
  <si>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</si>
  <si>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</si>
  <si>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</si>
  <si>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</si>
  <si>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</si>
  <si>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</si>
  <si>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</si>
  <si>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</si>
  <si>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</si>
  <si>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</si>
  <si>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</si>
  <si>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</si>
  <si>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</si>
  <si>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</si>
  <si>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</si>
  <si>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</si>
  <si>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</si>
  <si>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</si>
  <si>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</si>
  <si>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</si>
  <si>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</si>
  <si>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</si>
  <si>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</si>
  <si>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</si>
  <si>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</si>
  <si>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</si>
  <si>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</si>
  <si>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</si>
  <si>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</si>
  <si>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</si>
  <si>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</si>
  <si>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</si>
  <si>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</si>
  <si>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</si>
  <si>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</si>
  <si>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</si>
  <si>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</si>
  <si>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</si>
  <si>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</si>
  <si>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</si>
  <si>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</si>
  <si>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</si>
  <si>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</si>
  <si>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</si>
  <si>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</si>
  <si>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</si>
  <si>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</si>
  <si>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</si>
  <si>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</si>
  <si>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</si>
  <si>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</si>
  <si>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</si>
  <si>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</si>
  <si>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</si>
  <si>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</si>
  <si>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</si>
  <si>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</si>
  <si>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</si>
  <si>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</si>
  <si>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</si>
  <si>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</si>
  <si>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</si>
  <si>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</si>
  <si>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</si>
  <si>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</si>
  <si>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</si>
  <si>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</si>
  <si>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</si>
  <si>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</si>
  <si>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</si>
  <si>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</si>
  <si>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</si>
  <si>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</si>
  <si>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</si>
  <si>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</si>
  <si>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</si>
  <si>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</si>
  <si>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</si>
  <si>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</si>
  <si>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</si>
  <si>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</si>
  <si>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</si>
  <si>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</si>
  <si>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</si>
  <si>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</si>
  <si>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</si>
  <si>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</si>
  <si>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</si>
  <si>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</si>
  <si>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</si>
  <si>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</si>
  <si>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</si>
  <si>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</si>
  <si>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</si>
  <si>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</si>
  <si>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</si>
  <si>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</si>
  <si>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</si>
  <si>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</si>
  <si>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</si>
  <si>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</si>
  <si>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</si>
  <si>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</si>
  <si>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</si>
  <si>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</si>
  <si>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</si>
  <si>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</si>
  <si>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</si>
  <si>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</si>
  <si>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</si>
  <si>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</si>
  <si>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</si>
  <si>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</si>
  <si>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</si>
  <si>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</si>
  <si>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</si>
  <si>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</si>
  <si>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</si>
  <si>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</si>
  <si>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</si>
  <si>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</si>
  <si>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</si>
  <si>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</si>
  <si>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</si>
  <si>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</si>
  <si>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</si>
  <si>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</si>
  <si>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</si>
  <si>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</si>
  <si>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</si>
  <si>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</si>
  <si>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</si>
  <si>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</si>
  <si>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</si>
  <si>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</si>
  <si>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</si>
  <si>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</si>
  <si>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</si>
  <si>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</si>
  <si>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</si>
  <si>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</si>
  <si>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</si>
  <si>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</si>
  <si>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</si>
  <si>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</si>
  <si>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</si>
  <si>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</si>
  <si>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</si>
  <si>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</si>
  <si>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</si>
  <si>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</si>
  <si>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</si>
  <si>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</si>
  <si>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</si>
  <si>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</si>
  <si>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</si>
  <si>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</si>
  <si>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</si>
  <si>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</si>
  <si>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</si>
  <si>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</si>
  <si>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</si>
  <si>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</si>
  <si>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</si>
  <si>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</si>
  <si>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</si>
  <si>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</si>
  <si>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</si>
  <si>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</si>
  <si>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</si>
  <si>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</si>
  <si>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</si>
  <si>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</si>
  <si>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</si>
  <si>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</si>
  <si>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</si>
  <si>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</si>
  <si>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</si>
  <si>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</si>
  <si>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</si>
  <si>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</si>
  <si>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</si>
  <si>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</si>
  <si>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</si>
  <si>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</si>
  <si>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</si>
  <si>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</si>
  <si>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</si>
  <si>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</si>
  <si>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</si>
  <si>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</si>
  <si>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</si>
  <si>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</si>
  <si>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</si>
  <si>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</si>
  <si>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</si>
  <si>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</si>
  <si>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</si>
  <si>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</si>
  <si>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</si>
  <si>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</si>
  <si>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</si>
  <si>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</si>
  <si>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</si>
  <si>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</si>
  <si>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</si>
  <si>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</si>
  <si>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</si>
  <si>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</si>
  <si>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</si>
  <si>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</si>
  <si>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</si>
  <si>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</si>
  <si>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</si>
  <si>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</si>
  <si>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</si>
  <si>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</si>
  <si>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</si>
  <si>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</si>
  <si>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</si>
  <si>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</si>
  <si>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</si>
  <si>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</si>
  <si>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</si>
  <si>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</si>
  <si>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</si>
  <si>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</si>
  <si>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</si>
  <si>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</si>
  <si>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</si>
  <si>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</si>
  <si>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</si>
  <si>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</si>
  <si>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</si>
  <si>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</si>
  <si>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</si>
  <si>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</si>
  <si>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</si>
  <si>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</si>
  <si>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</si>
  <si>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</si>
  <si>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</si>
  <si>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</si>
  <si>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</si>
  <si>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</si>
  <si>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</si>
  <si>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</si>
  <si>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</si>
  <si>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</si>
  <si>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</si>
  <si>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</si>
  <si>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</si>
  <si>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</si>
  <si>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</si>
  <si>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</si>
  <si>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</si>
  <si>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</si>
  <si>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</si>
  <si>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</si>
  <si>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</si>
  <si>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</si>
  <si>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</si>
  <si>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</si>
  <si>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</si>
  <si>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</si>
  <si>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</si>
  <si>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</si>
  <si>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</si>
  <si>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</si>
  <si>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</si>
  <si>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</si>
  <si>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</si>
  <si>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</si>
  <si>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</si>
  <si>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</si>
  <si>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</si>
  <si>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</si>
  <si>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</si>
  <si>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</si>
  <si>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</si>
  <si>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</si>
  <si>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</si>
  <si>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</si>
  <si>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</si>
  <si>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</si>
  <si>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</si>
  <si>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</si>
  <si>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</si>
  <si>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</si>
  <si>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</si>
  <si>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</si>
  <si>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</si>
  <si>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</si>
  <si>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</si>
  <si>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</si>
  <si>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</si>
  <si>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</si>
  <si>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</si>
  <si>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</si>
  <si>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</si>
  <si>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</si>
  <si>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</si>
  <si>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</si>
  <si>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</si>
  <si>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</si>
  <si>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</si>
  <si>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</si>
  <si>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</si>
  <si>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</si>
  <si>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</si>
  <si>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</si>
  <si>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</si>
  <si>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</si>
  <si>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</si>
  <si>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</si>
  <si>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</si>
  <si>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</si>
  <si>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</si>
  <si>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</si>
  <si>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</si>
  <si>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</si>
  <si>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</si>
  <si>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</si>
  <si>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</si>
  <si>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</si>
  <si>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</si>
  <si>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</si>
  <si>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</si>
  <si>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</si>
  <si>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</si>
  <si>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</si>
  <si>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</si>
  <si>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</si>
  <si>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</si>
  <si>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</si>
  <si>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</si>
  <si>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</si>
  <si>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</si>
  <si>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</si>
  <si>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</si>
  <si>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</si>
  <si>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</si>
  <si>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</si>
  <si>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</si>
  <si>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</si>
  <si>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</si>
  <si>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</si>
  <si>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</si>
  <si>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</si>
  <si>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</si>
  <si>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</si>
  <si>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</si>
  <si>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</si>
  <si>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</si>
  <si>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</si>
  <si>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</si>
  <si>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</si>
  <si>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</si>
  <si>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</si>
  <si>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</si>
  <si>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</si>
  <si>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</si>
  <si>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</si>
  <si>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</si>
  <si>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</si>
  <si>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</si>
  <si>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</si>
  <si>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</si>
  <si>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</si>
  <si>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</si>
  <si>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</si>
  <si>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</si>
  <si>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</si>
  <si>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</si>
  <si>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</si>
  <si>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</si>
  <si>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</si>
  <si>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</si>
  <si>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</si>
  <si>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</si>
  <si>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</si>
  <si>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</si>
  <si>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</si>
  <si>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</si>
  <si>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</si>
  <si>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</si>
  <si>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</si>
  <si>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</si>
  <si>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</si>
  <si>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</si>
  <si>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</si>
  <si>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</si>
  <si>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</si>
  <si>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</si>
  <si>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</si>
  <si>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</si>
  <si>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</si>
  <si>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</si>
  <si>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</si>
  <si>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</si>
  <si>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</si>
  <si>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</si>
  <si>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</si>
  <si>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</si>
  <si>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</si>
  <si>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</si>
  <si>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</si>
  <si>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</si>
  <si>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</si>
  <si>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</si>
  <si>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</si>
  <si>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</si>
  <si>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</si>
  <si>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</si>
  <si>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</si>
  <si>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</si>
  <si>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</si>
  <si>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</si>
  <si>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</si>
  <si>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</si>
  <si>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</si>
  <si>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</si>
  <si>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</si>
  <si>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</si>
  <si>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</si>
  <si>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</si>
  <si>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</si>
  <si>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</si>
  <si>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</si>
  <si>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</si>
  <si>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</si>
  <si>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</si>
  <si>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</si>
  <si>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</si>
  <si>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</si>
  <si>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</si>
  <si>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</si>
  <si>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</si>
  <si>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</si>
  <si>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</si>
  <si>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</si>
  <si>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</si>
  <si>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</si>
  <si>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</si>
  <si>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</si>
  <si>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</si>
  <si>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</si>
  <si>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</si>
  <si>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</si>
  <si>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</si>
  <si>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</si>
  <si>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</si>
  <si>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</si>
  <si>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</si>
  <si>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</si>
  <si>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</si>
  <si>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</si>
  <si>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</si>
  <si>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</si>
  <si>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</si>
  <si>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</si>
  <si>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</si>
  <si>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</si>
  <si>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</si>
  <si>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</si>
  <si>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</si>
  <si>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</si>
  <si>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</si>
  <si>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</si>
  <si>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</si>
  <si>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</si>
  <si>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</si>
  <si>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</si>
  <si>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</si>
  <si>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</si>
  <si>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</si>
  <si>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</si>
  <si>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</si>
  <si>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</si>
  <si>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</si>
  <si>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</si>
  <si>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</si>
  <si>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</si>
  <si>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</si>
  <si>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</si>
  <si>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</si>
  <si>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</si>
  <si>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</si>
  <si>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</si>
  <si>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</si>
  <si>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</si>
  <si>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</si>
  <si>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</si>
  <si>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</si>
  <si>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</si>
  <si>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</si>
  <si>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</si>
  <si>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</si>
  <si>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</si>
  <si>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</si>
  <si>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</si>
  <si>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</si>
  <si>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</si>
  <si>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</si>
  <si>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</si>
  <si>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</si>
  <si>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</si>
  <si>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</si>
  <si>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</si>
  <si>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</si>
  <si>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</si>
  <si>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</si>
  <si>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</si>
  <si>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</si>
  <si>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</si>
  <si>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</si>
  <si>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</si>
  <si>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</si>
  <si>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</si>
  <si>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</si>
  <si>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</si>
  <si>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</si>
  <si>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</si>
  <si>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</si>
  <si>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</si>
  <si>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</si>
  <si>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</si>
  <si>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</si>
  <si>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</si>
  <si>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</si>
  <si>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</si>
  <si>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</si>
  <si>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</si>
  <si>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</si>
  <si>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</si>
  <si>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</si>
  <si>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</si>
  <si>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</si>
  <si>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</si>
  <si>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</si>
  <si>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</si>
  <si>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</si>
  <si>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</si>
  <si>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</si>
  <si>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</si>
  <si>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</si>
  <si>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</si>
  <si>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</si>
  <si>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</si>
  <si>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</si>
  <si>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</si>
  <si>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</si>
  <si>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</si>
  <si>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</si>
  <si>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</si>
  <si>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</si>
  <si>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</si>
  <si>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</si>
  <si>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</si>
  <si>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</si>
  <si>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</si>
  <si>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</si>
  <si>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</si>
  <si>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</si>
  <si>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</si>
  <si>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</si>
  <si>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</si>
  <si>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</si>
  <si>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</si>
  <si>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</si>
  <si>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</si>
  <si>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</si>
  <si>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</si>
  <si>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</si>
  <si>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</si>
  <si>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</si>
  <si>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</si>
  <si>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</si>
  <si>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</si>
  <si>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</si>
  <si>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</si>
  <si>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</si>
  <si>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</si>
  <si>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</si>
  <si>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</si>
  <si>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</si>
  <si>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</si>
  <si>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</si>
  <si>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</si>
  <si>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</si>
  <si>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</si>
  <si>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</si>
  <si>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</si>
  <si>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</si>
  <si>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</si>
  <si>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</si>
  <si>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</si>
  <si>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</si>
  <si>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</si>
  <si>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</si>
  <si>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</si>
  <si>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</si>
  <si>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</si>
  <si>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</si>
  <si>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</si>
  <si>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</si>
  <si>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</si>
  <si>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</si>
  <si>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</si>
  <si>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</si>
  <si>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</si>
  <si>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</si>
  <si>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</si>
  <si>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</si>
  <si>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</si>
  <si>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</si>
  <si>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</si>
  <si>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</si>
  <si>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</si>
  <si>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</si>
  <si>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</si>
  <si>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</si>
  <si>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</si>
  <si>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</si>
  <si>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</si>
  <si>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</si>
  <si>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</si>
  <si>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</si>
  <si>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</si>
  <si>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</si>
  <si>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</si>
  <si>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</si>
  <si>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</si>
  <si>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</si>
  <si>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</si>
  <si>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</si>
  <si>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</si>
  <si>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</si>
  <si>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</si>
  <si>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</si>
  <si>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</si>
  <si>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</si>
  <si>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</si>
  <si>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</si>
  <si>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</si>
  <si>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</si>
  <si>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</si>
  <si>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</si>
  <si>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</si>
  <si>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</si>
  <si>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</si>
  <si>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</si>
  <si>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</si>
  <si>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</si>
  <si>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</si>
  <si>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</si>
  <si>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</si>
  <si>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</si>
  <si>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</si>
  <si>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</si>
  <si>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</si>
  <si>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</si>
  <si>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</si>
  <si>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</si>
  <si>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</si>
  <si>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</si>
  <si>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</si>
  <si>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</si>
  <si>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</si>
  <si>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</si>
  <si>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</si>
  <si>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</si>
  <si>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</si>
  <si>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</si>
  <si>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</si>
  <si>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</si>
  <si>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</si>
  <si>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</si>
  <si>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</si>
  <si>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</si>
  <si>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</si>
  <si>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</si>
  <si>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</si>
  <si>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</si>
  <si>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</si>
  <si>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</si>
  <si>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</si>
  <si>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</si>
  <si>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</si>
  <si>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</si>
  <si>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</si>
  <si>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</si>
  <si>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</si>
  <si>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</si>
  <si>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</si>
  <si>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</si>
  <si>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</si>
  <si>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</si>
  <si>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</si>
  <si>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</si>
  <si>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</si>
  <si>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</si>
  <si>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</si>
  <si>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</si>
  <si>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</si>
  <si>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</si>
  <si>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</si>
  <si>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</si>
  <si>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</si>
  <si>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</si>
  <si>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</si>
  <si>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</si>
  <si>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</si>
  <si>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</si>
  <si>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</si>
  <si>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</si>
  <si>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</si>
  <si>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</si>
  <si>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</si>
  <si>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</si>
  <si>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</si>
  <si>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</si>
  <si>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</si>
  <si>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</si>
  <si>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</si>
  <si>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</si>
  <si>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</si>
  <si>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</si>
  <si>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</si>
  <si>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</si>
  <si>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</si>
  <si>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</si>
  <si>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</si>
  <si>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</si>
  <si>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</si>
  <si>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</si>
  <si>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</si>
  <si>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</si>
  <si>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</si>
  <si>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</si>
  <si>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</si>
  <si>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</si>
  <si>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</si>
  <si>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</si>
  <si>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</si>
  <si>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</si>
  <si>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</si>
  <si>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</si>
  <si>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</si>
  <si>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</si>
  <si>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</si>
  <si>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</si>
  <si>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</si>
  <si>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</si>
  <si>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</si>
  <si>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</si>
  <si>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</si>
  <si>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</si>
  <si>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</si>
  <si>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</si>
  <si>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</si>
  <si>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</si>
  <si>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</si>
  <si>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</si>
  <si>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</si>
  <si>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</si>
  <si>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</si>
  <si>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</si>
  <si>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</si>
  <si>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</si>
  <si>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</si>
  <si>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</si>
  <si>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</si>
  <si>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</si>
  <si>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</si>
  <si>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</si>
  <si>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</si>
  <si>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</si>
  <si>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</si>
  <si>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</si>
  <si>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</si>
  <si>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</si>
  <si>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</si>
  <si>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</si>
  <si>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</si>
  <si>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</si>
  <si>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</si>
  <si>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</si>
  <si>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</si>
  <si>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</si>
  <si>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</si>
  <si>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</si>
  <si>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</si>
  <si>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</si>
  <si>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</si>
  <si>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</si>
  <si>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</si>
  <si>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</si>
  <si>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</si>
  <si>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</si>
  <si>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</si>
  <si>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</si>
  <si>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</si>
  <si>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</si>
  <si>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</si>
  <si>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</si>
  <si>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</si>
  <si>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</si>
  <si>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</si>
  <si>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</si>
  <si>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</si>
  <si>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</si>
  <si>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</si>
  <si>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</si>
  <si>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</si>
  <si>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</si>
  <si>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</si>
  <si>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</si>
  <si>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</si>
  <si>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</si>
  <si>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</si>
  <si>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</si>
  <si>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</si>
  <si>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</si>
  <si>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</si>
  <si>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</si>
  <si>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</si>
  <si>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</si>
  <si>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</si>
  <si>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</si>
  <si>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</si>
  <si>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</si>
  <si>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</si>
  <si>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</si>
  <si>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</si>
  <si>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</si>
  <si>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</si>
  <si>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</si>
  <si>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</si>
  <si>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</si>
  <si>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</si>
  <si>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</si>
  <si>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</si>
  <si>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</si>
  <si>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</si>
  <si>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</si>
  <si>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</si>
  <si>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</si>
  <si>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</si>
  <si>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</si>
  <si>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</si>
  <si>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</si>
  <si>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</si>
  <si>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</si>
  <si>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</si>
  <si>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</si>
  <si>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</si>
  <si>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</si>
  <si>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</si>
  <si>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</si>
  <si>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</si>
  <si>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</si>
  <si>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</si>
  <si>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</si>
  <si>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</si>
  <si>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</si>
  <si>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</si>
  <si>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</si>
  <si>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</si>
  <si>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</si>
  <si>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</si>
  <si>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</si>
  <si>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</si>
  <si>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</si>
  <si>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</si>
  <si>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</si>
  <si>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</si>
  <si>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</si>
  <si>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</si>
  <si>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</si>
  <si>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</si>
  <si>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</si>
  <si>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</si>
  <si>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</si>
  <si>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</si>
  <si>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</si>
  <si>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</si>
  <si>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</si>
  <si>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</si>
  <si>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</si>
  <si>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</si>
  <si>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</si>
  <si>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</si>
  <si>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</si>
  <si>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</si>
  <si>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</si>
  <si>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</si>
  <si>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</si>
  <si>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</si>
  <si>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</si>
  <si>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</si>
  <si>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</si>
  <si>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</si>
  <si>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</si>
  <si>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</si>
  <si>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</si>
  <si>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</si>
  <si>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</si>
  <si>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</si>
  <si>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</si>
  <si>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</si>
  <si>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</si>
  <si>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</si>
  <si>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</si>
  <si>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</si>
  <si>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</si>
  <si>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</si>
  <si>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</si>
  <si>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</si>
  <si>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</si>
  <si>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</si>
  <si>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</si>
  <si>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</si>
  <si>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</si>
  <si>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</si>
  <si>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</si>
  <si>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</si>
  <si>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</si>
  <si>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</si>
  <si>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</si>
  <si>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</si>
  <si>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</si>
  <si>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</si>
  <si>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</si>
  <si>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</si>
  <si>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</si>
  <si>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</si>
  <si>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</si>
  <si>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</si>
  <si>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</si>
  <si>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</si>
  <si>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</si>
  <si>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</si>
  <si>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</si>
  <si>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</si>
  <si>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</si>
  <si>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</si>
  <si>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</si>
  <si>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</si>
  <si>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</si>
  <si>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</si>
  <si>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</si>
  <si>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</si>
  <si>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</si>
  <si>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</si>
  <si>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</si>
  <si>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</si>
  <si>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</si>
  <si>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</si>
  <si>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</si>
  <si>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</si>
  <si>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</si>
  <si>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</si>
  <si>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</si>
  <si>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</si>
  <si>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</si>
  <si>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</si>
  <si>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</si>
  <si>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</si>
  <si>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</si>
  <si>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</si>
  <si>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</si>
  <si>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</si>
  <si>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</si>
  <si>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</si>
  <si>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</si>
  <si>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</si>
  <si>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</si>
  <si>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</si>
  <si>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</si>
  <si>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</si>
  <si>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</si>
  <si>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</si>
  <si>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</si>
  <si>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</si>
  <si>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</si>
  <si>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</si>
  <si>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</si>
  <si>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</si>
  <si>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</si>
  <si>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</si>
  <si>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</si>
  <si>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</si>
  <si>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</si>
  <si>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</si>
  <si>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</si>
  <si>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</si>
  <si>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</si>
  <si>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</si>
  <si>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</si>
  <si>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</si>
  <si>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</si>
  <si>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</si>
  <si>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</si>
  <si>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</si>
  <si>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</si>
  <si>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</si>
  <si>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</si>
  <si>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</si>
  <si>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</si>
  <si>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</si>
  <si>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</si>
  <si>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</si>
  <si>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</si>
  <si>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</si>
  <si>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</si>
  <si>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</si>
  <si>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</si>
  <si>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</si>
  <si>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</si>
  <si>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</si>
  <si>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</si>
  <si>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</si>
  <si>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</si>
  <si>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</si>
  <si>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</si>
  <si>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</si>
  <si>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</si>
  <si>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</si>
  <si>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</si>
  <si>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</si>
  <si>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</si>
  <si>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</si>
  <si>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</si>
  <si>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</si>
  <si>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</si>
  <si>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</si>
  <si>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</si>
  <si>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</si>
  <si>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</si>
  <si>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</si>
  <si>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</si>
  <si>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</si>
  <si>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</si>
  <si>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</si>
  <si>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</si>
  <si>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</si>
  <si>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</si>
  <si>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</si>
  <si>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</si>
  <si>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</si>
  <si>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</si>
  <si>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</si>
  <si>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</si>
  <si>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</si>
  <si>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</si>
  <si>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</si>
  <si>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</si>
  <si>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</si>
  <si>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</si>
  <si>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</si>
  <si>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</si>
  <si>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</si>
  <si>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</si>
  <si>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</si>
  <si>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</si>
  <si>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</si>
  <si>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</si>
  <si>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</si>
  <si>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</si>
  <si>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</si>
  <si>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</si>
  <si>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</si>
  <si>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</si>
  <si>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</si>
  <si>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</si>
  <si>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</si>
  <si>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</si>
  <si>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</si>
  <si>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</si>
  <si>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</si>
  <si>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</si>
  <si>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</si>
  <si>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</si>
  <si>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</si>
  <si>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</si>
  <si>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</si>
  <si>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</si>
  <si>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</si>
  <si>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</si>
  <si>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</si>
  <si>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</si>
  <si>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</si>
  <si>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</si>
  <si>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</si>
  <si>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</si>
  <si>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</si>
  <si>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</si>
  <si>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</si>
  <si>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</si>
  <si>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</si>
  <si>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</si>
  <si>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</si>
  <si>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</si>
  <si>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</si>
  <si>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</si>
  <si>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</si>
  <si>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</si>
  <si>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</si>
  <si>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</si>
  <si>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</si>
  <si>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</si>
  <si>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</si>
  <si>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</si>
  <si>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</si>
  <si>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</si>
  <si>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</si>
  <si>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</si>
  <si>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</si>
  <si>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</si>
  <si>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</si>
  <si>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</si>
  <si>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</si>
  <si>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</si>
  <si>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</si>
  <si>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</si>
  <si>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</si>
  <si>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</si>
  <si>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</si>
  <si>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</si>
  <si>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</si>
  <si>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</si>
  <si>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</si>
  <si>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</si>
  <si>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</si>
  <si>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</si>
  <si>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</si>
  <si>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</si>
  <si>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</si>
  <si>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</si>
  <si>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</si>
  <si>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</si>
  <si>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</si>
  <si>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</si>
  <si>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</si>
  <si>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</si>
  <si>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</si>
  <si>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</si>
  <si>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</si>
  <si>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</si>
  <si>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</si>
  <si>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</si>
  <si>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</si>
  <si>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</si>
  <si>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</si>
  <si>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</si>
  <si>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</si>
  <si>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</si>
  <si>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</si>
  <si>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</si>
  <si>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</si>
  <si>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</si>
  <si>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</si>
  <si>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</si>
  <si>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</si>
  <si>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</si>
  <si>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</si>
  <si>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</si>
  <si>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</si>
  <si>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</si>
  <si>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</si>
  <si>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</si>
  <si>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</si>
  <si>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</si>
  <si>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</si>
  <si>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</si>
  <si>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</si>
  <si>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</si>
  <si>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</si>
  <si>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</si>
  <si>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</si>
  <si>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</si>
  <si>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</si>
  <si>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</si>
  <si>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</si>
  <si>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</si>
  <si>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</si>
  <si>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</si>
  <si>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</si>
  <si>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</si>
  <si>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</si>
  <si>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</si>
  <si>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</si>
  <si>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</si>
  <si>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</si>
  <si>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</si>
  <si>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</si>
  <si>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</si>
  <si>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</si>
  <si>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</si>
  <si>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</si>
  <si>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</si>
  <si>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</si>
  <si>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</si>
  <si>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</si>
  <si>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</si>
  <si>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</si>
  <si>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</si>
  <si>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</si>
  <si>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</si>
  <si>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</si>
  <si>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</si>
  <si>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</si>
  <si>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</si>
  <si>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</si>
  <si>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</si>
  <si>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</si>
  <si>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</si>
  <si>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</si>
  <si>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</si>
  <si>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</si>
  <si>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</si>
  <si>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</si>
  <si>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</si>
  <si>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</si>
  <si>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</si>
  <si>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</si>
  <si>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</si>
  <si>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</si>
  <si>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</si>
  <si>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</si>
  <si>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</si>
  <si>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</si>
  <si>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</si>
  <si>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</si>
  <si>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</si>
  <si>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</si>
  <si>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</si>
  <si>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</si>
  <si>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</si>
  <si>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</si>
  <si>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</si>
  <si>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</si>
  <si>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</si>
  <si>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</si>
  <si>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</si>
  <si>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</si>
  <si>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</si>
  <si>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</si>
  <si>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</si>
  <si>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</si>
  <si>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</si>
  <si>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</si>
  <si>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</si>
  <si>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</si>
  <si>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</si>
  <si>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</si>
  <si>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</si>
  <si>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</si>
  <si>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</si>
  <si>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</si>
  <si>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</si>
  <si>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</si>
  <si>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</si>
  <si>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</si>
  <si>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</si>
  <si>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</si>
  <si>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</si>
  <si>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</si>
  <si>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</si>
  <si>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</si>
  <si>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</si>
  <si>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</si>
  <si>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</si>
  <si>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</si>
  <si>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</si>
  <si>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</si>
  <si>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</si>
  <si>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</si>
  <si>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</si>
  <si>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</si>
  <si>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</si>
  <si>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</si>
  <si>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</si>
  <si>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</si>
  <si>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</si>
  <si>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</si>
  <si>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</si>
  <si>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</si>
  <si>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</si>
  <si>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</si>
  <si>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</si>
  <si>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</si>
  <si>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</si>
  <si>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</si>
  <si>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</si>
  <si>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</si>
  <si>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</si>
  <si>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</si>
  <si>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</si>
  <si>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</si>
  <si>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</si>
  <si>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</si>
  <si>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</si>
  <si>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</si>
  <si>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</si>
  <si>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</si>
  <si>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</si>
  <si>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</si>
  <si>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</si>
  <si>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</si>
  <si>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</si>
  <si>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</si>
  <si>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</si>
  <si>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</si>
  <si>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</si>
  <si>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</si>
  <si>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</si>
  <si>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</si>
  <si>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</si>
  <si>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</si>
  <si>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</si>
  <si>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</si>
  <si>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</si>
  <si>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</si>
  <si>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</si>
  <si>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</si>
  <si>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</si>
  <si>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</si>
  <si>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</si>
  <si>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</si>
  <si>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</si>
  <si>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</si>
  <si>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</si>
  <si>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</si>
  <si>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</si>
  <si>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</si>
  <si>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</si>
  <si>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</si>
  <si>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</si>
  <si>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</si>
  <si>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</si>
  <si>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</si>
  <si>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</si>
  <si>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</si>
  <si>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</si>
  <si>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</si>
  <si>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</si>
  <si>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</si>
  <si>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</si>
  <si>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</si>
  <si>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</si>
  <si>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</si>
  <si>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</si>
  <si>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</si>
  <si>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</si>
  <si>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</si>
  <si>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</si>
  <si>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</si>
  <si>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</si>
  <si>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</si>
  <si>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</si>
  <si>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</si>
  <si>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</si>
  <si>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</si>
  <si>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</si>
  <si>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</si>
  <si>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</si>
  <si>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</si>
  <si>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</si>
  <si>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</si>
  <si>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</si>
  <si>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</si>
  <si>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</si>
  <si>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</si>
  <si>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</si>
  <si>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</si>
  <si>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</si>
  <si>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</si>
  <si>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</si>
  <si>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</si>
  <si>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</si>
  <si>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</si>
  <si>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</si>
  <si>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</si>
  <si>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</si>
  <si>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</si>
  <si>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</si>
  <si>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</si>
  <si>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</si>
  <si>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</si>
  <si>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</si>
  <si>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</si>
  <si>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</si>
  <si>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</si>
  <si>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</si>
  <si>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</si>
  <si>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</si>
  <si>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</si>
  <si>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</si>
  <si>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</si>
  <si>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</si>
  <si>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</si>
  <si>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</si>
  <si>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</si>
  <si>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</si>
  <si>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</si>
  <si>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</si>
  <si>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</si>
  <si>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</si>
  <si>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</si>
  <si>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</si>
  <si>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</si>
  <si>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</si>
  <si>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</si>
  <si>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</si>
  <si>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</si>
  <si>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</si>
  <si>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</si>
  <si>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</si>
  <si>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</si>
  <si>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</si>
  <si>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</si>
  <si>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</si>
  <si>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</si>
  <si>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</si>
  <si>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</si>
  <si>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</si>
  <si>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</si>
  <si>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</si>
  <si>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</si>
  <si>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</si>
  <si>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</si>
  <si>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</si>
  <si>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</si>
  <si>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</si>
  <si>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</si>
  <si>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</si>
  <si>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</si>
  <si>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</si>
  <si>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</si>
  <si>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</si>
  <si>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</si>
  <si>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</si>
  <si>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</si>
  <si>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</si>
  <si>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</si>
  <si>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</si>
  <si>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</si>
  <si>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</si>
  <si>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</si>
  <si>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</si>
  <si>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</si>
  <si>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</si>
  <si>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</si>
  <si>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</si>
  <si>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</si>
  <si>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</si>
  <si>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</si>
  <si>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</si>
  <si>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</si>
  <si>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</si>
  <si>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</si>
  <si>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</si>
  <si>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</si>
  <si>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</si>
  <si>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</si>
  <si>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</si>
  <si>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</si>
  <si>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</si>
  <si>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</si>
  <si>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</si>
  <si>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</si>
  <si>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</si>
  <si>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</si>
  <si>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</si>
  <si>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</si>
  <si>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</si>
  <si>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</si>
  <si>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</si>
  <si>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</si>
  <si>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</si>
  <si>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</si>
  <si>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</si>
  <si>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</si>
  <si>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</si>
  <si>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</si>
  <si>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</si>
  <si>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</si>
  <si>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</si>
  <si>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</si>
  <si>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</si>
  <si>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</si>
  <si>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</si>
  <si>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</si>
  <si>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</si>
  <si>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</si>
  <si>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</si>
  <si>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</si>
  <si>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</si>
  <si>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</si>
  <si>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</si>
  <si>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</si>
  <si>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</si>
  <si>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</si>
  <si>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</si>
  <si>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</si>
  <si>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</si>
  <si>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</si>
  <si>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</si>
  <si>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</si>
  <si>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</si>
  <si>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</si>
  <si>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</si>
  <si>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</si>
  <si>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</si>
  <si>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</si>
  <si>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</si>
  <si>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</si>
  <si>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</si>
  <si>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</si>
  <si>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</si>
  <si>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</si>
  <si>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</si>
  <si>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</si>
  <si>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</si>
  <si>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</si>
  <si>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</si>
  <si>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</si>
  <si>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</si>
  <si>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</si>
  <si>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</si>
  <si>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</si>
  <si>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</si>
  <si>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</si>
  <si>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</si>
  <si>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</si>
  <si>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</si>
  <si>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</si>
  <si>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</si>
  <si>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</si>
  <si>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</si>
  <si>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</si>
  <si>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</si>
  <si>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</si>
  <si>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</si>
  <si>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</si>
  <si>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</si>
  <si>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</si>
  <si>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</si>
  <si>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</si>
  <si>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</si>
  <si>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</si>
  <si>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</si>
  <si>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</si>
  <si>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</si>
  <si>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</si>
  <si>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</si>
  <si>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</si>
  <si>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</si>
  <si>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</si>
  <si>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</si>
  <si>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</si>
  <si>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</si>
  <si>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</si>
  <si>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</si>
  <si>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</si>
  <si>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</si>
  <si>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</si>
  <si>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</si>
  <si>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</si>
  <si>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</si>
  <si>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</si>
  <si>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</si>
  <si>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</si>
  <si>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</si>
  <si>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</si>
  <si>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</si>
  <si>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</si>
  <si>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</si>
  <si>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</si>
  <si>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</si>
  <si>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</si>
  <si>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</si>
  <si>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</si>
  <si>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</si>
  <si>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</si>
  <si>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</si>
  <si>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</si>
  <si>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</si>
  <si>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</si>
  <si>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</si>
  <si>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</si>
  <si>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</si>
  <si>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</si>
  <si>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</si>
  <si>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</si>
  <si>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</si>
  <si>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</si>
  <si>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</si>
  <si>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</si>
  <si>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</si>
  <si>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</si>
  <si>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</si>
  <si>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</si>
  <si>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</si>
  <si>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</si>
  <si>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</si>
  <si>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</si>
  <si>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</si>
  <si>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</si>
  <si>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</si>
  <si>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</si>
  <si>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</si>
  <si>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</si>
  <si>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</si>
  <si>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</si>
  <si>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</si>
  <si>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</si>
  <si>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</si>
  <si>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</si>
  <si>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</si>
  <si>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</si>
  <si>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</si>
  <si>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</si>
  <si>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</si>
  <si>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</si>
  <si>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</si>
  <si>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</si>
  <si>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</si>
  <si>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</si>
  <si>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</si>
  <si>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</si>
  <si>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</si>
  <si>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</si>
  <si>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</si>
  <si>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</si>
  <si>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</si>
  <si>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</si>
  <si>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</si>
  <si>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</si>
  <si>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</si>
  <si>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</si>
  <si>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</si>
  <si>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</si>
  <si>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</si>
  <si>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</si>
  <si>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</si>
  <si>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</si>
  <si>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</si>
  <si>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</si>
  <si>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</si>
  <si>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</si>
  <si>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</si>
  <si>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</si>
  <si>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</si>
  <si>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</si>
  <si>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</si>
  <si>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</si>
  <si>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</si>
  <si>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</si>
  <si>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</si>
  <si>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</si>
  <si>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</si>
  <si>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</si>
  <si>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</si>
  <si>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</si>
  <si>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</si>
  <si>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</si>
  <si>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</si>
  <si>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</si>
  <si>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</si>
  <si>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</si>
  <si>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</si>
  <si>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</si>
  <si>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</si>
  <si>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</si>
  <si>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</si>
  <si>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</si>
  <si>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</si>
  <si>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</si>
  <si>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</si>
  <si>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</si>
  <si>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</si>
  <si>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</si>
  <si>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</si>
  <si>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</si>
  <si>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</si>
  <si>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</si>
  <si>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</si>
  <si>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</si>
  <si>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</si>
  <si>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</si>
  <si>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</si>
  <si>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</si>
  <si>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</si>
  <si>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</si>
  <si>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</si>
  <si>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</si>
  <si>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</si>
  <si>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</si>
  <si>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</si>
  <si>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</si>
  <si>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</si>
  <si>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</si>
  <si>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</si>
  <si>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</si>
  <si>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</si>
  <si>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</si>
  <si>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</si>
  <si>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</si>
  <si>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</si>
  <si>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</si>
  <si>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</si>
  <si>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</si>
  <si>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</si>
  <si>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</si>
  <si>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</si>
  <si>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</si>
  <si>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</si>
  <si>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</si>
  <si>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</si>
  <si>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</si>
  <si>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</si>
  <si>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</si>
  <si>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</si>
  <si>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</si>
  <si>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</si>
  <si>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</si>
  <si>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</si>
  <si>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</si>
  <si>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</si>
  <si>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</si>
  <si>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</si>
  <si>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</si>
  <si>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----</t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</si>
  <si>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</si>
  <si>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</si>
  <si>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</si>
  <si>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</si>
  <si>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</si>
  <si>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</si>
  <si>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</si>
  <si>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</si>
  <si>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</si>
  <si>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</si>
  <si>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</si>
  <si>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</si>
  <si>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</si>
  <si>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</si>
  <si>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</si>
  <si>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</si>
  <si>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</si>
  <si>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</si>
  <si>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</si>
  <si>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</si>
  <si>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</si>
  <si>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</si>
  <si>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</si>
  <si>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</si>
  <si>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</si>
  <si>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</si>
  <si>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</si>
  <si>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</si>
  <si>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</si>
  <si>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</si>
  <si>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</si>
  <si>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</si>
  <si>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</si>
  <si>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</si>
  <si>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</si>
  <si>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</si>
  <si>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</si>
  <si>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</si>
  <si>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</si>
  <si>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出售</t>
    <phoneticPr fontId="30" type="noConversion"/>
  </si>
  <si>
    <r>
      <t>20200219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</si>
  <si>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</si>
  <si>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</si>
  <si>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</si>
  <si>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</si>
  <si>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</si>
  <si>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</si>
  <si>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</si>
  <si>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</si>
  <si>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,20201109售出</t>
    </r>
    <phoneticPr fontId="30" type="noConversion"/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</si>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</sst>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0" fontId="9" fillId="0" borderId="0" xfId="0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0" fontId="2" fillId="3" borderId="0" xfId="0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44"/>
  <sheetViews>
    <sheetView tabSelected="1" zoomScale="80" zoomScaleNormal="80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K284" sqref="K284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ROUND(SUM(H2:H19860),2)&amp;"盈利"</f>
        <v>10780.83盈利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27.94%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771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772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>Z3-AB3</f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773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>Z4-AB4</f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774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>Z5-AB5</f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775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>Z6-AB6</f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776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>Z7-AB7</f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777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>Z8-AB8</f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778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>Z9-AB9</f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779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>Z10-AB10</f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780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>Z11-AB11</f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781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>Z12-AB12</f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782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>Z13-AB13</f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783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>Z14-AB14</f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784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>Z15-AB15</f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785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>Z16-AB16</f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786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>Z17-AB17</f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787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>Z18-AB18</f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788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>Z19-AB19</f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789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>Z20-AB20</f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790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>Z21-AB21</f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791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>Z22-AB22</f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792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>Z23-AB23</f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793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>Z24-AB24</f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794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>Z25-AB25</f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795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>Z26-AB26</f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796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>Z27-AB27</f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797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>Z28-AB28</f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798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>Z29-AB29</f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799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>Z30-AB30</f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800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>Z31-AB31</f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801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>Z32-AB32</f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802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>Z33-AB33</f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803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>Z34-AB34</f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988</v>
      </c>
      <c r="J35" s="155" t="s">
        <v>1065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988</v>
      </c>
      <c r="J36" s="155" t="s">
        <v>1027</v>
      </c>
      <c r="K36" s="173">
        <v>43522</v>
      </c>
      <c r="L36" s="173" t="s">
        <v>1008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988</v>
      </c>
      <c r="J37" s="155" t="s">
        <v>1026</v>
      </c>
      <c r="K37" s="173">
        <v>43523</v>
      </c>
      <c r="L37" s="173" t="s">
        <v>1008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988</v>
      </c>
      <c r="J38" s="155" t="s">
        <v>1025</v>
      </c>
      <c r="K38" s="173">
        <v>43524</v>
      </c>
      <c r="L38" s="173" t="s">
        <v>1008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988</v>
      </c>
      <c r="J39" s="155" t="s">
        <v>1066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988</v>
      </c>
      <c r="J40" s="155" t="s">
        <v>1159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988</v>
      </c>
      <c r="J41" s="155" t="s">
        <v>1160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988</v>
      </c>
      <c r="J42" s="155" t="s">
        <v>1161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988</v>
      </c>
      <c r="J43" s="155" t="s">
        <v>1162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988</v>
      </c>
      <c r="J44" s="155" t="s">
        <v>1024</v>
      </c>
      <c r="K44" s="173">
        <v>43532</v>
      </c>
      <c r="L44" s="173" t="s">
        <v>1008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988</v>
      </c>
      <c r="J45" s="155" t="s">
        <v>1067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988</v>
      </c>
      <c r="J46" s="155" t="s">
        <v>1068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988</v>
      </c>
      <c r="J47" s="155" t="s">
        <v>1069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988</v>
      </c>
      <c r="J48" s="155" t="s">
        <v>1023</v>
      </c>
      <c r="K48" s="173">
        <v>43538</v>
      </c>
      <c r="L48" s="173" t="s">
        <v>1008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988</v>
      </c>
      <c r="J49" s="155" t="s">
        <v>1070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988</v>
      </c>
      <c r="J50" s="155" t="s">
        <v>1163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988</v>
      </c>
      <c r="J51" s="155" t="s">
        <v>1164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988</v>
      </c>
      <c r="J52" s="155" t="s">
        <v>1165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988</v>
      </c>
      <c r="J53" s="155" t="s">
        <v>1166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988</v>
      </c>
      <c r="J54" s="155" t="s">
        <v>1167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988</v>
      </c>
      <c r="J55" s="155" t="s">
        <v>1071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988</v>
      </c>
      <c r="J56" s="155" t="s">
        <v>1072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988</v>
      </c>
      <c r="J57" s="155" t="s">
        <v>1073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988</v>
      </c>
      <c r="J58" s="155" t="s">
        <v>1074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988</v>
      </c>
      <c r="J59" s="155" t="s">
        <v>1168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988</v>
      </c>
      <c r="J60" s="155" t="s">
        <v>1169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988</v>
      </c>
      <c r="J61" s="155" t="s">
        <v>1170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988</v>
      </c>
      <c r="J62" s="155" t="s">
        <v>1171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988</v>
      </c>
      <c r="J63" s="155" t="s">
        <v>1172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988</v>
      </c>
      <c r="J64" s="155" t="s">
        <v>1173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988</v>
      </c>
      <c r="J65" s="155" t="s">
        <v>1174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988</v>
      </c>
      <c r="J66" s="155" t="s">
        <v>1175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988</v>
      </c>
      <c r="J67" s="155" t="s">
        <v>1176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988</v>
      </c>
      <c r="J68" s="155" t="s">
        <v>1177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988</v>
      </c>
      <c r="J69" s="155" t="s">
        <v>1531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988</v>
      </c>
      <c r="J70" s="155" t="s">
        <v>1532</v>
      </c>
      <c r="K70" s="173">
        <v>43571</v>
      </c>
      <c r="L70" s="173" t="s">
        <v>1320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988</v>
      </c>
      <c r="J71" s="155" t="s">
        <v>1178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988</v>
      </c>
      <c r="J72" s="155" t="s">
        <v>1179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988</v>
      </c>
      <c r="J73" s="155" t="s">
        <v>1321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988</v>
      </c>
      <c r="J74" s="155" t="s">
        <v>1180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985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988</v>
      </c>
      <c r="J75" s="155" t="s">
        <v>1181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985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988</v>
      </c>
      <c r="J76" s="155" t="s">
        <v>1182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985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988</v>
      </c>
      <c r="J77" s="155" t="s">
        <v>1183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985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988</v>
      </c>
      <c r="J78" s="155" t="s">
        <v>1184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985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988</v>
      </c>
      <c r="J79" s="155" t="s">
        <v>1185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985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988</v>
      </c>
      <c r="J80" s="155" t="s">
        <v>1186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985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988</v>
      </c>
      <c r="J81" s="155" t="s">
        <v>1022</v>
      </c>
      <c r="K81" s="173">
        <v>43591</v>
      </c>
      <c r="L81" s="173" t="s">
        <v>1008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985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988</v>
      </c>
      <c r="J82" s="155" t="s">
        <v>1075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985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988</v>
      </c>
      <c r="J83" s="155" t="s">
        <v>1021</v>
      </c>
      <c r="K83" s="173">
        <v>43593</v>
      </c>
      <c r="L83" s="173" t="s">
        <v>1008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985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804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985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988</v>
      </c>
      <c r="J85" s="155" t="s">
        <v>1076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985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988</v>
      </c>
      <c r="J86" s="155" t="s">
        <v>1020</v>
      </c>
      <c r="K86" s="173">
        <v>43598</v>
      </c>
      <c r="L86" s="173" t="s">
        <v>1008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985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988</v>
      </c>
      <c r="J87" s="155" t="s">
        <v>1019</v>
      </c>
      <c r="K87" s="173">
        <v>43599</v>
      </c>
      <c r="L87" s="173" t="s">
        <v>1008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985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988</v>
      </c>
      <c r="J88" s="155" t="s">
        <v>1077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985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988</v>
      </c>
      <c r="J89" s="155" t="s">
        <v>1078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985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988</v>
      </c>
      <c r="J90" s="155" t="s">
        <v>1010</v>
      </c>
      <c r="K90" s="173">
        <v>43602</v>
      </c>
      <c r="L90" s="173" t="s">
        <v>1008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1009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988</v>
      </c>
      <c r="J92" s="155" t="s">
        <v>1011</v>
      </c>
      <c r="K92" s="173">
        <v>43606</v>
      </c>
      <c r="L92" s="173" t="s">
        <v>1008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988</v>
      </c>
      <c r="J93" s="155" t="s">
        <v>1012</v>
      </c>
      <c r="K93" s="173">
        <v>43607</v>
      </c>
      <c r="L93" s="173" t="s">
        <v>1008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805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806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988</v>
      </c>
      <c r="J96" s="155" t="s">
        <v>1013</v>
      </c>
      <c r="K96" s="173">
        <v>43612</v>
      </c>
      <c r="L96" s="173" t="s">
        <v>1008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988</v>
      </c>
      <c r="J97" s="155" t="s">
        <v>1014</v>
      </c>
      <c r="K97" s="173">
        <v>43613</v>
      </c>
      <c r="L97" s="173" t="s">
        <v>1008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988</v>
      </c>
      <c r="J98" s="155" t="s">
        <v>1015</v>
      </c>
      <c r="K98" s="173">
        <v>43614</v>
      </c>
      <c r="L98" s="173" t="s">
        <v>1008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988</v>
      </c>
      <c r="J99" s="155" t="s">
        <v>1016</v>
      </c>
      <c r="K99" s="173">
        <v>43615</v>
      </c>
      <c r="L99" s="173" t="s">
        <v>1008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988</v>
      </c>
      <c r="J100" s="155" t="s">
        <v>1017</v>
      </c>
      <c r="K100" s="173">
        <v>43616</v>
      </c>
      <c r="L100" s="173" t="s">
        <v>1008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988</v>
      </c>
      <c r="J101" s="155" t="s">
        <v>1018</v>
      </c>
      <c r="K101" s="173">
        <v>43619</v>
      </c>
      <c r="L101" s="173" t="s">
        <v>1008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808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809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807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988</v>
      </c>
      <c r="J105" s="155" t="s">
        <v>1031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985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988</v>
      </c>
      <c r="J106" s="155" t="s">
        <v>1079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985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988</v>
      </c>
      <c r="J107" s="155" t="s">
        <v>1080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985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988</v>
      </c>
      <c r="J108" s="155" t="s">
        <v>1081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985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988</v>
      </c>
      <c r="J109" s="155" t="s">
        <v>1029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985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988</v>
      </c>
      <c r="J110" s="155" t="s">
        <v>1030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985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988</v>
      </c>
      <c r="J111" s="155" t="s">
        <v>1082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985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988</v>
      </c>
      <c r="J112" s="155" t="s">
        <v>1083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985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988</v>
      </c>
      <c r="J113" s="155" t="s">
        <v>1187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985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988</v>
      </c>
      <c r="J114" s="155" t="s">
        <v>1188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985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988</v>
      </c>
      <c r="J115" s="155" t="s">
        <v>1189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985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988</v>
      </c>
      <c r="J116" s="155" t="s">
        <v>1190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985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988</v>
      </c>
      <c r="J117" s="155" t="s">
        <v>1191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985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988</v>
      </c>
      <c r="J118" s="155" t="s">
        <v>1192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985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988</v>
      </c>
      <c r="J119" s="155" t="s">
        <v>1193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985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988</v>
      </c>
      <c r="J120" s="155" t="s">
        <v>1194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985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988</v>
      </c>
      <c r="J121" s="155" t="s">
        <v>1195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985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988</v>
      </c>
      <c r="J122" s="155" t="s">
        <v>1196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985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988</v>
      </c>
      <c r="J123" s="155" t="s">
        <v>1197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985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988</v>
      </c>
      <c r="J124" s="155" t="s">
        <v>1198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985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988</v>
      </c>
      <c r="J125" s="155" t="s">
        <v>1199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985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988</v>
      </c>
      <c r="J126" s="155" t="s">
        <v>1200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985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988</v>
      </c>
      <c r="J127" s="155" t="s">
        <v>1201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985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988</v>
      </c>
      <c r="J128" s="155" t="s">
        <v>1202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985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988</v>
      </c>
      <c r="J129" s="155" t="s">
        <v>1203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985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988</v>
      </c>
      <c r="J130" s="155" t="s">
        <v>1204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985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988</v>
      </c>
      <c r="J131" s="155" t="s">
        <v>1205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985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988</v>
      </c>
      <c r="J132" s="155" t="s">
        <v>1206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985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988</v>
      </c>
      <c r="J133" s="155" t="s">
        <v>1207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985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988</v>
      </c>
      <c r="J134" s="155" t="s">
        <v>1208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985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988</v>
      </c>
      <c r="J135" s="155" t="s">
        <v>1209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985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988</v>
      </c>
      <c r="J136" s="155" t="s">
        <v>1210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985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988</v>
      </c>
      <c r="J137" s="155" t="s">
        <v>1211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985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988</v>
      </c>
      <c r="J138" s="155" t="s">
        <v>1212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985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988</v>
      </c>
      <c r="J139" s="155" t="s">
        <v>1322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985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988</v>
      </c>
      <c r="J140" s="155" t="s">
        <v>1323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985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988</v>
      </c>
      <c r="J141" s="155" t="s">
        <v>1324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985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988</v>
      </c>
      <c r="J142" s="155" t="s">
        <v>1213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985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988</v>
      </c>
      <c r="J143" s="155" t="s">
        <v>1214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985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988</v>
      </c>
      <c r="J144" s="155" t="s">
        <v>1215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985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988</v>
      </c>
      <c r="J145" s="155" t="s">
        <v>1216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985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988</v>
      </c>
      <c r="J146" s="155" t="s">
        <v>1217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985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988</v>
      </c>
      <c r="J147" s="155" t="s">
        <v>1218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985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988</v>
      </c>
      <c r="J148" s="155" t="s">
        <v>1219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985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988</v>
      </c>
      <c r="J149" s="155" t="s">
        <v>1220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985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988</v>
      </c>
      <c r="J150" s="155" t="s">
        <v>1221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985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988</v>
      </c>
      <c r="J151" s="155" t="s">
        <v>1222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985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988</v>
      </c>
      <c r="J152" s="155" t="s">
        <v>1223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985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988</v>
      </c>
      <c r="J153" s="155" t="s">
        <v>1224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985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988</v>
      </c>
      <c r="J154" s="155" t="s">
        <v>1225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985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988</v>
      </c>
      <c r="J155" s="155" t="s">
        <v>1226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985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988</v>
      </c>
      <c r="J156" s="155" t="s">
        <v>1227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985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988</v>
      </c>
      <c r="J157" s="155" t="s">
        <v>1228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985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988</v>
      </c>
      <c r="J158" s="155" t="s">
        <v>1229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985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988</v>
      </c>
      <c r="J159" s="155" t="s">
        <v>1230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985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988</v>
      </c>
      <c r="J160" s="155" t="s">
        <v>1231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985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988</v>
      </c>
      <c r="J161" s="155" t="s">
        <v>1232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985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988</v>
      </c>
      <c r="J162" s="155" t="s">
        <v>1233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985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988</v>
      </c>
      <c r="J163" s="155" t="s">
        <v>1234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985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988</v>
      </c>
      <c r="J164" s="155" t="s">
        <v>1235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985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988</v>
      </c>
      <c r="J165" s="155" t="s">
        <v>1357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985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988</v>
      </c>
      <c r="J166" s="155" t="s">
        <v>1358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985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1319</v>
      </c>
      <c r="J167" s="155" t="s">
        <v>1359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985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1319</v>
      </c>
      <c r="J168" s="155" t="s">
        <v>1360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985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988</v>
      </c>
      <c r="J169" s="155" t="s">
        <v>1361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985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988</v>
      </c>
      <c r="J170" s="155" t="s">
        <v>1362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985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988</v>
      </c>
      <c r="J171" s="155" t="s">
        <v>1363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985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1319</v>
      </c>
      <c r="J172" s="155" t="s">
        <v>1364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985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988</v>
      </c>
      <c r="J173" s="155" t="s">
        <v>1365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985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988</v>
      </c>
      <c r="J174" s="155" t="s">
        <v>1366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985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1319</v>
      </c>
      <c r="J175" s="155" t="s">
        <v>1367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985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1319</v>
      </c>
      <c r="J176" s="155" t="s">
        <v>1368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985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1319</v>
      </c>
      <c r="J177" s="155" t="s">
        <v>1369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985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988</v>
      </c>
      <c r="J178" s="155" t="s">
        <v>1370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985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1319</v>
      </c>
      <c r="J179" s="155" t="s">
        <v>1371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985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1319</v>
      </c>
      <c r="J180" s="155" t="s">
        <v>1372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985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1319</v>
      </c>
      <c r="J181" s="155" t="s">
        <v>1373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985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988</v>
      </c>
      <c r="J182" s="155" t="s">
        <v>1236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985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988</v>
      </c>
      <c r="J183" s="155" t="s">
        <v>1374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985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988</v>
      </c>
      <c r="J184" s="155" t="s">
        <v>1237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985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988</v>
      </c>
      <c r="J185" s="155" t="s">
        <v>1238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985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988</v>
      </c>
      <c r="J186" s="155" t="s">
        <v>1375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985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1319</v>
      </c>
      <c r="J187" s="155" t="s">
        <v>1376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985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1319</v>
      </c>
      <c r="J188" s="155" t="s">
        <v>1377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985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988</v>
      </c>
      <c r="J189" s="155" t="s">
        <v>1378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985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988</v>
      </c>
      <c r="J190" s="155" t="s">
        <v>1379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985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1319</v>
      </c>
      <c r="J191" s="155" t="s">
        <v>1380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985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1319</v>
      </c>
      <c r="J192" s="155" t="s">
        <v>1381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985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1319</v>
      </c>
      <c r="J193" s="155" t="s">
        <v>1382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985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1319</v>
      </c>
      <c r="J194" s="155" t="s">
        <v>1383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985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1319</v>
      </c>
      <c r="J195" s="155" t="s">
        <v>1384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985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1319</v>
      </c>
      <c r="J196" s="155" t="s">
        <v>1385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985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1319</v>
      </c>
      <c r="J197" s="155" t="s">
        <v>1386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985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1319</v>
      </c>
      <c r="J198" s="155" t="s">
        <v>1387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985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1319</v>
      </c>
      <c r="J199" s="155" t="s">
        <v>1388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985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1319</v>
      </c>
      <c r="J200" s="155" t="s">
        <v>1389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985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1319</v>
      </c>
      <c r="J201" s="155" t="s">
        <v>1390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985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1319</v>
      </c>
      <c r="J202" s="155" t="s">
        <v>1391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985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988</v>
      </c>
      <c r="J203" s="155" t="s">
        <v>1392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985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988</v>
      </c>
      <c r="J204" s="155" t="s">
        <v>1523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985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988</v>
      </c>
      <c r="J205" s="228" t="s">
        <v>1617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985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988</v>
      </c>
      <c r="J206" s="155" t="s">
        <v>1524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985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988</v>
      </c>
      <c r="J207" s="155" t="s">
        <v>1525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985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988</v>
      </c>
      <c r="J208" s="155" t="s">
        <v>1393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985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1319</v>
      </c>
      <c r="J209" s="155" t="s">
        <v>1394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985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1319</v>
      </c>
      <c r="J210" s="155" t="s">
        <v>1395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985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1319</v>
      </c>
      <c r="J211" s="155" t="s">
        <v>1396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985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1319</v>
      </c>
      <c r="J212" s="155" t="s">
        <v>1397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985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1319</v>
      </c>
      <c r="J213" s="155" t="s">
        <v>1398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985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1319</v>
      </c>
      <c r="J214" s="155" t="s">
        <v>1399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985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988</v>
      </c>
      <c r="J215" s="155" t="s">
        <v>1400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985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1319</v>
      </c>
      <c r="J216" s="155" t="s">
        <v>1401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985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1319</v>
      </c>
      <c r="J217" s="155" t="s">
        <v>1402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985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988</v>
      </c>
      <c r="J218" s="155" t="s">
        <v>1403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985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1319</v>
      </c>
      <c r="J219" s="155" t="s">
        <v>1404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985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1319</v>
      </c>
      <c r="J220" s="155" t="s">
        <v>1405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985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1319</v>
      </c>
      <c r="J221" s="155" t="s">
        <v>1406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985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988</v>
      </c>
      <c r="J222" s="155" t="s">
        <v>1407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985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988</v>
      </c>
      <c r="J223" s="155" t="s">
        <v>1239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985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988</v>
      </c>
      <c r="J224" s="155" t="s">
        <v>1240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985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988</v>
      </c>
      <c r="J225" s="155" t="s">
        <v>1408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985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988</v>
      </c>
      <c r="J226" s="155" t="s">
        <v>1409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985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1319</v>
      </c>
      <c r="J227" s="155" t="s">
        <v>1410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985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1319</v>
      </c>
      <c r="J228" s="155" t="s">
        <v>1411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985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1319</v>
      </c>
      <c r="J229" s="155" t="s">
        <v>1412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985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1319</v>
      </c>
      <c r="J230" s="155" t="s">
        <v>1413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985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1319</v>
      </c>
      <c r="J231" s="155" t="s">
        <v>1414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985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1319</v>
      </c>
      <c r="J232" s="155" t="s">
        <v>1415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985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988</v>
      </c>
      <c r="J233" s="155" t="s">
        <v>1416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985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988</v>
      </c>
      <c r="J234" s="155" t="s">
        <v>1526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985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988</v>
      </c>
      <c r="J235" s="155" t="s">
        <v>1735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985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988</v>
      </c>
      <c r="J236" s="155" t="s">
        <v>1655</v>
      </c>
      <c r="K236" s="173">
        <v>43817</v>
      </c>
      <c r="L236" s="173" t="s">
        <v>1654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985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988</v>
      </c>
      <c r="J237" s="155" t="s">
        <v>1656</v>
      </c>
      <c r="K237" s="173">
        <v>43818</v>
      </c>
      <c r="L237" s="173" t="s">
        <v>1654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985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988</v>
      </c>
      <c r="J238" s="155" t="s">
        <v>1657</v>
      </c>
      <c r="K238" s="173">
        <v>43819</v>
      </c>
      <c r="L238" s="173" t="s">
        <v>1654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985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988</v>
      </c>
      <c r="J239" s="155" t="s">
        <v>1417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1418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988</v>
      </c>
      <c r="J240" s="155" t="s">
        <v>1527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985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988</v>
      </c>
      <c r="J241" s="155" t="s">
        <v>1528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985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988</v>
      </c>
      <c r="J242" s="155" t="s">
        <v>1658</v>
      </c>
      <c r="K242" s="173">
        <v>43825</v>
      </c>
      <c r="L242" s="173" t="s">
        <v>1654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985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988</v>
      </c>
      <c r="J243" s="155" t="s">
        <v>1660</v>
      </c>
      <c r="K243" s="173">
        <v>43826</v>
      </c>
      <c r="L243" s="173" t="s">
        <v>1654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985</v>
      </c>
    </row>
    <row r="244" spans="1:30">
      <c r="A244" s="31" t="s">
        <v>275</v>
      </c>
      <c r="B244" s="2">
        <v>135</v>
      </c>
      <c r="C244" s="125">
        <v>95</v>
      </c>
      <c r="D244" s="121">
        <v>1.4193</v>
      </c>
      <c r="E244" s="32">
        <f>10%*Q244+13%</f>
        <v>0.22000000000000003</v>
      </c>
      <c r="F244" s="13">
        <f>IF(G244="",($F$1*C244-B244)/B244,H244/B244)</f>
        <v>0.1449259259259259</v>
      </c>
      <c r="H244" s="5">
        <f>IF(G244="",$F$1*C244-B244,G244-B244)</f>
        <v>19.564999999999998</v>
      </c>
      <c r="I244" s="251" t="s">
        <v>1797</v>
      </c>
      <c r="J244" s="33" t="s">
        <v>276</v>
      </c>
      <c r="K244" s="34">
        <f>DATE(MID(J244,1,4),MID(J244,5,2),MID(J244,7,2))</f>
        <v>43829</v>
      </c>
      <c r="L244" s="34" t="str">
        <f ca="1">IF(LEN(J244) &gt; 15,DATE(MID(J244,12,4),MID(J244,16,2),MID(J244,18,2)),TEXT(TODAY(),"yyyy-mm-dd"))</f>
        <v>2020-11-09</v>
      </c>
      <c r="M244" s="18">
        <f ca="1">(L244-K244+1)*B244</f>
        <v>42660</v>
      </c>
      <c r="N244" s="19">
        <f ca="1">H244/M244*365</f>
        <v>0.16739861697140176</v>
      </c>
      <c r="O244" s="35">
        <f>D244*C244</f>
        <v>134.83349999999999</v>
      </c>
      <c r="P244" s="35">
        <f>B244-O244</f>
        <v>0.16650000000001342</v>
      </c>
      <c r="Q244" s="36">
        <f>B244/150</f>
        <v>0.9</v>
      </c>
      <c r="R244" s="37">
        <f>R243+C244-T244</f>
        <v>21785.269999999993</v>
      </c>
      <c r="S244" s="38">
        <f>R244*D244</f>
        <v>30919.833710999992</v>
      </c>
      <c r="T244" s="38"/>
      <c r="U244" s="38"/>
      <c r="V244" s="39">
        <f>V243+U244</f>
        <v>6067.16</v>
      </c>
      <c r="W244" s="39">
        <f>V244+S244</f>
        <v>36986.993710999988</v>
      </c>
      <c r="X244" s="1">
        <f>X243+B244</f>
        <v>33255</v>
      </c>
      <c r="Y244" s="37">
        <f>W244-X244</f>
        <v>3731.9937109999883</v>
      </c>
      <c r="Z244" s="204">
        <f>W244/X244-1</f>
        <v>0.11222353664110618</v>
      </c>
      <c r="AA244" s="204">
        <f>S244/(X244-V244)-1</f>
        <v>0.13726701757109039</v>
      </c>
      <c r="AB244" s="204">
        <f>SUM($C$2:C244)*D244/SUM($B$2:B244)-1</f>
        <v>0.13821756860622436</v>
      </c>
      <c r="AC244" s="204">
        <f>Z244-AB244</f>
        <v>-2.5994031965118181E-2</v>
      </c>
      <c r="AD244" s="40">
        <f>IF(E244-F244&lt;0,"达成",E244-F244)</f>
        <v>7.5074074074074126E-2</v>
      </c>
    </row>
    <row r="245" spans="1:30">
      <c r="A245" s="31" t="s">
        <v>277</v>
      </c>
      <c r="B245" s="2">
        <v>135</v>
      </c>
      <c r="C245" s="125">
        <v>94.68</v>
      </c>
      <c r="D245" s="121">
        <v>1.4240999999999999</v>
      </c>
      <c r="E245" s="32">
        <f>10%*Q245+13%</f>
        <v>0.22000000000000003</v>
      </c>
      <c r="F245" s="13">
        <f>IF(G245="",($F$1*C245-B245)/B245,H245/B245)</f>
        <v>0.14106933333333341</v>
      </c>
      <c r="H245" s="5">
        <f>IF(G245="",$F$1*C245-B245,G245-B245)</f>
        <v>19.044360000000012</v>
      </c>
      <c r="I245" s="251" t="s">
        <v>1797</v>
      </c>
      <c r="J245" s="33" t="s">
        <v>278</v>
      </c>
      <c r="K245" s="34">
        <f>DATE(MID(J245,1,4),MID(J245,5,2),MID(J245,7,2))</f>
        <v>43830</v>
      </c>
      <c r="L245" s="34" t="str">
        <f ca="1">IF(LEN(J245) &gt; 15,DATE(MID(J245,12,4),MID(J245,16,2),MID(J245,18,2)),TEXT(TODAY(),"yyyy-mm-dd"))</f>
        <v>2020-11-09</v>
      </c>
      <c r="M245" s="18">
        <f ca="1">(L245-K245+1)*B245</f>
        <v>42525</v>
      </c>
      <c r="N245" s="19">
        <f ca="1">H245/M245*365</f>
        <v>0.16346129100529111</v>
      </c>
      <c r="O245" s="35">
        <f>D245*C245</f>
        <v>134.833788</v>
      </c>
      <c r="P245" s="35">
        <f>B245-O245</f>
        <v>0.16621200000000158</v>
      </c>
      <c r="Q245" s="36">
        <f>B245/150</f>
        <v>0.9</v>
      </c>
      <c r="R245" s="37">
        <f>R244+C245-T245</f>
        <v>21879.949999999993</v>
      </c>
      <c r="S245" s="38">
        <f>R245*D245</f>
        <v>31159.23679499999</v>
      </c>
      <c r="T245" s="38"/>
      <c r="U245" s="38"/>
      <c r="V245" s="39">
        <f>V244+U245</f>
        <v>6067.16</v>
      </c>
      <c r="W245" s="39">
        <f>V245+S245</f>
        <v>37226.396794999993</v>
      </c>
      <c r="X245" s="1">
        <f>X244+B245</f>
        <v>33390</v>
      </c>
      <c r="Y245" s="37">
        <f>W245-X245</f>
        <v>3836.3967949999933</v>
      </c>
      <c r="Z245" s="204">
        <f>W245/X245-1</f>
        <v>0.11489657966457001</v>
      </c>
      <c r="AA245" s="204">
        <f>S245/(X245-V245)-1</f>
        <v>0.14040988400180909</v>
      </c>
      <c r="AB245" s="204">
        <f>SUM($C$2:C245)*D245/SUM($B$2:B245)-1</f>
        <v>0.14148758957771745</v>
      </c>
      <c r="AC245" s="204">
        <f>Z245-AB245</f>
        <v>-2.6591009913147445E-2</v>
      </c>
      <c r="AD245" s="40">
        <f>IF(E245-F245&lt;0,"达成",E245-F245)</f>
        <v>7.8930666666666621E-2</v>
      </c>
    </row>
    <row r="246" spans="1:30">
      <c r="A246" s="31" t="s">
        <v>279</v>
      </c>
      <c r="B246" s="2">
        <v>135</v>
      </c>
      <c r="C246" s="125">
        <v>93.48</v>
      </c>
      <c r="D246" s="121">
        <v>1.4424999999999999</v>
      </c>
      <c r="E246" s="32">
        <f>10%*Q246+13%</f>
        <v>0.22000000000000003</v>
      </c>
      <c r="F246" s="13">
        <f>IF(G246="",($F$1*C246-B246)/B246,H246/B246)</f>
        <v>0.12660711111111111</v>
      </c>
      <c r="H246" s="5">
        <f>IF(G246="",$F$1*C246-B246,G246-B246)</f>
        <v>17.09196</v>
      </c>
      <c r="I246" s="251" t="s">
        <v>1797</v>
      </c>
      <c r="J246" s="33" t="s">
        <v>280</v>
      </c>
      <c r="K246" s="34">
        <f>DATE(MID(J246,1,4),MID(J246,5,2),MID(J246,7,2))</f>
        <v>43832</v>
      </c>
      <c r="L246" s="34" t="str">
        <f ca="1">IF(LEN(J246) &gt; 15,DATE(MID(J246,12,4),MID(J246,16,2),MID(J246,18,2)),TEXT(TODAY(),"yyyy-mm-dd"))</f>
        <v>2020-11-09</v>
      </c>
      <c r="M246" s="18">
        <f ca="1">(L246-K246+1)*B246</f>
        <v>42255</v>
      </c>
      <c r="N246" s="19">
        <f ca="1">H246/M246*365</f>
        <v>0.14764088036918707</v>
      </c>
      <c r="O246" s="35">
        <f>D246*C246</f>
        <v>134.8449</v>
      </c>
      <c r="P246" s="35">
        <f>B246-O246</f>
        <v>0.15510000000000446</v>
      </c>
      <c r="Q246" s="36">
        <f>B246/150</f>
        <v>0.9</v>
      </c>
      <c r="R246" s="37">
        <f>R245+C246-T246</f>
        <v>21741.919999999995</v>
      </c>
      <c r="S246" s="38">
        <f>R246*D246</f>
        <v>31362.719599999989</v>
      </c>
      <c r="T246" s="38">
        <v>231.51</v>
      </c>
      <c r="U246" s="38">
        <v>332.28</v>
      </c>
      <c r="V246" s="39">
        <f>V245+U246</f>
        <v>6399.44</v>
      </c>
      <c r="W246" s="39">
        <f>V246+S246</f>
        <v>37762.159599999992</v>
      </c>
      <c r="X246" s="1">
        <f>X245+B246</f>
        <v>33525</v>
      </c>
      <c r="Y246" s="37">
        <f>W246-X246</f>
        <v>4237.1595999999918</v>
      </c>
      <c r="Z246" s="204">
        <f>W246/X246-1</f>
        <v>0.12638805667412356</v>
      </c>
      <c r="AA246" s="204">
        <f>S246/(X246-V246)-1</f>
        <v>0.15620542396175363</v>
      </c>
      <c r="AB246" s="204">
        <f>SUM($C$2:C246)*D246/SUM($B$2:B246)-1</f>
        <v>0.15560234750186397</v>
      </c>
      <c r="AC246" s="204">
        <f>Z246-AB246</f>
        <v>-2.9214290827740408E-2</v>
      </c>
      <c r="AD246" s="40">
        <f>IF(E246-F246&lt;0,"达成",E246-F246)</f>
        <v>9.3392888888888914E-2</v>
      </c>
    </row>
    <row r="247" spans="1:30">
      <c r="A247" s="31" t="s">
        <v>281</v>
      </c>
      <c r="B247" s="2">
        <v>135</v>
      </c>
      <c r="C247" s="125">
        <v>93.63</v>
      </c>
      <c r="D247" s="121">
        <v>1.4401999999999999</v>
      </c>
      <c r="E247" s="32">
        <f>10%*Q247+13%</f>
        <v>0.22000000000000003</v>
      </c>
      <c r="F247" s="13">
        <f>IF(G247="",($F$1*C247-B247)/B247,H247/B247)</f>
        <v>0.1284148888888888</v>
      </c>
      <c r="H247" s="5">
        <f>IF(G247="",$F$1*C247-B247,G247-B247)</f>
        <v>17.336009999999987</v>
      </c>
      <c r="I247" s="251" t="s">
        <v>1797</v>
      </c>
      <c r="J247" s="33" t="s">
        <v>282</v>
      </c>
      <c r="K247" s="34">
        <f>DATE(MID(J247,1,4),MID(J247,5,2),MID(J247,7,2))</f>
        <v>43833</v>
      </c>
      <c r="L247" s="34" t="str">
        <f ca="1">IF(LEN(J247) &gt; 15,DATE(MID(J247,12,4),MID(J247,16,2),MID(J247,18,2)),TEXT(TODAY(),"yyyy-mm-dd"))</f>
        <v>2020-11-09</v>
      </c>
      <c r="M247" s="18">
        <f ca="1">(L247-K247+1)*B247</f>
        <v>42120</v>
      </c>
      <c r="N247" s="19">
        <f ca="1">H247/M247*365</f>
        <v>0.15022895655270643</v>
      </c>
      <c r="O247" s="35">
        <f>D247*C247</f>
        <v>134.84592599999999</v>
      </c>
      <c r="P247" s="35">
        <f>B247-O247</f>
        <v>0.15407400000000848</v>
      </c>
      <c r="Q247" s="36">
        <f>B247/150</f>
        <v>0.9</v>
      </c>
      <c r="R247" s="37">
        <f>R246+C247-T247</f>
        <v>21835.549999999996</v>
      </c>
      <c r="S247" s="38">
        <f>R247*D247</f>
        <v>31447.559109999991</v>
      </c>
      <c r="T247" s="38"/>
      <c r="U247" s="38"/>
      <c r="V247" s="39">
        <f>V246+U247</f>
        <v>6399.44</v>
      </c>
      <c r="W247" s="39">
        <f>V247+S247</f>
        <v>37846.99910999999</v>
      </c>
      <c r="X247" s="1">
        <f>X246+B247</f>
        <v>33660</v>
      </c>
      <c r="Y247" s="37">
        <f>W247-X247</f>
        <v>4186.9991099999897</v>
      </c>
      <c r="Z247" s="204">
        <f>W247/X247-1</f>
        <v>0.12439094206773582</v>
      </c>
      <c r="AA247" s="204">
        <f>S247/(X247-V247)-1</f>
        <v>0.15359182313202635</v>
      </c>
      <c r="AB247" s="204">
        <f>SUM($C$2:C247)*D247/SUM($B$2:B247)-1</f>
        <v>0.15313853161021962</v>
      </c>
      <c r="AC247" s="204">
        <f>Z247-AB247</f>
        <v>-2.8747589542483798E-2</v>
      </c>
      <c r="AD247" s="40">
        <f>IF(E247-F247&lt;0,"达成",E247-F247)</f>
        <v>9.1585111111111228E-2</v>
      </c>
    </row>
    <row r="248" spans="1:30">
      <c r="A248" s="31" t="s">
        <v>283</v>
      </c>
      <c r="B248" s="2">
        <v>135</v>
      </c>
      <c r="C248" s="125">
        <v>93.96</v>
      </c>
      <c r="D248" s="121">
        <v>1.4351</v>
      </c>
      <c r="E248" s="32">
        <f>10%*Q248+13%</f>
        <v>0.22000000000000003</v>
      </c>
      <c r="F248" s="13">
        <f>IF(G248="",($F$1*C248-B248)/B248,H248/B248)</f>
        <v>0.13239199999999995</v>
      </c>
      <c r="H248" s="5">
        <f>IF(G248="",$F$1*C248-B248,G248-B248)</f>
        <v>17.872919999999993</v>
      </c>
      <c r="I248" s="251" t="s">
        <v>1797</v>
      </c>
      <c r="J248" s="33" t="s">
        <v>284</v>
      </c>
      <c r="K248" s="34">
        <f>DATE(MID(J248,1,4),MID(J248,5,2),MID(J248,7,2))</f>
        <v>43836</v>
      </c>
      <c r="L248" s="34" t="str">
        <f ca="1">IF(LEN(J248) &gt; 15,DATE(MID(J248,12,4),MID(J248,16,2),MID(J248,18,2)),TEXT(TODAY(),"yyyy-mm-dd"))</f>
        <v>2020-11-09</v>
      </c>
      <c r="M248" s="18">
        <f ca="1">(L248-K248+1)*B248</f>
        <v>41715</v>
      </c>
      <c r="N248" s="19">
        <f ca="1">H248/M248*365</f>
        <v>0.15638537216828474</v>
      </c>
      <c r="O248" s="35">
        <f>D248*C248</f>
        <v>134.84199599999999</v>
      </c>
      <c r="P248" s="35">
        <f>B248-O248</f>
        <v>0.15800400000000536</v>
      </c>
      <c r="Q248" s="36">
        <f>B248/150</f>
        <v>0.9</v>
      </c>
      <c r="R248" s="37">
        <f>R247+C248-T248</f>
        <v>21929.509999999995</v>
      </c>
      <c r="S248" s="38">
        <f>R248*D248</f>
        <v>31471.039800999992</v>
      </c>
      <c r="T248" s="38"/>
      <c r="U248" s="38"/>
      <c r="V248" s="39">
        <f>V247+U248</f>
        <v>6399.44</v>
      </c>
      <c r="W248" s="39">
        <f>V248+S248</f>
        <v>37870.479800999994</v>
      </c>
      <c r="X248" s="1">
        <f>X247+B248</f>
        <v>33795</v>
      </c>
      <c r="Y248" s="37">
        <f>W248-X248</f>
        <v>4075.479800999994</v>
      </c>
      <c r="Z248" s="204">
        <f>W248/X248-1</f>
        <v>0.12059416484687069</v>
      </c>
      <c r="AA248" s="204">
        <f>S248/(X248-V248)-1</f>
        <v>0.14876424504554708</v>
      </c>
      <c r="AB248" s="204">
        <f>SUM($C$2:C248)*D248/SUM($B$2:B248)-1</f>
        <v>0.14845496472851005</v>
      </c>
      <c r="AC248" s="204">
        <f>Z248-AB248</f>
        <v>-2.7860799881639364E-2</v>
      </c>
      <c r="AD248" s="40">
        <f>IF(E248-F248&lt;0,"达成",E248-F248)</f>
        <v>8.7608000000000075E-2</v>
      </c>
    </row>
    <row r="249" spans="1:30">
      <c r="A249" s="31" t="s">
        <v>285</v>
      </c>
      <c r="B249" s="2">
        <v>135</v>
      </c>
      <c r="C249" s="125">
        <v>93.3</v>
      </c>
      <c r="D249" s="121">
        <v>1.4452</v>
      </c>
      <c r="E249" s="32">
        <f>10%*Q249+13%</f>
        <v>0.22000000000000003</v>
      </c>
      <c r="F249" s="13">
        <f>IF(G249="",($F$1*C249-B249)/B249,H249/B249)</f>
        <v>0.12443777777777765</v>
      </c>
      <c r="H249" s="5">
        <f>IF(G249="",$F$1*C249-B249,G249-B249)</f>
        <v>16.799099999999981</v>
      </c>
      <c r="I249" s="251" t="s">
        <v>1797</v>
      </c>
      <c r="J249" s="33" t="s">
        <v>286</v>
      </c>
      <c r="K249" s="34">
        <f>DATE(MID(J249,1,4),MID(J249,5,2),MID(J249,7,2))</f>
        <v>43837</v>
      </c>
      <c r="L249" s="34" t="str">
        <f ca="1">IF(LEN(J249) &gt; 15,DATE(MID(J249,12,4),MID(J249,16,2),MID(J249,18,2)),TEXT(TODAY(),"yyyy-mm-dd"))</f>
        <v>2020-11-09</v>
      </c>
      <c r="M249" s="18">
        <f ca="1">(L249-K249+1)*B249</f>
        <v>41580</v>
      </c>
      <c r="N249" s="19">
        <f ca="1">H249/M249*365</f>
        <v>0.14746684704184687</v>
      </c>
      <c r="O249" s="35">
        <f>D249*C249</f>
        <v>134.83716000000001</v>
      </c>
      <c r="P249" s="35">
        <f>B249-O249</f>
        <v>0.16283999999998855</v>
      </c>
      <c r="Q249" s="36">
        <f>B249/150</f>
        <v>0.9</v>
      </c>
      <c r="R249" s="37">
        <f>R248+C249-T249</f>
        <v>22022.809999999994</v>
      </c>
      <c r="S249" s="38">
        <f>R249*D249</f>
        <v>31827.365011999991</v>
      </c>
      <c r="T249" s="38"/>
      <c r="U249" s="38"/>
      <c r="V249" s="39">
        <f>V248+U249</f>
        <v>6399.44</v>
      </c>
      <c r="W249" s="39">
        <f>V249+S249</f>
        <v>38226.80501199999</v>
      </c>
      <c r="X249" s="1">
        <f>X248+B249</f>
        <v>33930</v>
      </c>
      <c r="Y249" s="37">
        <f>W249-X249</f>
        <v>4296.8050119999898</v>
      </c>
      <c r="Z249" s="204">
        <f>W249/X249-1</f>
        <v>0.12663734193928655</v>
      </c>
      <c r="AA249" s="204">
        <f>S249/(X249-V249)-1</f>
        <v>0.15607401418641653</v>
      </c>
      <c r="AB249" s="204">
        <f>SUM($C$2:C249)*D249/SUM($B$2:B249)-1</f>
        <v>0.15590997571470666</v>
      </c>
      <c r="AC249" s="204">
        <f>Z249-AB249</f>
        <v>-2.9272633775420109E-2</v>
      </c>
      <c r="AD249" s="40">
        <f>IF(E249-F249&lt;0,"达成",E249-F249)</f>
        <v>9.5562222222222382E-2</v>
      </c>
    </row>
    <row r="250" spans="1:30">
      <c r="A250" s="31" t="s">
        <v>287</v>
      </c>
      <c r="B250" s="2">
        <v>135</v>
      </c>
      <c r="C250" s="125">
        <v>94.32</v>
      </c>
      <c r="D250" s="121">
        <v>1.4296</v>
      </c>
      <c r="E250" s="32">
        <f>10%*Q250+13%</f>
        <v>0.22000000000000003</v>
      </c>
      <c r="F250" s="13">
        <f>IF(G250="",($F$1*C250-B250)/B250,H250/B250)</f>
        <v>0.13673066666666669</v>
      </c>
      <c r="H250" s="5">
        <f>IF(G250="",$F$1*C250-B250,G250-B250)</f>
        <v>18.458640000000003</v>
      </c>
      <c r="I250" s="251" t="s">
        <v>1797</v>
      </c>
      <c r="J250" s="33" t="s">
        <v>288</v>
      </c>
      <c r="K250" s="34">
        <f>DATE(MID(J250,1,4),MID(J250,5,2),MID(J250,7,2))</f>
        <v>43838</v>
      </c>
      <c r="L250" s="34" t="str">
        <f ca="1">IF(LEN(J250) &gt; 15,DATE(MID(J250,12,4),MID(J250,16,2),MID(J250,18,2)),TEXT(TODAY(),"yyyy-mm-dd"))</f>
        <v>2020-11-09</v>
      </c>
      <c r="M250" s="18">
        <f ca="1">(L250-K250+1)*B250</f>
        <v>41445</v>
      </c>
      <c r="N250" s="19">
        <f ca="1">H250/M250*365</f>
        <v>0.16256251900108579</v>
      </c>
      <c r="O250" s="35">
        <f>D250*C250</f>
        <v>134.83987199999999</v>
      </c>
      <c r="P250" s="35">
        <f>B250-O250</f>
        <v>0.16012800000001448</v>
      </c>
      <c r="Q250" s="36">
        <f>B250/150</f>
        <v>0.9</v>
      </c>
      <c r="R250" s="37">
        <f>R249+C250-T250</f>
        <v>22117.129999999994</v>
      </c>
      <c r="S250" s="38">
        <f>R250*D250</f>
        <v>31618.649047999992</v>
      </c>
      <c r="T250" s="38"/>
      <c r="U250" s="38"/>
      <c r="V250" s="39">
        <f>V249+U250</f>
        <v>6399.44</v>
      </c>
      <c r="W250" s="39">
        <f>V250+S250</f>
        <v>38018.089047999994</v>
      </c>
      <c r="X250" s="1">
        <f>X249+B250</f>
        <v>34065</v>
      </c>
      <c r="Y250" s="37">
        <f>W250-X250</f>
        <v>3953.0890479999944</v>
      </c>
      <c r="Z250" s="204">
        <f>W250/X250-1</f>
        <v>0.11604547330104187</v>
      </c>
      <c r="AA250" s="204">
        <f>S250/(X250-V250)-1</f>
        <v>0.1428884522127869</v>
      </c>
      <c r="AB250" s="204">
        <f>SUM($C$2:C250)*D250/SUM($B$2:B250)-1</f>
        <v>0.14285954851020066</v>
      </c>
      <c r="AC250" s="204">
        <f>Z250-AB250</f>
        <v>-2.6814075209158794E-2</v>
      </c>
      <c r="AD250" s="40">
        <f>IF(E250-F250&lt;0,"达成",E250-F250)</f>
        <v>8.3269333333333334E-2</v>
      </c>
    </row>
    <row r="251" spans="1:30">
      <c r="A251" s="31" t="s">
        <v>289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0.12335311111111112</v>
      </c>
      <c r="H251" s="5">
        <f>IF(G251="",$F$1*C251-B251,G251-B251)</f>
        <v>16.652670000000001</v>
      </c>
      <c r="I251" s="2" t="s">
        <v>66</v>
      </c>
      <c r="J251" s="33" t="s">
        <v>290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2020-11-09</v>
      </c>
      <c r="M251" s="18">
        <f ca="1">(L251-K251+1)*B251</f>
        <v>41310</v>
      </c>
      <c r="N251" s="19">
        <f ca="1">H251/M251*365</f>
        <v>0.14713688090050836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9.6646888888888907E-2</v>
      </c>
    </row>
    <row r="252" spans="1:30">
      <c r="A252" s="31" t="s">
        <v>291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0.12347362962962957</v>
      </c>
      <c r="H252" s="5">
        <f>IF(G252="",$F$1*C252-B252,G252-B252)</f>
        <v>16.668939999999992</v>
      </c>
      <c r="I252" s="2" t="s">
        <v>66</v>
      </c>
      <c r="J252" s="33" t="s">
        <v>292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2020-11-09</v>
      </c>
      <c r="M252" s="18">
        <f ca="1">(L252-K252+1)*B252</f>
        <v>41175</v>
      </c>
      <c r="N252" s="19">
        <f ca="1">H252/M252*365</f>
        <v>0.1477635239829993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9.6526370370370457E-2</v>
      </c>
    </row>
    <row r="253" spans="1:30">
      <c r="A253" s="31" t="s">
        <v>293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0.11322955555555554</v>
      </c>
      <c r="H253" s="5">
        <f>IF(G253="",$F$1*C253-B253,G253-B253)</f>
        <v>15.285989999999998</v>
      </c>
      <c r="I253" s="2" t="s">
        <v>66</v>
      </c>
      <c r="J253" s="33" t="s">
        <v>294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2020-11-09</v>
      </c>
      <c r="M253" s="18">
        <f ca="1">(L253-K253+1)*B253</f>
        <v>40770</v>
      </c>
      <c r="N253" s="19">
        <f ca="1">H253/M253*365</f>
        <v>0.13685029065489329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0.10677044444444449</v>
      </c>
    </row>
    <row r="254" spans="1:30">
      <c r="A254" s="31" t="s">
        <v>295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0.11660407407407421</v>
      </c>
      <c r="H254" s="5">
        <f>IF(G254="",$F$1*C254-B254,G254-B254)</f>
        <v>15.741550000000018</v>
      </c>
      <c r="I254" s="2" t="s">
        <v>66</v>
      </c>
      <c r="J254" s="33" t="s">
        <v>296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2020-11-09</v>
      </c>
      <c r="M254" s="18">
        <f ca="1">(L254-K254+1)*B254</f>
        <v>40635</v>
      </c>
      <c r="N254" s="19">
        <f ca="1">H254/M254*365</f>
        <v>0.14139696690045545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0.10339592592592582</v>
      </c>
    </row>
    <row r="255" spans="1:30">
      <c r="A255" s="31" t="s">
        <v>297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0.1225094814814815</v>
      </c>
      <c r="H255" s="5">
        <f>IF(G255="",$F$1*C255-B255,G255-B255)</f>
        <v>16.538780000000003</v>
      </c>
      <c r="I255" s="2" t="s">
        <v>66</v>
      </c>
      <c r="J255" s="33" t="s">
        <v>298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2020-11-09</v>
      </c>
      <c r="M255" s="18">
        <f ca="1">(L255-K255+1)*B255</f>
        <v>40500</v>
      </c>
      <c r="N255" s="19">
        <f ca="1">H255/M255*365</f>
        <v>0.14905320246913581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9.7490518518518532E-2</v>
      </c>
    </row>
    <row r="256" spans="1:30">
      <c r="A256" s="31" t="s">
        <v>299</v>
      </c>
      <c r="B256" s="2">
        <v>135</v>
      </c>
      <c r="C256" s="125">
        <v>93.47</v>
      </c>
      <c r="D256" s="121">
        <v>1.4426000000000001</v>
      </c>
      <c r="E256" s="32">
        <f>10%*Q256+13%</f>
        <v>0.22000000000000003</v>
      </c>
      <c r="F256" s="13">
        <f>IF(G256="",($F$1*C256-B256)/B256,H256/B256)</f>
        <v>0.12648659259259265</v>
      </c>
      <c r="H256" s="5">
        <f>IF(G256="",$F$1*C256-B256,G256-B256)</f>
        <v>17.075690000000009</v>
      </c>
      <c r="I256" s="251" t="s">
        <v>1797</v>
      </c>
      <c r="J256" s="33" t="s">
        <v>300</v>
      </c>
      <c r="K256" s="34">
        <f>DATE(MID(J256,1,4),MID(J256,5,2),MID(J256,7,2))</f>
        <v>43846</v>
      </c>
      <c r="L256" s="34" t="str">
        <f ca="1">IF(LEN(J256) &gt; 15,DATE(MID(J256,12,4),MID(J256,16,2),MID(J256,18,2)),TEXT(TODAY(),"yyyy-mm-dd"))</f>
        <v>2020-11-09</v>
      </c>
      <c r="M256" s="18">
        <f ca="1">(L256-K256+1)*B256</f>
        <v>40365</v>
      </c>
      <c r="N256" s="19">
        <f ca="1">H256/M256*365</f>
        <v>0.15440671002105794</v>
      </c>
      <c r="O256" s="35">
        <f>D256*C256</f>
        <v>134.839822</v>
      </c>
      <c r="P256" s="35">
        <f>B256-O256</f>
        <v>0.16017800000000193</v>
      </c>
      <c r="Q256" s="36">
        <f>B256/150</f>
        <v>0.9</v>
      </c>
      <c r="R256" s="37">
        <f>R255+C256-T256</f>
        <v>22222.499999999996</v>
      </c>
      <c r="S256" s="38">
        <f>R256*D256</f>
        <v>32058.178499999998</v>
      </c>
      <c r="T256" s="38"/>
      <c r="U256" s="38"/>
      <c r="V256" s="39">
        <f>V255+U256</f>
        <v>7056.98</v>
      </c>
      <c r="W256" s="39">
        <f>V256+S256</f>
        <v>39115.158499999998</v>
      </c>
      <c r="X256" s="1">
        <f>X255+B256</f>
        <v>34875</v>
      </c>
      <c r="Y256" s="37">
        <f>W256-X256</f>
        <v>4240.1584999999977</v>
      </c>
      <c r="Z256" s="204">
        <f>W256/X256-1</f>
        <v>0.12158160573476695</v>
      </c>
      <c r="AA256" s="204">
        <f>S256/(X256-V256)-1</f>
        <v>0.15242488502057294</v>
      </c>
      <c r="AB256" s="204">
        <f>SUM($C$2:C256)*D256/SUM($B$2:B256)-1</f>
        <v>0.14955095988530465</v>
      </c>
      <c r="AC256" s="204">
        <f>Z256-AB256</f>
        <v>-2.7969354150537695E-2</v>
      </c>
      <c r="AD256" s="40">
        <f>IF(E256-F256&lt;0,"达成",E256-F256)</f>
        <v>9.3513407407407378E-2</v>
      </c>
    </row>
    <row r="257" spans="1:30">
      <c r="A257" s="31" t="s">
        <v>301</v>
      </c>
      <c r="B257" s="2">
        <v>135</v>
      </c>
      <c r="C257" s="125">
        <v>93.35</v>
      </c>
      <c r="D257" s="121">
        <v>1.4444999999999999</v>
      </c>
      <c r="E257" s="32">
        <f>10%*Q257+13%</f>
        <v>0.22000000000000003</v>
      </c>
      <c r="F257" s="13">
        <f>IF(G257="",($F$1*C257-B257)/B257,H257/B257)</f>
        <v>0.12504037037037033</v>
      </c>
      <c r="H257" s="5">
        <f>IF(G257="",$F$1*C257-B257,G257-B257)</f>
        <v>16.880449999999996</v>
      </c>
      <c r="I257" s="251" t="s">
        <v>1797</v>
      </c>
      <c r="J257" s="33" t="s">
        <v>302</v>
      </c>
      <c r="K257" s="34">
        <f>DATE(MID(J257,1,4),MID(J257,5,2),MID(J257,7,2))</f>
        <v>43847</v>
      </c>
      <c r="L257" s="34" t="str">
        <f ca="1">IF(LEN(J257) &gt; 15,DATE(MID(J257,12,4),MID(J257,16,2),MID(J257,18,2)),TEXT(TODAY(),"yyyy-mm-dd"))</f>
        <v>2020-11-09</v>
      </c>
      <c r="M257" s="18">
        <f ca="1">(L257-K257+1)*B257</f>
        <v>40230</v>
      </c>
      <c r="N257" s="19">
        <f ca="1">H257/M257*365</f>
        <v>0.15315347377578917</v>
      </c>
      <c r="O257" s="35">
        <f>D257*C257</f>
        <v>134.84407499999998</v>
      </c>
      <c r="P257" s="35">
        <f>B257-O257</f>
        <v>0.15592500000002474</v>
      </c>
      <c r="Q257" s="36">
        <f>B257/150</f>
        <v>0.9</v>
      </c>
      <c r="R257" s="37">
        <f>R256+C257-T257</f>
        <v>22315.849999999995</v>
      </c>
      <c r="S257" s="38">
        <f>R257*D257</f>
        <v>32235.245324999989</v>
      </c>
      <c r="T257" s="38"/>
      <c r="U257" s="38"/>
      <c r="V257" s="39">
        <f>V256+U257</f>
        <v>7056.98</v>
      </c>
      <c r="W257" s="39">
        <f>V257+S257</f>
        <v>39292.225324999992</v>
      </c>
      <c r="X257" s="1">
        <f>X256+B257</f>
        <v>35010</v>
      </c>
      <c r="Y257" s="37">
        <f>W257-X257</f>
        <v>4282.2253249999922</v>
      </c>
      <c r="Z257" s="204">
        <f>W257/X257-1</f>
        <v>0.1223143480434159</v>
      </c>
      <c r="AA257" s="204">
        <f>S257/(X257-V257)-1</f>
        <v>0.15319365581965694</v>
      </c>
      <c r="AB257" s="204">
        <f>SUM($C$2:C257)*D257/SUM($B$2:B257)-1</f>
        <v>0.15047802827763457</v>
      </c>
      <c r="AC257" s="204">
        <f>Z257-AB257</f>
        <v>-2.8163680234218669E-2</v>
      </c>
      <c r="AD257" s="40">
        <f>IF(E257-F257&lt;0,"达成",E257-F257)</f>
        <v>9.4959629629629699E-2</v>
      </c>
    </row>
    <row r="258" spans="1:30">
      <c r="A258" s="31" t="s">
        <v>303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0.11684511111111112</v>
      </c>
      <c r="H258" s="5">
        <f>IF(G258="",$F$1*C258-B258,G258-B258)</f>
        <v>15.774090000000001</v>
      </c>
      <c r="I258" s="2" t="s">
        <v>66</v>
      </c>
      <c r="J258" s="33" t="s">
        <v>304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2020-11-09</v>
      </c>
      <c r="M258" s="18">
        <f ca="1">(L258-K258+1)*B258</f>
        <v>39825</v>
      </c>
      <c r="N258" s="19">
        <f ca="1">H258/M258*365</f>
        <v>0.14457106967984937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0.10315488888888891</v>
      </c>
    </row>
    <row r="259" spans="1:30">
      <c r="A259" s="31" t="s">
        <v>305</v>
      </c>
      <c r="B259" s="2">
        <v>135</v>
      </c>
      <c r="C259" s="125">
        <v>94.18</v>
      </c>
      <c r="D259" s="121">
        <v>1.4318</v>
      </c>
      <c r="E259" s="32">
        <f>10%*Q259+13%</f>
        <v>0.22000000000000003</v>
      </c>
      <c r="F259" s="13">
        <f>IF(G259="",($F$1*C259-B259)/B259,H259/B259)</f>
        <v>0.13504340740740745</v>
      </c>
      <c r="H259" s="5">
        <f>IF(G259="",$F$1*C259-B259,G259-B259)</f>
        <v>18.230860000000007</v>
      </c>
      <c r="I259" s="251" t="s">
        <v>1797</v>
      </c>
      <c r="J259" s="33" t="s">
        <v>306</v>
      </c>
      <c r="K259" s="34">
        <f>DATE(MID(J259,1,4),MID(J259,5,2),MID(J259,7,2))</f>
        <v>43851</v>
      </c>
      <c r="L259" s="34" t="str">
        <f ca="1">IF(LEN(J259) &gt; 15,DATE(MID(J259,12,4),MID(J259,16,2),MID(J259,18,2)),TEXT(TODAY(),"yyyy-mm-dd"))</f>
        <v>2020-11-09</v>
      </c>
      <c r="M259" s="18">
        <f ca="1">(L259-K259+1)*B259</f>
        <v>39690</v>
      </c>
      <c r="N259" s="19">
        <f ca="1">H259/M259*365</f>
        <v>0.16765593096497866</v>
      </c>
      <c r="O259" s="35">
        <f>D259*C259</f>
        <v>134.846924</v>
      </c>
      <c r="P259" s="35">
        <f>B259-O259</f>
        <v>0.15307599999999866</v>
      </c>
      <c r="Q259" s="36">
        <f>B259/150</f>
        <v>0.9</v>
      </c>
      <c r="R259" s="37">
        <f>R258+C259-T259</f>
        <v>22502.699999999993</v>
      </c>
      <c r="S259" s="38">
        <f>R259*D259</f>
        <v>32219.365859999991</v>
      </c>
      <c r="T259" s="38"/>
      <c r="U259" s="38"/>
      <c r="V259" s="39">
        <f>V258+U259</f>
        <v>7056.98</v>
      </c>
      <c r="W259" s="39">
        <f>V259+S259</f>
        <v>39276.345859999987</v>
      </c>
      <c r="X259" s="1">
        <f>X258+B259</f>
        <v>35280</v>
      </c>
      <c r="Y259" s="37">
        <f>W259-X259</f>
        <v>3996.3458599999867</v>
      </c>
      <c r="Z259" s="204">
        <f>W259/X259-1</f>
        <v>0.11327510941043051</v>
      </c>
      <c r="AA259" s="204">
        <f>S259/(X259-V259)-1</f>
        <v>0.14159880338815589</v>
      </c>
      <c r="AB259" s="204">
        <f>SUM($C$2:C259)*D259/SUM($B$2:B259)-1</f>
        <v>0.13921889393424003</v>
      </c>
      <c r="AC259" s="204">
        <f>Z259-AB259</f>
        <v>-2.5943784523809521E-2</v>
      </c>
      <c r="AD259" s="40">
        <f>IF(E259-F259&lt;0,"达成",E259-F259)</f>
        <v>8.4956592592592584E-2</v>
      </c>
    </row>
    <row r="260" spans="1:30">
      <c r="A260" s="31" t="s">
        <v>307</v>
      </c>
      <c r="B260" s="2">
        <v>135</v>
      </c>
      <c r="C260" s="125">
        <v>93.8</v>
      </c>
      <c r="D260" s="121">
        <v>1.4376</v>
      </c>
      <c r="E260" s="32">
        <f>10%*Q260+13%</f>
        <v>0.22000000000000003</v>
      </c>
      <c r="F260" s="13">
        <f>IF(G260="",($F$1*C260-B260)/B260,H260/B260)</f>
        <v>0.13046370370370361</v>
      </c>
      <c r="H260" s="5">
        <f>IF(G260="",$F$1*C260-B260,G260-B260)</f>
        <v>17.612599999999986</v>
      </c>
      <c r="I260" s="251" t="s">
        <v>1797</v>
      </c>
      <c r="J260" s="33" t="s">
        <v>308</v>
      </c>
      <c r="K260" s="34">
        <f>DATE(MID(J260,1,4),MID(J260,5,2),MID(J260,7,2))</f>
        <v>43852</v>
      </c>
      <c r="L260" s="34" t="str">
        <f ca="1">IF(LEN(J260) &gt; 15,DATE(MID(J260,12,4),MID(J260,16,2),MID(J260,18,2)),TEXT(TODAY(),"yyyy-mm-dd"))</f>
        <v>2020-11-09</v>
      </c>
      <c r="M260" s="18">
        <f ca="1">(L260-K260+1)*B260</f>
        <v>39555</v>
      </c>
      <c r="N260" s="19">
        <f ca="1">H260/M260*365</f>
        <v>0.16252304386297547</v>
      </c>
      <c r="O260" s="35">
        <f>D260*C260</f>
        <v>134.84688</v>
      </c>
      <c r="P260" s="35">
        <f>B260-O260</f>
        <v>0.15312000000000126</v>
      </c>
      <c r="Q260" s="36">
        <f>B260/150</f>
        <v>0.9</v>
      </c>
      <c r="R260" s="37">
        <f>R259+C260-T260</f>
        <v>22596.499999999993</v>
      </c>
      <c r="S260" s="38">
        <f>R260*D260</f>
        <v>32484.728399999989</v>
      </c>
      <c r="T260" s="38"/>
      <c r="U260" s="38"/>
      <c r="V260" s="39">
        <f>V259+U260</f>
        <v>7056.98</v>
      </c>
      <c r="W260" s="39">
        <f>V260+S260</f>
        <v>39541.708399999989</v>
      </c>
      <c r="X260" s="1">
        <f>X259+B260</f>
        <v>35415</v>
      </c>
      <c r="Y260" s="37">
        <f>W260-X260</f>
        <v>4126.7083999999886</v>
      </c>
      <c r="Z260" s="204">
        <f>W260/X260-1</f>
        <v>0.11652430890865428</v>
      </c>
      <c r="AA260" s="204">
        <f>S260/(X260-V260)-1</f>
        <v>0.145521739529064</v>
      </c>
      <c r="AB260" s="204">
        <f>SUM($C$2:C260)*D260/SUM($B$2:B260)-1</f>
        <v>0.14328108360864023</v>
      </c>
      <c r="AC260" s="204">
        <f>Z260-AB260</f>
        <v>-2.6756774699985941E-2</v>
      </c>
      <c r="AD260" s="40">
        <f>IF(E260-F260&lt;0,"达成",E260-F260)</f>
        <v>8.9536296296296419E-2</v>
      </c>
    </row>
    <row r="261" spans="1:30">
      <c r="A261" s="147" t="s">
        <v>309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988</v>
      </c>
      <c r="J261" s="155" t="s">
        <v>1659</v>
      </c>
      <c r="K261" s="173">
        <v>43853</v>
      </c>
      <c r="L261" s="173" t="s">
        <v>1654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985</v>
      </c>
    </row>
    <row r="262" spans="1:30">
      <c r="A262" s="147" t="s">
        <v>310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988</v>
      </c>
      <c r="J262" s="155" t="s">
        <v>1241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985</v>
      </c>
    </row>
    <row r="263" spans="1:30">
      <c r="A263" s="147" t="s">
        <v>311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988</v>
      </c>
      <c r="J263" s="155" t="s">
        <v>1242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985</v>
      </c>
    </row>
    <row r="264" spans="1:30">
      <c r="A264" s="147" t="s">
        <v>312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988</v>
      </c>
      <c r="J264" s="155" t="s">
        <v>1243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985</v>
      </c>
    </row>
    <row r="265" spans="1:30">
      <c r="A265" s="147" t="s">
        <v>313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1319</v>
      </c>
      <c r="J265" s="155" t="s">
        <v>1419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985</v>
      </c>
    </row>
    <row r="266" spans="1:30">
      <c r="A266" s="147" t="s">
        <v>314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1319</v>
      </c>
      <c r="J266" s="155" t="s">
        <v>1420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985</v>
      </c>
    </row>
    <row r="267" spans="1:30">
      <c r="A267" s="147" t="s">
        <v>315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1319</v>
      </c>
      <c r="J267" s="155" t="s">
        <v>1421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985</v>
      </c>
    </row>
    <row r="268" spans="1:30">
      <c r="A268" s="147" t="s">
        <v>316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988</v>
      </c>
      <c r="J268" s="155" t="s">
        <v>1422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985</v>
      </c>
    </row>
    <row r="269" spans="1:30">
      <c r="A269" s="147" t="s">
        <v>317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988</v>
      </c>
      <c r="J269" s="155" t="s">
        <v>1529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985</v>
      </c>
    </row>
    <row r="270" spans="1:30">
      <c r="A270" s="147" t="s">
        <v>318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988</v>
      </c>
      <c r="J270" s="155" t="s">
        <v>1423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985</v>
      </c>
    </row>
    <row r="271" spans="1:30">
      <c r="A271" s="147" t="s">
        <v>319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988</v>
      </c>
      <c r="J271" s="155" t="s">
        <v>1530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985</v>
      </c>
    </row>
    <row r="272" spans="1:30" ht="15.75" customHeight="1">
      <c r="A272" s="31" t="s">
        <v>320</v>
      </c>
      <c r="B272" s="2">
        <v>135</v>
      </c>
      <c r="C272" s="125">
        <v>94.83</v>
      </c>
      <c r="D272" s="121">
        <v>1.4218999999999999</v>
      </c>
      <c r="E272" s="32">
        <f>10%*Q272+13%</f>
        <v>0.22000000000000003</v>
      </c>
      <c r="F272" s="13">
        <f>IF(G272="",($F$1*C272-B272)/B272,H272/B272)</f>
        <v>0.14287711111111109</v>
      </c>
      <c r="H272" s="5">
        <f>IF(G272="",$F$1*C272-B272,G272-B272)</f>
        <v>19.288409999999999</v>
      </c>
      <c r="I272" s="251" t="s">
        <v>1797</v>
      </c>
      <c r="J272" s="33" t="s">
        <v>321</v>
      </c>
      <c r="K272" s="34">
        <f>DATE(MID(J272,1,4),MID(J272,5,2),MID(J272,7,2))</f>
        <v>43878</v>
      </c>
      <c r="L272" s="34" t="str">
        <f ca="1">IF(LEN(J272) &gt; 15,DATE(MID(J272,12,4),MID(J272,16,2),MID(J272,18,2)),TEXT(TODAY(),"yyyy-mm-dd"))</f>
        <v>2020-11-09</v>
      </c>
      <c r="M272" s="18">
        <f ca="1">(L272-K272+1)*B272</f>
        <v>36045</v>
      </c>
      <c r="N272" s="19">
        <f ca="1">H272/M272*365</f>
        <v>0.19531889721181855</v>
      </c>
      <c r="O272" s="35">
        <f>D272*C272</f>
        <v>134.83877699999999</v>
      </c>
      <c r="P272" s="35">
        <f>B272-O272</f>
        <v>0.16122300000000678</v>
      </c>
      <c r="Q272" s="36">
        <f>B272/150</f>
        <v>0.9</v>
      </c>
      <c r="R272" s="37">
        <f>R271+C272-T272</f>
        <v>23712.329999999998</v>
      </c>
      <c r="S272" s="38">
        <f>R272*D272</f>
        <v>33716.562026999993</v>
      </c>
      <c r="T272" s="38"/>
      <c r="U272" s="38"/>
      <c r="V272" s="39">
        <f>V271+U272</f>
        <v>7056.98</v>
      </c>
      <c r="W272" s="39">
        <f>V272+S272</f>
        <v>40773.542026999989</v>
      </c>
      <c r="X272" s="1">
        <f>X271+B272</f>
        <v>36945</v>
      </c>
      <c r="Y272" s="37">
        <f>W272-X272</f>
        <v>3828.5420269999886</v>
      </c>
      <c r="Z272" s="204">
        <f>W272/X272-1</f>
        <v>0.10362815068344799</v>
      </c>
      <c r="AA272" s="204">
        <f>S272/(X272-V272)-1</f>
        <v>0.12809620801244082</v>
      </c>
      <c r="AB272" s="204">
        <f>SUM($C$2:C272)*D272/SUM($B$2:B272)-1</f>
        <v>0.12691069010691547</v>
      </c>
      <c r="AC272" s="204">
        <f>Z272-AB272</f>
        <v>-2.3282539423467474E-2</v>
      </c>
      <c r="AD272" s="40">
        <f>IF(E272-F272&lt;0,"达成",E272-F272)</f>
        <v>7.7122888888888935E-2</v>
      </c>
    </row>
    <row r="273" spans="1:30">
      <c r="A273" s="31" t="s">
        <v>322</v>
      </c>
      <c r="B273" s="2">
        <v>135</v>
      </c>
      <c r="C273" s="125">
        <v>95.25</v>
      </c>
      <c r="D273" s="121">
        <v>1.4156</v>
      </c>
      <c r="E273" s="32">
        <f>10%*Q273+13%</f>
        <v>0.22000000000000003</v>
      </c>
      <c r="F273" s="13">
        <f>IF(G273="",($F$1*C273-B273)/B273,H273/B273)</f>
        <v>0.14793888888888901</v>
      </c>
      <c r="H273" s="5">
        <f>IF(G273="",$F$1*C273-B273,G273-B273)</f>
        <v>19.971750000000014</v>
      </c>
      <c r="I273" s="251" t="s">
        <v>1797</v>
      </c>
      <c r="J273" s="33" t="s">
        <v>323</v>
      </c>
      <c r="K273" s="34">
        <f>DATE(MID(J273,1,4),MID(J273,5,2),MID(J273,7,2))</f>
        <v>43879</v>
      </c>
      <c r="L273" s="34" t="str">
        <f ca="1">IF(LEN(J273) &gt; 15,DATE(MID(J273,12,4),MID(J273,16,2),MID(J273,18,2)),TEXT(TODAY(),"yyyy-mm-dd"))</f>
        <v>2020-11-09</v>
      </c>
      <c r="M273" s="18">
        <f ca="1">(L273-K273+1)*B273</f>
        <v>35910</v>
      </c>
      <c r="N273" s="19">
        <f ca="1">H273/M273*365</f>
        <v>0.20299885129490408</v>
      </c>
      <c r="O273" s="35">
        <f>D273*C273</f>
        <v>134.83590000000001</v>
      </c>
      <c r="P273" s="35">
        <f>B273-O273</f>
        <v>0.16409999999999059</v>
      </c>
      <c r="Q273" s="36">
        <f>B273/150</f>
        <v>0.9</v>
      </c>
      <c r="R273" s="37">
        <f>R272+C273-T273</f>
        <v>23807.579999999998</v>
      </c>
      <c r="S273" s="38">
        <f>R273*D273</f>
        <v>33702.010247999999</v>
      </c>
      <c r="T273" s="38"/>
      <c r="U273" s="38"/>
      <c r="V273" s="39">
        <f>V272+U273</f>
        <v>7056.98</v>
      </c>
      <c r="W273" s="39">
        <f>V273+S273</f>
        <v>40758.990248000002</v>
      </c>
      <c r="X273" s="1">
        <f>X272+B273</f>
        <v>37080</v>
      </c>
      <c r="Y273" s="37">
        <f>W273-X273</f>
        <v>3678.9902480000019</v>
      </c>
      <c r="Z273" s="204">
        <f>W273/X273-1</f>
        <v>9.9217644228694724E-2</v>
      </c>
      <c r="AA273" s="204">
        <f>S273/(X273-V273)-1</f>
        <v>0.12253898002266261</v>
      </c>
      <c r="AB273" s="204">
        <f>SUM($C$2:C273)*D273/SUM($B$2:B273)-1</f>
        <v>0.12146939600862994</v>
      </c>
      <c r="AC273" s="204">
        <f>Z273-AB273</f>
        <v>-2.2251751779935214E-2</v>
      </c>
      <c r="AD273" s="40">
        <f>IF(E273-F273&lt;0,"达成",E273-F273)</f>
        <v>7.206111111111102E-2</v>
      </c>
    </row>
    <row r="274" spans="1:30">
      <c r="A274" s="31" t="s">
        <v>324</v>
      </c>
      <c r="B274" s="2">
        <v>135</v>
      </c>
      <c r="C274" s="125">
        <v>95.39</v>
      </c>
      <c r="D274" s="121">
        <v>1.4136</v>
      </c>
      <c r="E274" s="32">
        <f>10%*Q274+13%</f>
        <v>0.22000000000000003</v>
      </c>
      <c r="F274" s="13">
        <f>IF(G274="",($F$1*C274-B274)/B274,H274/B274)</f>
        <v>0.14962614814814823</v>
      </c>
      <c r="H274" s="5">
        <f>IF(G274="",$F$1*C274-B274,G274-B274)</f>
        <v>20.19953000000001</v>
      </c>
      <c r="I274" s="251" t="s">
        <v>1797</v>
      </c>
      <c r="J274" s="33" t="s">
        <v>1798</v>
      </c>
      <c r="K274" s="34">
        <f>DATE(MID(J274,1,4),MID(J274,5,2),MID(J274,7,2))</f>
        <v>43880</v>
      </c>
      <c r="L274" s="34">
        <f ca="1">IF(LEN(J274) &gt; 15,DATE(MID(J274,12,4),MID(J274,16,2),MID(J274,18,2)),TEXT(TODAY(),"yyyy-mm-dd"))</f>
        <v>44144</v>
      </c>
      <c r="M274" s="18">
        <f ca="1">(L274-K274+1)*B274</f>
        <v>35775</v>
      </c>
      <c r="N274" s="19">
        <f ca="1">H274/M274*365</f>
        <v>0.20608884556254378</v>
      </c>
      <c r="O274" s="35">
        <f>D274*C274</f>
        <v>134.84330399999999</v>
      </c>
      <c r="P274" s="35">
        <f>B274-O274</f>
        <v>0.15669600000001083</v>
      </c>
      <c r="Q274" s="36">
        <f>B274/150</f>
        <v>0.9</v>
      </c>
      <c r="R274" s="37">
        <f>R273+C274-T274</f>
        <v>23902.969999999998</v>
      </c>
      <c r="S274" s="38">
        <f>R274*D274</f>
        <v>33789.238391999999</v>
      </c>
      <c r="T274" s="38"/>
      <c r="U274" s="38"/>
      <c r="V274" s="39">
        <f>V273+U274</f>
        <v>7056.98</v>
      </c>
      <c r="W274" s="39">
        <f>V274+S274</f>
        <v>40846.218391999995</v>
      </c>
      <c r="X274" s="1">
        <f>X273+B274</f>
        <v>37215</v>
      </c>
      <c r="Y274" s="37">
        <f>W274-X274</f>
        <v>3631.2183919999952</v>
      </c>
      <c r="Z274" s="204">
        <f>W274/X274-1</f>
        <v>9.7574053258094651E-2</v>
      </c>
      <c r="AA274" s="204">
        <f>S274/(X274-V274)-1</f>
        <v>0.12040639246210461</v>
      </c>
      <c r="AB274" s="204">
        <f>SUM($C$2:C274)*D274/SUM($B$2:B274)-1</f>
        <v>0.11944585054413515</v>
      </c>
      <c r="AC274" s="204">
        <f>Z274-AB274</f>
        <v>-2.1871797286040495E-2</v>
      </c>
      <c r="AD274" s="40">
        <f>IF(E274-F274&lt;0,"达成",E274-F274)</f>
        <v>7.0373851851851799E-2</v>
      </c>
    </row>
    <row r="275" spans="1:30">
      <c r="A275" s="31" t="s">
        <v>325</v>
      </c>
      <c r="B275" s="2">
        <v>135</v>
      </c>
      <c r="C275" s="125">
        <v>93.35</v>
      </c>
      <c r="D275" s="121">
        <v>1.4444999999999999</v>
      </c>
      <c r="E275" s="32">
        <f>10%*Q275+13%</f>
        <v>0.22000000000000003</v>
      </c>
      <c r="F275" s="13">
        <f>IF(G275="",($F$1*C275-B275)/B275,H275/B275)</f>
        <v>0.12504037037037033</v>
      </c>
      <c r="H275" s="5">
        <f>IF(G275="",$F$1*C275-B275,G275-B275)</f>
        <v>16.880449999999996</v>
      </c>
      <c r="I275" s="251" t="s">
        <v>1797</v>
      </c>
      <c r="J275" s="33" t="s">
        <v>1799</v>
      </c>
      <c r="K275" s="34">
        <f>DATE(MID(J275,1,4),MID(J275,5,2),MID(J275,7,2))</f>
        <v>43881</v>
      </c>
      <c r="L275" s="34">
        <f ca="1">IF(LEN(J275) &gt; 15,DATE(MID(J275,12,4),MID(J275,16,2),MID(J275,18,2)),TEXT(TODAY(),"yyyy-mm-dd"))</f>
        <v>44144</v>
      </c>
      <c r="M275" s="18">
        <f ca="1">(L275-K275+1)*B275</f>
        <v>35640</v>
      </c>
      <c r="N275" s="19">
        <f ca="1">H275/M275*365</f>
        <v>0.17287778479236809</v>
      </c>
      <c r="O275" s="35">
        <f>D275*C275</f>
        <v>134.84407499999998</v>
      </c>
      <c r="P275" s="35">
        <f>B275-O275</f>
        <v>0.15592500000002474</v>
      </c>
      <c r="Q275" s="36">
        <f>B275/150</f>
        <v>0.9</v>
      </c>
      <c r="R275" s="37">
        <f>R274+C275-T275</f>
        <v>23996.319999999996</v>
      </c>
      <c r="S275" s="38">
        <f>R275*D275</f>
        <v>34662.684239999995</v>
      </c>
      <c r="T275" s="38"/>
      <c r="U275" s="38"/>
      <c r="V275" s="39">
        <f>V274+U275</f>
        <v>7056.98</v>
      </c>
      <c r="W275" s="39">
        <f>V275+S275</f>
        <v>41719.664239999998</v>
      </c>
      <c r="X275" s="1">
        <f>X274+B275</f>
        <v>37350</v>
      </c>
      <c r="Y275" s="37">
        <f>W275-X275</f>
        <v>4369.6642399999982</v>
      </c>
      <c r="Z275" s="204">
        <f>W275/X275-1</f>
        <v>0.11699234912985279</v>
      </c>
      <c r="AA275" s="204">
        <f>S275/(X275-V275)-1</f>
        <v>0.14424657033204324</v>
      </c>
      <c r="AB275" s="204">
        <f>SUM($C$2:C275)*D275/SUM($B$2:B275)-1</f>
        <v>0.14339155783132496</v>
      </c>
      <c r="AC275" s="204">
        <f>Z275-AB275</f>
        <v>-2.6399208701472165E-2</v>
      </c>
      <c r="AD275" s="40">
        <f>IF(E275-F275&lt;0,"达成",E275-F275)</f>
        <v>9.4959629629629699E-2</v>
      </c>
    </row>
    <row r="276" spans="1:30">
      <c r="A276" s="31" t="s">
        <v>326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0.12359414814814824</v>
      </c>
      <c r="H276" s="5">
        <f>IF(G276="",$F$1*C276-B276,G276-B276)</f>
        <v>16.685210000000012</v>
      </c>
      <c r="I276" s="2" t="s">
        <v>66</v>
      </c>
      <c r="J276" s="33" t="s">
        <v>327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2020-11-09</v>
      </c>
      <c r="M276" s="18">
        <f ca="1">(L276-K276+1)*B276</f>
        <v>35505</v>
      </c>
      <c r="N276" s="19">
        <f ca="1">H276/M276*365</f>
        <v>0.17152800028165061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9.6405851851851784E-2</v>
      </c>
    </row>
    <row r="277" spans="1:30">
      <c r="A277" s="31" t="s">
        <v>328</v>
      </c>
      <c r="B277" s="2">
        <v>135</v>
      </c>
      <c r="C277" s="125">
        <v>93.63</v>
      </c>
      <c r="D277" s="121">
        <v>1.4401999999999999</v>
      </c>
      <c r="E277" s="32">
        <f>10%*Q277+13%</f>
        <v>0.22000000000000003</v>
      </c>
      <c r="F277" s="13">
        <f>IF(G277="",($F$1*C277-B277)/B277,H277/B277)</f>
        <v>0.1284148888888888</v>
      </c>
      <c r="H277" s="5">
        <f>IF(G277="",$F$1*C277-B277,G277-B277)</f>
        <v>17.336009999999987</v>
      </c>
      <c r="I277" s="251" t="s">
        <v>1797</v>
      </c>
      <c r="J277" s="33" t="s">
        <v>1800</v>
      </c>
      <c r="K277" s="34">
        <f>DATE(MID(J277,1,4),MID(J277,5,2),MID(J277,7,2))</f>
        <v>43885</v>
      </c>
      <c r="L277" s="34">
        <f ca="1">IF(LEN(J277) &gt; 15,DATE(MID(J277,12,4),MID(J277,16,2),MID(J277,18,2)),TEXT(TODAY(),"yyyy-mm-dd"))</f>
        <v>44144</v>
      </c>
      <c r="M277" s="18">
        <f ca="1">(L277-K277+1)*B277</f>
        <v>35100</v>
      </c>
      <c r="N277" s="19">
        <f ca="1">H277/M277*365</f>
        <v>0.18027474786324774</v>
      </c>
      <c r="O277" s="35">
        <f>D277*C277</f>
        <v>134.84592599999999</v>
      </c>
      <c r="P277" s="35">
        <f>B277-O277</f>
        <v>0.15407400000000848</v>
      </c>
      <c r="Q277" s="36">
        <f>B277/150</f>
        <v>0.9</v>
      </c>
      <c r="R277" s="37">
        <f>R276+C277-T277</f>
        <v>24183.179999999997</v>
      </c>
      <c r="S277" s="38">
        <f>R277*D277</f>
        <v>34828.61583599999</v>
      </c>
      <c r="T277" s="38"/>
      <c r="U277" s="38"/>
      <c r="V277" s="39">
        <f>V276+U277</f>
        <v>7056.98</v>
      </c>
      <c r="W277" s="39">
        <f>V277+S277</f>
        <v>41885.595835999993</v>
      </c>
      <c r="X277" s="1">
        <f>X276+B277</f>
        <v>37620</v>
      </c>
      <c r="Y277" s="37">
        <f>W277-X277</f>
        <v>4265.5958359999931</v>
      </c>
      <c r="Z277" s="204">
        <f>W277/X277-1</f>
        <v>0.11338638585858574</v>
      </c>
      <c r="AA277" s="204">
        <f>S277/(X277-V277)-1</f>
        <v>0.13956722326523985</v>
      </c>
      <c r="AB277" s="204">
        <f>SUM($C$2:C277)*D277/SUM($B$2:B277)-1</f>
        <v>0.13895969797979779</v>
      </c>
      <c r="AC277" s="204">
        <f>Z277-AB277</f>
        <v>-2.5573312121212055E-2</v>
      </c>
      <c r="AD277" s="40">
        <f>IF(E277-F277&lt;0,"达成",E277-F277)</f>
        <v>9.1585111111111228E-2</v>
      </c>
    </row>
    <row r="278" spans="1:30">
      <c r="A278" s="31" t="s">
        <v>330</v>
      </c>
      <c r="B278" s="2">
        <v>135</v>
      </c>
      <c r="C278" s="125">
        <v>93.85</v>
      </c>
      <c r="D278" s="121">
        <v>1.4368000000000001</v>
      </c>
      <c r="E278" s="32">
        <f>10%*Q278+13%</f>
        <v>0.22000000000000003</v>
      </c>
      <c r="F278" s="13">
        <f>IF(G278="",($F$1*C278-B278)/B278,H278/B278)</f>
        <v>0.13106629629629629</v>
      </c>
      <c r="H278" s="5">
        <f>IF(G278="",$F$1*C278-B278,G278-B278)</f>
        <v>17.693950000000001</v>
      </c>
      <c r="I278" s="251" t="s">
        <v>1797</v>
      </c>
      <c r="J278" s="33" t="s">
        <v>1801</v>
      </c>
      <c r="K278" s="34">
        <f>DATE(MID(J278,1,4),MID(J278,5,2),MID(J278,7,2))</f>
        <v>43886</v>
      </c>
      <c r="L278" s="34">
        <f ca="1">IF(LEN(J278) &gt; 15,DATE(MID(J278,12,4),MID(J278,16,2),MID(J278,18,2)),TEXT(TODAY(),"yyyy-mm-dd"))</f>
        <v>44144</v>
      </c>
      <c r="M278" s="18">
        <f ca="1">(L278-K278+1)*B278</f>
        <v>34965</v>
      </c>
      <c r="N278" s="19">
        <f ca="1">H278/M278*365</f>
        <v>0.18470732875732879</v>
      </c>
      <c r="O278" s="35">
        <f>D278*C278</f>
        <v>134.84368000000001</v>
      </c>
      <c r="P278" s="35">
        <f>B278-O278</f>
        <v>0.1563199999999938</v>
      </c>
      <c r="Q278" s="36">
        <f>B278/150</f>
        <v>0.9</v>
      </c>
      <c r="R278" s="37">
        <f>R277+C278-T278</f>
        <v>24277.029999999995</v>
      </c>
      <c r="S278" s="38">
        <f>R278*D278</f>
        <v>34881.236703999995</v>
      </c>
      <c r="T278" s="38"/>
      <c r="U278" s="38"/>
      <c r="V278" s="39">
        <f>V277+U278</f>
        <v>7056.98</v>
      </c>
      <c r="W278" s="39">
        <f>V278+S278</f>
        <v>41938.216703999991</v>
      </c>
      <c r="X278" s="1">
        <f>X277+B278</f>
        <v>37755</v>
      </c>
      <c r="Y278" s="37">
        <f>W278-X278</f>
        <v>4183.2167039999913</v>
      </c>
      <c r="Z278" s="204">
        <f>W278/X278-1</f>
        <v>0.1107990121573299</v>
      </c>
      <c r="AA278" s="204">
        <f>S278/(X278-V278)-1</f>
        <v>0.13626991916742504</v>
      </c>
      <c r="AB278" s="204">
        <f>SUM($C$2:C278)*D278/SUM($B$2:B278)-1</f>
        <v>0.13577945893259158</v>
      </c>
      <c r="AC278" s="204">
        <f>Z278-AB278</f>
        <v>-2.4980446775261678E-2</v>
      </c>
      <c r="AD278" s="40">
        <f>IF(E278-F278&lt;0,"达成",E278-F278)</f>
        <v>8.8933703703703737E-2</v>
      </c>
    </row>
    <row r="279" spans="1:30">
      <c r="A279" s="31" t="s">
        <v>332</v>
      </c>
      <c r="B279" s="2">
        <v>135</v>
      </c>
      <c r="C279" s="125">
        <v>94.95</v>
      </c>
      <c r="D279" s="121">
        <v>1.4200999999999999</v>
      </c>
      <c r="E279" s="32">
        <f>10%*Q279+13%</f>
        <v>0.22000000000000003</v>
      </c>
      <c r="F279" s="13">
        <f>IF(G279="",($F$1*C279-B279)/B279,H279/B279)</f>
        <v>0.14432333333333341</v>
      </c>
      <c r="H279" s="5">
        <f>IF(G279="",$F$1*C279-B279,G279-B279)</f>
        <v>19.483650000000011</v>
      </c>
      <c r="I279" s="251" t="s">
        <v>1797</v>
      </c>
      <c r="J279" s="33" t="s">
        <v>1802</v>
      </c>
      <c r="K279" s="34">
        <f>DATE(MID(J279,1,4),MID(J279,5,2),MID(J279,7,2))</f>
        <v>43887</v>
      </c>
      <c r="L279" s="34">
        <f ca="1">IF(LEN(J279) &gt; 15,DATE(MID(J279,12,4),MID(J279,16,2),MID(J279,18,2)),TEXT(TODAY(),"yyyy-mm-dd"))</f>
        <v>44144</v>
      </c>
      <c r="M279" s="18">
        <f ca="1">(L279-K279+1)*B279</f>
        <v>34830</v>
      </c>
      <c r="N279" s="19">
        <f ca="1">H279/M279*365</f>
        <v>0.20417835917312674</v>
      </c>
      <c r="O279" s="35">
        <f>D279*C279</f>
        <v>134.83849499999999</v>
      </c>
      <c r="P279" s="35">
        <f>B279-O279</f>
        <v>0.16150500000000534</v>
      </c>
      <c r="Q279" s="36">
        <f>B279/150</f>
        <v>0.9</v>
      </c>
      <c r="R279" s="37">
        <f>R278+C279-T279</f>
        <v>24371.979999999996</v>
      </c>
      <c r="S279" s="38">
        <f>R279*D279</f>
        <v>34610.648797999995</v>
      </c>
      <c r="T279" s="38"/>
      <c r="U279" s="38"/>
      <c r="V279" s="39">
        <f>V278+U279</f>
        <v>7056.98</v>
      </c>
      <c r="W279" s="39">
        <f>V279+S279</f>
        <v>41667.628797999991</v>
      </c>
      <c r="X279" s="1">
        <f>X278+B279</f>
        <v>37890</v>
      </c>
      <c r="Y279" s="37">
        <f>W279-X279</f>
        <v>3777.6287979999906</v>
      </c>
      <c r="Z279" s="204">
        <f>W279/X279-1</f>
        <v>9.9699889100026251E-2</v>
      </c>
      <c r="AA279" s="204">
        <f>S279/(X279-V279)-1</f>
        <v>0.12251893580323925</v>
      </c>
      <c r="AB279" s="204">
        <f>SUM($C$2:C279)*D279/SUM($B$2:B279)-1</f>
        <v>0.12213723407231436</v>
      </c>
      <c r="AC279" s="204">
        <f>Z279-AB279</f>
        <v>-2.2437344972288109E-2</v>
      </c>
      <c r="AD279" s="40">
        <f>IF(E279-F279&lt;0,"达成",E279-F279)</f>
        <v>7.5676666666666614E-2</v>
      </c>
    </row>
    <row r="280" spans="1:30">
      <c r="A280" s="31" t="s">
        <v>334</v>
      </c>
      <c r="B280" s="2">
        <v>135</v>
      </c>
      <c r="C280" s="125">
        <v>94.69</v>
      </c>
      <c r="D280" s="121">
        <v>1.4239999999999999</v>
      </c>
      <c r="E280" s="32">
        <f>10%*Q280+13%</f>
        <v>0.22000000000000003</v>
      </c>
      <c r="F280" s="13">
        <f>IF(G280="",($F$1*C280-B280)/B280,H280/B280)</f>
        <v>0.14118985185185187</v>
      </c>
      <c r="H280" s="5">
        <f>IF(G280="",$F$1*C280-B280,G280-B280)</f>
        <v>19.060630000000003</v>
      </c>
      <c r="I280" s="251" t="s">
        <v>1797</v>
      </c>
      <c r="J280" s="33" t="s">
        <v>1803</v>
      </c>
      <c r="K280" s="34">
        <f>DATE(MID(J280,1,4),MID(J280,5,2),MID(J280,7,2))</f>
        <v>43888</v>
      </c>
      <c r="L280" s="34">
        <f ca="1">IF(LEN(J280) &gt; 15,DATE(MID(J280,12,4),MID(J280,16,2),MID(J280,18,2)),TEXT(TODAY(),"yyyy-mm-dd"))</f>
        <v>44144</v>
      </c>
      <c r="M280" s="18">
        <f ca="1">(L280-K280+1)*B280</f>
        <v>34695</v>
      </c>
      <c r="N280" s="19">
        <f ca="1">H280/M280*365</f>
        <v>0.20052255224095694</v>
      </c>
      <c r="O280" s="35">
        <f>D280*C280</f>
        <v>134.83856</v>
      </c>
      <c r="P280" s="35">
        <f>B280-O280</f>
        <v>0.16143999999999892</v>
      </c>
      <c r="Q280" s="36">
        <f>B280/150</f>
        <v>0.9</v>
      </c>
      <c r="R280" s="37">
        <f>R279+C280-T280</f>
        <v>24466.669999999995</v>
      </c>
      <c r="S280" s="38">
        <f>R280*D280</f>
        <v>34840.538079999991</v>
      </c>
      <c r="T280" s="38"/>
      <c r="U280" s="38"/>
      <c r="V280" s="39">
        <f>V279+U280</f>
        <v>7056.98</v>
      </c>
      <c r="W280" s="39">
        <f>V280+S280</f>
        <v>41897.518079999994</v>
      </c>
      <c r="X280" s="1">
        <f>X279+B280</f>
        <v>38025</v>
      </c>
      <c r="Y280" s="37">
        <f>W280-X280</f>
        <v>3872.5180799999944</v>
      </c>
      <c r="Z280" s="204">
        <f>W280/X280-1</f>
        <v>0.10184136962524648</v>
      </c>
      <c r="AA280" s="204">
        <f>S280/(X280-V280)-1</f>
        <v>0.12504894016472456</v>
      </c>
      <c r="AB280" s="204">
        <f>SUM($C$2:C280)*D280/SUM($B$2:B280)-1</f>
        <v>0.12477013333333309</v>
      </c>
      <c r="AC280" s="204">
        <f>Z280-AB280</f>
        <v>-2.2928763708086608E-2</v>
      </c>
      <c r="AD280" s="40">
        <f>IF(E280-F280&lt;0,"达成",E280-F280)</f>
        <v>7.8810148148148157E-2</v>
      </c>
    </row>
    <row r="281" spans="1:30">
      <c r="A281" s="147" t="s">
        <v>336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988</v>
      </c>
      <c r="J281" s="155" t="s">
        <v>1424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985</v>
      </c>
    </row>
    <row r="282" spans="1:30">
      <c r="A282" s="31" t="s">
        <v>337</v>
      </c>
      <c r="B282" s="2">
        <v>135</v>
      </c>
      <c r="C282" s="125">
        <v>95.04</v>
      </c>
      <c r="D282" s="121">
        <v>1.4188000000000001</v>
      </c>
      <c r="E282" s="32">
        <f>10%*Q282+13%</f>
        <v>0.22000000000000003</v>
      </c>
      <c r="F282" s="13">
        <f>IF(G282="",($F$1*C282-B282)/B282,H282/B282)</f>
        <v>0.14540800000000015</v>
      </c>
      <c r="H282" s="5">
        <f>IF(G282="",$F$1*C282-B282,G282-B282)</f>
        <v>19.630080000000021</v>
      </c>
      <c r="I282" s="251" t="s">
        <v>1797</v>
      </c>
      <c r="J282" s="33" t="s">
        <v>1804</v>
      </c>
      <c r="K282" s="34">
        <f>DATE(MID(J282,1,4),MID(J282,5,2),MID(J282,7,2))</f>
        <v>43892</v>
      </c>
      <c r="L282" s="34">
        <f ca="1">IF(LEN(J282) &gt; 15,DATE(MID(J282,12,4),MID(J282,16,2),MID(J282,18,2)),TEXT(TODAY(),"yyyy-mm-dd"))</f>
        <v>44144</v>
      </c>
      <c r="M282" s="18">
        <f ca="1">(L282-K282+1)*B282</f>
        <v>34155</v>
      </c>
      <c r="N282" s="19">
        <f ca="1">H282/M282*365</f>
        <v>0.20977833992094883</v>
      </c>
      <c r="O282" s="35">
        <f>D282*C282</f>
        <v>134.84275200000002</v>
      </c>
      <c r="P282" s="35">
        <f>B282-O282</f>
        <v>0.1572479999999814</v>
      </c>
      <c r="Q282" s="36">
        <f>B282/150</f>
        <v>0.9</v>
      </c>
      <c r="R282" s="37">
        <f>R281+C282-T282</f>
        <v>24659.679999999997</v>
      </c>
      <c r="S282" s="38">
        <f>R282*D282</f>
        <v>34987.153983999997</v>
      </c>
      <c r="T282" s="38"/>
      <c r="U282" s="38"/>
      <c r="V282" s="39">
        <f>V281+U282</f>
        <v>7056.98</v>
      </c>
      <c r="W282" s="39">
        <f>V282+S282</f>
        <v>42044.133984</v>
      </c>
      <c r="X282" s="1">
        <f>X281+B282</f>
        <v>38295</v>
      </c>
      <c r="Y282" s="37">
        <f>W282-X282</f>
        <v>3749.1339840000001</v>
      </c>
      <c r="Z282" s="204">
        <f>W282/X282-1</f>
        <v>9.7901396631413951E-2</v>
      </c>
      <c r="AA282" s="204">
        <f>S282/(X282-V282)-1</f>
        <v>0.12001829770260719</v>
      </c>
      <c r="AB282" s="204">
        <f>SUM($C$2:C282)*D282/SUM($B$2:B282)-1</f>
        <v>0.11991243170126631</v>
      </c>
      <c r="AC282" s="204">
        <f>Z282-AB282</f>
        <v>-2.2011035069852358E-2</v>
      </c>
      <c r="AD282" s="40">
        <f>IF(E282-F282&lt;0,"达成",E282-F282)</f>
        <v>7.4591999999999881E-2</v>
      </c>
    </row>
    <row r="283" spans="1:30">
      <c r="A283" s="31" t="s">
        <v>338</v>
      </c>
      <c r="B283" s="2">
        <v>135</v>
      </c>
      <c r="C283" s="125">
        <v>94.53</v>
      </c>
      <c r="D283" s="121">
        <v>1.4265000000000001</v>
      </c>
      <c r="E283" s="32">
        <f>10%*Q283+13%</f>
        <v>0.22000000000000003</v>
      </c>
      <c r="F283" s="13">
        <f>IF(G283="",($F$1*C283-B283)/B283,H283/B283)</f>
        <v>0.13926155555555553</v>
      </c>
      <c r="H283" s="5">
        <f>IF(G283="",$F$1*C283-B283,G283-B283)</f>
        <v>18.800309999999996</v>
      </c>
      <c r="I283" s="251" t="s">
        <v>1797</v>
      </c>
      <c r="J283" s="33" t="s">
        <v>1805</v>
      </c>
      <c r="K283" s="34">
        <f>DATE(MID(J283,1,4),MID(J283,5,2),MID(J283,7,2))</f>
        <v>43893</v>
      </c>
      <c r="L283" s="34">
        <f ca="1">IF(LEN(J283) &gt; 15,DATE(MID(J283,12,4),MID(J283,16,2),MID(J283,18,2)),TEXT(TODAY(),"yyyy-mm-dd"))</f>
        <v>44144</v>
      </c>
      <c r="M283" s="18">
        <f ca="1">(L283-K283+1)*B283</f>
        <v>34020</v>
      </c>
      <c r="N283" s="19">
        <f ca="1">H283/M283*365</f>
        <v>0.20170820546737211</v>
      </c>
      <c r="O283" s="35">
        <f>D283*C283</f>
        <v>134.84704500000001</v>
      </c>
      <c r="P283" s="35">
        <f>B283-O283</f>
        <v>0.15295499999999151</v>
      </c>
      <c r="Q283" s="36">
        <f>B283/150</f>
        <v>0.9</v>
      </c>
      <c r="R283" s="37">
        <f>R282+C283-T283</f>
        <v>24754.209999999995</v>
      </c>
      <c r="S283" s="38">
        <f>R283*D283</f>
        <v>35311.880564999999</v>
      </c>
      <c r="T283" s="38"/>
      <c r="U283" s="38"/>
      <c r="V283" s="39">
        <f>V282+U283</f>
        <v>7056.98</v>
      </c>
      <c r="W283" s="39">
        <f>V283+S283</f>
        <v>42368.860564999995</v>
      </c>
      <c r="X283" s="1">
        <f>X282+B283</f>
        <v>38430</v>
      </c>
      <c r="Y283" s="37">
        <f>W283-X283</f>
        <v>3938.8605649999954</v>
      </c>
      <c r="Z283" s="204">
        <f>W283/X283-1</f>
        <v>0.10249442011449372</v>
      </c>
      <c r="AA283" s="204">
        <f>S283/(X283-V283)-1</f>
        <v>0.12554929570057327</v>
      </c>
      <c r="AB283" s="204">
        <f>SUM($C$2:C283)*D283/SUM($B$2:B283)-1</f>
        <v>0.12554376346604212</v>
      </c>
      <c r="AC283" s="204">
        <f>Z283-AB283</f>
        <v>-2.3049343351548401E-2</v>
      </c>
      <c r="AD283" s="40">
        <f>IF(E283-F283&lt;0,"达成",E283-F283)</f>
        <v>8.0738444444444502E-2</v>
      </c>
    </row>
    <row r="284" spans="1:30">
      <c r="A284" s="31" t="s">
        <v>339</v>
      </c>
      <c r="B284" s="2">
        <v>135</v>
      </c>
      <c r="C284" s="125">
        <v>94.02</v>
      </c>
      <c r="D284" s="121">
        <v>1.4341999999999999</v>
      </c>
      <c r="E284" s="32">
        <f>10%*Q284+13%</f>
        <v>0.22000000000000003</v>
      </c>
      <c r="F284" s="13">
        <f>IF(G284="",($F$1*C284-B284)/B284,H284/B284)</f>
        <v>0.1331151111111111</v>
      </c>
      <c r="H284" s="5">
        <f>IF(G284="",$F$1*C284-B284,G284-B284)</f>
        <v>17.97054</v>
      </c>
      <c r="I284" s="251" t="s">
        <v>1797</v>
      </c>
      <c r="J284" s="33" t="s">
        <v>1806</v>
      </c>
      <c r="K284" s="34">
        <f>DATE(MID(J284,1,4),MID(J284,5,2),MID(J284,7,2))</f>
        <v>43894</v>
      </c>
      <c r="L284" s="34">
        <f ca="1">IF(LEN(J284) &gt; 15,DATE(MID(J284,12,4),MID(J284,16,2),MID(J284,18,2)),TEXT(TODAY(),"yyyy-mm-dd"))</f>
        <v>44144</v>
      </c>
      <c r="M284" s="18">
        <f ca="1">(L284-K284+1)*B284</f>
        <v>33885</v>
      </c>
      <c r="N284" s="19">
        <f ca="1">H284/M284*365</f>
        <v>0.1935737671536078</v>
      </c>
      <c r="O284" s="35">
        <f>D284*C284</f>
        <v>134.84348399999999</v>
      </c>
      <c r="P284" s="35">
        <f>B284-O284</f>
        <v>0.15651600000001054</v>
      </c>
      <c r="Q284" s="36">
        <f>B284/150</f>
        <v>0.9</v>
      </c>
      <c r="R284" s="37">
        <f>R283+C284-T284</f>
        <v>24848.229999999996</v>
      </c>
      <c r="S284" s="38">
        <f>R284*D284</f>
        <v>35637.331465999989</v>
      </c>
      <c r="T284" s="38"/>
      <c r="U284" s="38"/>
      <c r="V284" s="39">
        <f>V283+U284</f>
        <v>7056.98</v>
      </c>
      <c r="W284" s="39">
        <f>V284+S284</f>
        <v>42694.311465999985</v>
      </c>
      <c r="X284" s="1">
        <f>X283+B284</f>
        <v>38565</v>
      </c>
      <c r="Y284" s="37">
        <f>W284-X284</f>
        <v>4129.3114659999846</v>
      </c>
      <c r="Z284" s="204">
        <f>W284/X284-1</f>
        <v>0.10707406887073723</v>
      </c>
      <c r="AA284" s="204">
        <f>S284/(X284-V284)-1</f>
        <v>0.13105588564435311</v>
      </c>
      <c r="AB284" s="204">
        <f>SUM($C$2:C284)*D284/SUM($B$2:B284)-1</f>
        <v>0.13115445113444801</v>
      </c>
      <c r="AC284" s="204">
        <f>Z284-AB284</f>
        <v>-2.4080382263710787E-2</v>
      </c>
      <c r="AD284" s="40">
        <f>IF(E284-F284&lt;0,"达成",E284-F284)</f>
        <v>8.6884888888888928E-2</v>
      </c>
    </row>
    <row r="285" spans="1:30">
      <c r="A285" s="31" t="s">
        <v>341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0.10961399999999996</v>
      </c>
      <c r="H285" s="5">
        <f>IF(G285="",$F$1*C285-B285,G285-B285)</f>
        <v>14.797889999999995</v>
      </c>
      <c r="I285" s="2" t="s">
        <v>66</v>
      </c>
      <c r="J285" s="33" t="s">
        <v>342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2020-11-09</v>
      </c>
      <c r="M285" s="18">
        <f ca="1">(L285-K285+1)*B285</f>
        <v>33750</v>
      </c>
      <c r="N285" s="19">
        <f ca="1">H285/M285*365</f>
        <v>0.16003643999999995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0.11038600000000007</v>
      </c>
    </row>
    <row r="286" spans="1:30">
      <c r="A286" s="31" t="s">
        <v>343</v>
      </c>
      <c r="B286" s="2">
        <v>135</v>
      </c>
      <c r="C286" s="125">
        <v>93.51</v>
      </c>
      <c r="D286" s="121">
        <v>1.4419999999999999</v>
      </c>
      <c r="E286" s="32">
        <f>10%*Q286+13%</f>
        <v>0.22000000000000003</v>
      </c>
      <c r="F286" s="13">
        <f>IF(G286="",($F$1*C286-B286)/B286,H286/B286)</f>
        <v>0.1269686666666667</v>
      </c>
      <c r="H286" s="5">
        <f>IF(G286="",$F$1*C286-B286,G286-B286)</f>
        <v>17.140770000000003</v>
      </c>
      <c r="I286" s="251" t="s">
        <v>1797</v>
      </c>
      <c r="J286" s="33" t="s">
        <v>1807</v>
      </c>
      <c r="K286" s="34">
        <f>DATE(MID(J286,1,4),MID(J286,5,2),MID(J286,7,2))</f>
        <v>43896</v>
      </c>
      <c r="L286" s="34">
        <f ca="1">IF(LEN(J286) &gt; 15,DATE(MID(J286,12,4),MID(J286,16,2),MID(J286,18,2)),TEXT(TODAY(),"yyyy-mm-dd"))</f>
        <v>44144</v>
      </c>
      <c r="M286" s="18">
        <f ca="1">(L286-K286+1)*B286</f>
        <v>33615</v>
      </c>
      <c r="N286" s="19">
        <f ca="1">H286/M286*365</f>
        <v>0.18611872824631864</v>
      </c>
      <c r="O286" s="35">
        <f>D286*C286</f>
        <v>134.84142</v>
      </c>
      <c r="P286" s="35">
        <f>B286-O286</f>
        <v>0.15858000000000061</v>
      </c>
      <c r="Q286" s="36">
        <f>B286/150</f>
        <v>0.9</v>
      </c>
      <c r="R286" s="37">
        <f>R285+C286-T286</f>
        <v>24696.299999999996</v>
      </c>
      <c r="S286" s="38">
        <f>R286*D286</f>
        <v>35612.064599999991</v>
      </c>
      <c r="T286" s="38"/>
      <c r="U286" s="38"/>
      <c r="V286" s="39">
        <f>V285+U286</f>
        <v>7548.79</v>
      </c>
      <c r="W286" s="39">
        <f>V286+S286</f>
        <v>43160.854599999991</v>
      </c>
      <c r="X286" s="1">
        <f>X285+B286</f>
        <v>38835</v>
      </c>
      <c r="Y286" s="37">
        <f>W286-X286</f>
        <v>4325.8545999999915</v>
      </c>
      <c r="Z286" s="204">
        <f>W286/X286-1</f>
        <v>0.1113906167117289</v>
      </c>
      <c r="AA286" s="204">
        <f>S286/(X286-V286)-1</f>
        <v>0.13826713430613657</v>
      </c>
      <c r="AB286" s="204">
        <f>SUM($C$2:C286)*D286/SUM($B$2:B286)-1</f>
        <v>0.13629005896742608</v>
      </c>
      <c r="AC286" s="204">
        <f>Z286-AB286</f>
        <v>-2.489944225569718E-2</v>
      </c>
      <c r="AD286" s="40">
        <f>IF(E286-F286&lt;0,"达成",E286-F286)</f>
        <v>9.3031333333333327E-2</v>
      </c>
    </row>
    <row r="287" spans="1:30">
      <c r="A287" s="147" t="s">
        <v>832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988</v>
      </c>
      <c r="J287" s="155" t="s">
        <v>1661</v>
      </c>
      <c r="K287" s="173">
        <v>43899</v>
      </c>
      <c r="L287" s="173" t="s">
        <v>1654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985</v>
      </c>
    </row>
    <row r="288" spans="1:30">
      <c r="A288" s="31" t="s">
        <v>833</v>
      </c>
      <c r="B288" s="2">
        <v>135</v>
      </c>
      <c r="C288" s="125">
        <v>94.67</v>
      </c>
      <c r="D288" s="121">
        <v>1.4242999999999999</v>
      </c>
      <c r="E288" s="32">
        <f>10%*Q288+13%</f>
        <v>0.22000000000000003</v>
      </c>
      <c r="F288" s="13">
        <f>IF(G288="",($F$1*C288-B288)/B288,H288/B288)</f>
        <v>0.14094881481481475</v>
      </c>
      <c r="H288" s="5">
        <f>IF(G288="",$F$1*C288-B288,G288-B288)</f>
        <v>19.028089999999992</v>
      </c>
      <c r="I288" s="251" t="s">
        <v>1797</v>
      </c>
      <c r="J288" s="33" t="s">
        <v>1808</v>
      </c>
      <c r="K288" s="34">
        <f>DATE(MID(J288,1,4),MID(J288,5,2),MID(J288,7,2))</f>
        <v>43900</v>
      </c>
      <c r="L288" s="34">
        <f ca="1">IF(LEN(J288) &gt; 15,DATE(MID(J288,12,4),MID(J288,16,2),MID(J288,18,2)),TEXT(TODAY(),"yyyy-mm-dd"))</f>
        <v>44144</v>
      </c>
      <c r="M288" s="18">
        <f ca="1">(L288-K288+1)*B288</f>
        <v>33075</v>
      </c>
      <c r="N288" s="19">
        <f ca="1">H288/M288*365</f>
        <v>0.20998496900982608</v>
      </c>
      <c r="O288" s="35">
        <f>D288*C288</f>
        <v>134.838481</v>
      </c>
      <c r="P288" s="35">
        <f>B288-O288</f>
        <v>0.16151899999999841</v>
      </c>
      <c r="Q288" s="36">
        <f>B288/150</f>
        <v>0.9</v>
      </c>
      <c r="R288" s="37">
        <f>R287+C288-T288</f>
        <v>24887.539999999994</v>
      </c>
      <c r="S288" s="38">
        <f>R288*D288</f>
        <v>35447.323221999992</v>
      </c>
      <c r="T288" s="38"/>
      <c r="U288" s="38"/>
      <c r="V288" s="39">
        <f>V287+U288</f>
        <v>7548.79</v>
      </c>
      <c r="W288" s="39">
        <f>V288+S288</f>
        <v>42996.113221999993</v>
      </c>
      <c r="X288" s="1">
        <f>X287+B288</f>
        <v>39105</v>
      </c>
      <c r="Y288" s="37">
        <f>W288-X288</f>
        <v>3891.1132219999927</v>
      </c>
      <c r="Z288" s="204">
        <f>W288/X288-1</f>
        <v>9.9504237872394707E-2</v>
      </c>
      <c r="AA288" s="204">
        <f>S288/(X288-V288)-1</f>
        <v>0.12330736872393722</v>
      </c>
      <c r="AB288" s="204">
        <f>SUM($C$2:C288)*D288/SUM($B$2:B288)-1</f>
        <v>0.12155876123257858</v>
      </c>
      <c r="AC288" s="204">
        <f>Z288-AB288</f>
        <v>-2.2054523360183875E-2</v>
      </c>
      <c r="AD288" s="40">
        <f>IF(E288-F288&lt;0,"达成",E288-F288)</f>
        <v>7.905118518518528E-2</v>
      </c>
    </row>
    <row r="289" spans="1:30">
      <c r="A289" s="147" t="s">
        <v>834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988</v>
      </c>
      <c r="J289" s="155" t="s">
        <v>1731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985</v>
      </c>
    </row>
    <row r="290" spans="1:30">
      <c r="A290" s="147" t="s">
        <v>835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988</v>
      </c>
      <c r="J290" s="155" t="s">
        <v>1344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985</v>
      </c>
    </row>
    <row r="291" spans="1:30">
      <c r="A291" s="147" t="s">
        <v>836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1319</v>
      </c>
      <c r="J291" s="155" t="s">
        <v>1326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985</v>
      </c>
    </row>
    <row r="292" spans="1:30">
      <c r="A292" s="147" t="s">
        <v>844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988</v>
      </c>
      <c r="J292" s="155" t="s">
        <v>1145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985</v>
      </c>
    </row>
    <row r="293" spans="1:30">
      <c r="A293" s="147" t="s">
        <v>845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988</v>
      </c>
      <c r="J293" s="155" t="s">
        <v>1136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985</v>
      </c>
    </row>
    <row r="294" spans="1:30">
      <c r="A294" s="147" t="s">
        <v>846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988</v>
      </c>
      <c r="J294" s="155" t="s">
        <v>1063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985</v>
      </c>
    </row>
    <row r="295" spans="1:30">
      <c r="A295" s="147" t="s">
        <v>847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988</v>
      </c>
      <c r="J295" s="155" t="s">
        <v>1062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985</v>
      </c>
    </row>
    <row r="296" spans="1:30">
      <c r="A296" s="147" t="s">
        <v>848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988</v>
      </c>
      <c r="J296" s="155" t="s">
        <v>1137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985</v>
      </c>
    </row>
    <row r="297" spans="1:30">
      <c r="A297" s="147" t="s">
        <v>855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988</v>
      </c>
      <c r="J297" s="155" t="s">
        <v>1028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985</v>
      </c>
    </row>
    <row r="298" spans="1:30">
      <c r="A298" s="147" t="s">
        <v>856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988</v>
      </c>
      <c r="J298" s="155" t="s">
        <v>1118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985</v>
      </c>
    </row>
    <row r="299" spans="1:30">
      <c r="A299" s="147" t="s">
        <v>857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988</v>
      </c>
      <c r="J299" s="155" t="s">
        <v>1146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985</v>
      </c>
    </row>
    <row r="300" spans="1:30">
      <c r="A300" s="147" t="s">
        <v>858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988</v>
      </c>
      <c r="J300" s="155" t="s">
        <v>1138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985</v>
      </c>
    </row>
    <row r="301" spans="1:30">
      <c r="A301" s="147" t="s">
        <v>859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988</v>
      </c>
      <c r="J301" s="155" t="s">
        <v>1139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985</v>
      </c>
    </row>
    <row r="302" spans="1:30">
      <c r="A302" s="147" t="s">
        <v>867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988</v>
      </c>
      <c r="J302" s="155" t="s">
        <v>1140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985</v>
      </c>
    </row>
    <row r="303" spans="1:30">
      <c r="A303" s="147" t="s">
        <v>868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988</v>
      </c>
      <c r="J303" s="155" t="s">
        <v>1147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985</v>
      </c>
    </row>
    <row r="304" spans="1:30">
      <c r="A304" s="147" t="s">
        <v>869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988</v>
      </c>
      <c r="J304" s="155" t="s">
        <v>1141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985</v>
      </c>
    </row>
    <row r="305" spans="1:30">
      <c r="A305" s="147" t="s">
        <v>870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988</v>
      </c>
      <c r="J305" s="155" t="s">
        <v>1148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985</v>
      </c>
    </row>
    <row r="306" spans="1:30">
      <c r="A306" s="147" t="s">
        <v>871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988</v>
      </c>
      <c r="J306" s="155" t="s">
        <v>1142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985</v>
      </c>
    </row>
    <row r="307" spans="1:30">
      <c r="A307" s="147" t="s">
        <v>877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988</v>
      </c>
      <c r="J307" s="155" t="s">
        <v>1149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985</v>
      </c>
    </row>
    <row r="308" spans="1:30">
      <c r="A308" s="147" t="s">
        <v>878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988</v>
      </c>
      <c r="J308" s="155" t="s">
        <v>1662</v>
      </c>
      <c r="K308" s="173">
        <v>43929</v>
      </c>
      <c r="L308" s="173" t="s">
        <v>1654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985</v>
      </c>
    </row>
    <row r="309" spans="1:30">
      <c r="A309" s="147" t="s">
        <v>879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988</v>
      </c>
      <c r="J309" s="155" t="s">
        <v>1664</v>
      </c>
      <c r="K309" s="173">
        <v>43930</v>
      </c>
      <c r="L309" s="173" t="s">
        <v>1654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985</v>
      </c>
    </row>
    <row r="310" spans="1:30">
      <c r="A310" s="147" t="s">
        <v>880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988</v>
      </c>
      <c r="J310" s="155" t="s">
        <v>1663</v>
      </c>
      <c r="K310" s="173">
        <v>43931</v>
      </c>
      <c r="L310" s="173" t="s">
        <v>1654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985</v>
      </c>
    </row>
    <row r="311" spans="1:30">
      <c r="A311" s="147" t="s">
        <v>886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988</v>
      </c>
      <c r="J311" s="155" t="s">
        <v>1488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985</v>
      </c>
    </row>
    <row r="312" spans="1:30">
      <c r="A312" s="147" t="s">
        <v>887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988</v>
      </c>
      <c r="J312" s="155" t="s">
        <v>1150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985</v>
      </c>
    </row>
    <row r="313" spans="1:30">
      <c r="A313" s="147" t="s">
        <v>888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988</v>
      </c>
      <c r="J313" s="155" t="s">
        <v>1733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985</v>
      </c>
    </row>
    <row r="314" spans="1:30">
      <c r="A314" s="31" t="s">
        <v>889</v>
      </c>
      <c r="B314" s="2">
        <v>240</v>
      </c>
      <c r="C314" s="126">
        <v>180.06</v>
      </c>
      <c r="D314" s="122">
        <v>1.3312999999999999</v>
      </c>
      <c r="E314" s="32">
        <f>10%*Q314+13%</f>
        <v>0.29000000000000004</v>
      </c>
      <c r="F314" s="13">
        <f>IF(G314="",($F$1*C314-B314)/B314,H314/B314)</f>
        <v>0.2206567500000001</v>
      </c>
      <c r="H314" s="5">
        <f>IF(G314="",$F$1*C314-B314,G314-B314)</f>
        <v>52.95762000000002</v>
      </c>
      <c r="I314" s="251" t="s">
        <v>1797</v>
      </c>
      <c r="J314" s="33" t="s">
        <v>1809</v>
      </c>
      <c r="K314" s="34">
        <f>DATE(MID(J314,1,4),MID(J314,5,2),MID(J314,7,2))</f>
        <v>43937</v>
      </c>
      <c r="L314" s="34">
        <f ca="1">IF(LEN(J314) &gt; 15,DATE(MID(J314,12,4),MID(J314,16,2),MID(J314,18,2)),TEXT(TODAY(),"yyyy-mm-dd"))</f>
        <v>44144</v>
      </c>
      <c r="M314" s="18">
        <f ca="1">(L314-K314+1)*B314</f>
        <v>49920</v>
      </c>
      <c r="N314" s="19">
        <f ca="1">H314/M314*365</f>
        <v>0.38721016225961546</v>
      </c>
      <c r="O314" s="35">
        <f>D314*C314</f>
        <v>239.71387799999999</v>
      </c>
      <c r="P314" s="35">
        <f>B314-O314</f>
        <v>0.28612200000000598</v>
      </c>
      <c r="Q314" s="36">
        <f>B314/150</f>
        <v>1.6</v>
      </c>
      <c r="R314" s="37">
        <f>R313+C314-T314</f>
        <v>27596.779999999995</v>
      </c>
      <c r="S314" s="38">
        <f>R314*D314</f>
        <v>36739.593213999993</v>
      </c>
      <c r="T314" s="38"/>
      <c r="U314" s="38"/>
      <c r="V314" s="39">
        <f>V313+U314</f>
        <v>7548.79</v>
      </c>
      <c r="W314" s="39">
        <f>V314+S314</f>
        <v>44288.383213999994</v>
      </c>
      <c r="X314" s="1">
        <f>X313+B314</f>
        <v>42675</v>
      </c>
      <c r="Y314" s="37">
        <f>W314-X314</f>
        <v>1613.383213999994</v>
      </c>
      <c r="Z314" s="204">
        <f>W314/X314-1</f>
        <v>3.7806285038078258E-2</v>
      </c>
      <c r="AA314" s="204">
        <f>S314/(X314-V314)-1</f>
        <v>4.5931035941537468E-2</v>
      </c>
      <c r="AB314" s="204">
        <f>SUM($C$2:C314)*D314/SUM($B$2:B314)-1</f>
        <v>4.5146150908025318E-2</v>
      </c>
      <c r="AC314" s="204">
        <f>Z314-AB314</f>
        <v>-7.3398658699470598E-3</v>
      </c>
      <c r="AD314" s="40">
        <f>IF(E314-F314&lt;0,"达成",E314-F314)</f>
        <v>6.934324999999994E-2</v>
      </c>
    </row>
    <row r="315" spans="1:30">
      <c r="A315" s="31" t="s">
        <v>890</v>
      </c>
      <c r="B315" s="2">
        <v>240</v>
      </c>
      <c r="C315" s="126">
        <v>178.44</v>
      </c>
      <c r="D315" s="122">
        <v>1.3433999999999999</v>
      </c>
      <c r="E315" s="32">
        <f>10%*Q315+13%</f>
        <v>0.29000000000000004</v>
      </c>
      <c r="F315" s="13">
        <f>IF(G315="",($F$1*C315-B315)/B315,H315/B315)</f>
        <v>0.2096745000000001</v>
      </c>
      <c r="H315" s="5">
        <f>IF(G315="",$F$1*C315-B315,G315-B315)</f>
        <v>50.321880000000021</v>
      </c>
      <c r="I315" s="251" t="s">
        <v>1797</v>
      </c>
      <c r="J315" s="33" t="s">
        <v>1810</v>
      </c>
      <c r="K315" s="34">
        <f>DATE(MID(J315,1,4),MID(J315,5,2),MID(J315,7,2))</f>
        <v>43938</v>
      </c>
      <c r="L315" s="34">
        <f ca="1">IF(LEN(J315) &gt; 15,DATE(MID(J315,12,4),MID(J315,16,2),MID(J315,18,2)),TEXT(TODAY(),"yyyy-mm-dd"))</f>
        <v>44144</v>
      </c>
      <c r="M315" s="18">
        <f ca="1">(L315-K315+1)*B315</f>
        <v>49680</v>
      </c>
      <c r="N315" s="19">
        <f ca="1">H315/M315*365</f>
        <v>0.36971590579710162</v>
      </c>
      <c r="O315" s="35">
        <f>D315*C315</f>
        <v>239.71629599999997</v>
      </c>
      <c r="P315" s="35">
        <f>B315-O315</f>
        <v>0.2837040000000286</v>
      </c>
      <c r="Q315" s="36">
        <f>B315/150</f>
        <v>1.6</v>
      </c>
      <c r="R315" s="37">
        <f>R314+C315-T315</f>
        <v>27775.219999999994</v>
      </c>
      <c r="S315" s="38">
        <f>R315*D315</f>
        <v>37313.230547999992</v>
      </c>
      <c r="T315" s="38"/>
      <c r="U315" s="38"/>
      <c r="V315" s="39">
        <f>V314+U315</f>
        <v>7548.79</v>
      </c>
      <c r="W315" s="39">
        <f>V315+S315</f>
        <v>44862.020547999993</v>
      </c>
      <c r="X315" s="1">
        <f>X314+B315</f>
        <v>42915</v>
      </c>
      <c r="Y315" s="37">
        <f>W315-X315</f>
        <v>1947.0205479999931</v>
      </c>
      <c r="Z315" s="204">
        <f>W315/X315-1</f>
        <v>4.5369230991494591E-2</v>
      </c>
      <c r="AA315" s="204">
        <f>S315/(X315-V315)-1</f>
        <v>5.5053129752947516E-2</v>
      </c>
      <c r="AB315" s="204">
        <f>SUM($C$2:C315)*D315/SUM($B$2:B315)-1</f>
        <v>5.4333126319468406E-2</v>
      </c>
      <c r="AC315" s="204">
        <f>Z315-AB315</f>
        <v>-8.9638953279738143E-3</v>
      </c>
      <c r="AD315" s="40">
        <f>IF(E315-F315&lt;0,"达成",E315-F315)</f>
        <v>8.0325499999999939E-2</v>
      </c>
    </row>
    <row r="316" spans="1:30">
      <c r="A316" s="31" t="s">
        <v>896</v>
      </c>
      <c r="B316" s="2">
        <v>240</v>
      </c>
      <c r="C316" s="126">
        <v>177.77</v>
      </c>
      <c r="D316" s="122">
        <v>1.3484</v>
      </c>
      <c r="E316" s="32">
        <f>10%*Q316+13%</f>
        <v>0.29000000000000004</v>
      </c>
      <c r="F316" s="13">
        <f>IF(G316="",($F$1*C316-B316)/B316,H316/B316)</f>
        <v>0.2051324583333333</v>
      </c>
      <c r="H316" s="5">
        <f>IF(G316="",$F$1*C316-B316,G316-B316)</f>
        <v>49.23178999999999</v>
      </c>
      <c r="I316" s="251" t="s">
        <v>1797</v>
      </c>
      <c r="J316" s="33" t="s">
        <v>1811</v>
      </c>
      <c r="K316" s="34">
        <f>DATE(MID(J316,1,4),MID(J316,5,2),MID(J316,7,2))</f>
        <v>43941</v>
      </c>
      <c r="L316" s="34">
        <f ca="1">IF(LEN(J316) &gt; 15,DATE(MID(J316,12,4),MID(J316,16,2),MID(J316,18,2)),TEXT(TODAY(),"yyyy-mm-dd"))</f>
        <v>44144</v>
      </c>
      <c r="M316" s="18">
        <f ca="1">(L316-K316+1)*B316</f>
        <v>48960</v>
      </c>
      <c r="N316" s="19">
        <f ca="1">H316/M316*365</f>
        <v>0.36702621221405224</v>
      </c>
      <c r="O316" s="35">
        <f>D316*C316</f>
        <v>239.70506800000001</v>
      </c>
      <c r="P316" s="35">
        <f>B316-O316</f>
        <v>0.29493199999998865</v>
      </c>
      <c r="Q316" s="36">
        <f>B316/150</f>
        <v>1.6</v>
      </c>
      <c r="R316" s="37">
        <f>R315+C316-T316</f>
        <v>27952.989999999994</v>
      </c>
      <c r="S316" s="38">
        <f>R316*D316</f>
        <v>37691.811715999997</v>
      </c>
      <c r="T316" s="38"/>
      <c r="U316" s="38"/>
      <c r="V316" s="39">
        <f>V315+U316</f>
        <v>7548.79</v>
      </c>
      <c r="W316" s="39">
        <f>V316+S316</f>
        <v>45240.601715999997</v>
      </c>
      <c r="X316" s="1">
        <f>X315+B316</f>
        <v>43155</v>
      </c>
      <c r="Y316" s="37">
        <f>W316-X316</f>
        <v>2085.6017159999974</v>
      </c>
      <c r="Z316" s="204">
        <f>W316/X316-1</f>
        <v>4.8328159332638121E-2</v>
      </c>
      <c r="AA316" s="204">
        <f>S316/(X316-V316)-1</f>
        <v>5.8574100304413124E-2</v>
      </c>
      <c r="AB316" s="204">
        <f>SUM($C$2:C316)*D316/SUM($B$2:B316)-1</f>
        <v>5.7926425304135831E-2</v>
      </c>
      <c r="AC316" s="204">
        <f>Z316-AB316</f>
        <v>-9.5982659714977103E-3</v>
      </c>
      <c r="AD316" s="40">
        <f>IF(E316-F316&lt;0,"达成",E316-F316)</f>
        <v>8.486754166666674E-2</v>
      </c>
    </row>
    <row r="317" spans="1:30">
      <c r="A317" s="31" t="s">
        <v>897</v>
      </c>
      <c r="B317" s="2">
        <v>240</v>
      </c>
      <c r="C317" s="126">
        <v>179.79</v>
      </c>
      <c r="D317" s="122">
        <v>1.3332999999999999</v>
      </c>
      <c r="E317" s="32">
        <f>10%*Q317+13%</f>
        <v>0.29000000000000004</v>
      </c>
      <c r="F317" s="13">
        <f>IF(G317="",($F$1*C317-B317)/B317,H317/B317)</f>
        <v>0.21882637499999996</v>
      </c>
      <c r="H317" s="5">
        <f>IF(G317="",$F$1*C317-B317,G317-B317)</f>
        <v>52.518329999999992</v>
      </c>
      <c r="I317" s="251" t="s">
        <v>1797</v>
      </c>
      <c r="J317" s="33" t="s">
        <v>1812</v>
      </c>
      <c r="K317" s="34">
        <f>DATE(MID(J317,1,4),MID(J317,5,2),MID(J317,7,2))</f>
        <v>43942</v>
      </c>
      <c r="L317" s="34">
        <f ca="1">IF(LEN(J317) &gt; 15,DATE(MID(J317,12,4),MID(J317,16,2),MID(J317,18,2)),TEXT(TODAY(),"yyyy-mm-dd"))</f>
        <v>44144</v>
      </c>
      <c r="M317" s="18">
        <f ca="1">(L317-K317+1)*B317</f>
        <v>48720</v>
      </c>
      <c r="N317" s="19">
        <f ca="1">H317/M317*365</f>
        <v>0.39345629002463045</v>
      </c>
      <c r="O317" s="35">
        <f>D317*C317</f>
        <v>239.71400699999998</v>
      </c>
      <c r="P317" s="35">
        <f>B317-O317</f>
        <v>0.28599300000001904</v>
      </c>
      <c r="Q317" s="36">
        <f>B317/150</f>
        <v>1.6</v>
      </c>
      <c r="R317" s="37">
        <f>R316+C317-T317</f>
        <v>28132.779999999995</v>
      </c>
      <c r="S317" s="38">
        <f>R317*D317</f>
        <v>37509.435573999988</v>
      </c>
      <c r="T317" s="38"/>
      <c r="U317" s="38"/>
      <c r="V317" s="39">
        <f>V316+U317</f>
        <v>7548.79</v>
      </c>
      <c r="W317" s="39">
        <f>V317+S317</f>
        <v>45058.225573999989</v>
      </c>
      <c r="X317" s="1">
        <f>X316+B317</f>
        <v>43395</v>
      </c>
      <c r="Y317" s="37">
        <f>W317-X317</f>
        <v>1663.2255739999891</v>
      </c>
      <c r="Z317" s="204">
        <f>W317/X317-1</f>
        <v>3.8327585528286523E-2</v>
      </c>
      <c r="AA317" s="204">
        <f>S317/(X317-V317)-1</f>
        <v>4.6398924014560805E-2</v>
      </c>
      <c r="AB317" s="204">
        <f>SUM($C$2:C317)*D317/SUM($B$2:B317)-1</f>
        <v>4.5817845143449221E-2</v>
      </c>
      <c r="AC317" s="204">
        <f>Z317-AB317</f>
        <v>-7.4902596151626977E-3</v>
      </c>
      <c r="AD317" s="40">
        <f>IF(E317-F317&lt;0,"达成",E317-F317)</f>
        <v>7.1173625000000074E-2</v>
      </c>
    </row>
    <row r="318" spans="1:30">
      <c r="A318" s="31" t="s">
        <v>898</v>
      </c>
      <c r="B318" s="2">
        <v>240</v>
      </c>
      <c r="C318" s="126">
        <v>178.4</v>
      </c>
      <c r="D318" s="122">
        <v>1.3436999999999999</v>
      </c>
      <c r="E318" s="32">
        <f>10%*Q318+13%</f>
        <v>0.29000000000000004</v>
      </c>
      <c r="F318" s="13">
        <f>IF(G318="",($F$1*C318-B318)/B318,H318/B318)</f>
        <v>0.20940333333333333</v>
      </c>
      <c r="H318" s="5">
        <f>IF(G318="",$F$1*C318-B318,G318-B318)</f>
        <v>50.256799999999998</v>
      </c>
      <c r="I318" s="251" t="s">
        <v>1797</v>
      </c>
      <c r="J318" s="33" t="s">
        <v>1813</v>
      </c>
      <c r="K318" s="34">
        <f>DATE(MID(J318,1,4),MID(J318,5,2),MID(J318,7,2))</f>
        <v>43943</v>
      </c>
      <c r="L318" s="34">
        <f ca="1">IF(LEN(J318) &gt; 15,DATE(MID(J318,12,4),MID(J318,16,2),MID(J318,18,2)),TEXT(TODAY(),"yyyy-mm-dd"))</f>
        <v>44144</v>
      </c>
      <c r="M318" s="18">
        <f ca="1">(L318-K318+1)*B318</f>
        <v>48480</v>
      </c>
      <c r="N318" s="19">
        <f ca="1">H318/M318*365</f>
        <v>0.37837731023102311</v>
      </c>
      <c r="O318" s="35">
        <f>D318*C318</f>
        <v>239.71607999999998</v>
      </c>
      <c r="P318" s="35">
        <f>B318-O318</f>
        <v>0.28392000000002326</v>
      </c>
      <c r="Q318" s="36">
        <f>B318/150</f>
        <v>1.6</v>
      </c>
      <c r="R318" s="37">
        <f>R317+C318-T318</f>
        <v>28311.179999999997</v>
      </c>
      <c r="S318" s="38">
        <f>R318*D318</f>
        <v>38041.732565999991</v>
      </c>
      <c r="T318" s="38"/>
      <c r="U318" s="38"/>
      <c r="V318" s="39">
        <f>V317+U318</f>
        <v>7548.79</v>
      </c>
      <c r="W318" s="39">
        <f>V318+S318</f>
        <v>45590.522565999992</v>
      </c>
      <c r="X318" s="1">
        <f>X317+B318</f>
        <v>43635</v>
      </c>
      <c r="Y318" s="37">
        <f>W318-X318</f>
        <v>1955.5225659999924</v>
      </c>
      <c r="Z318" s="204">
        <f>W318/X318-1</f>
        <v>4.4815459287269155E-2</v>
      </c>
      <c r="AA318" s="204">
        <f>S318/(X318-V318)-1</f>
        <v>5.4190300560795768E-2</v>
      </c>
      <c r="AB318" s="204">
        <f>SUM($C$2:C318)*D318/SUM($B$2:B318)-1</f>
        <v>5.3672047438982018E-2</v>
      </c>
      <c r="AC318" s="204">
        <f>Z318-AB318</f>
        <v>-8.8565881517128631E-3</v>
      </c>
      <c r="AD318" s="40">
        <f>IF(E318-F318&lt;0,"达成",E318-F318)</f>
        <v>8.0596666666666705E-2</v>
      </c>
    </row>
    <row r="319" spans="1:30">
      <c r="A319" s="31" t="s">
        <v>899</v>
      </c>
      <c r="B319" s="2">
        <v>240</v>
      </c>
      <c r="C319" s="126">
        <v>178.81</v>
      </c>
      <c r="D319" s="122">
        <v>1.3406</v>
      </c>
      <c r="E319" s="32">
        <f>10%*Q319+13%</f>
        <v>0.29000000000000004</v>
      </c>
      <c r="F319" s="13">
        <f>IF(G319="",($F$1*C319-B319)/B319,H319/B319)</f>
        <v>0.21218279166666676</v>
      </c>
      <c r="H319" s="5">
        <f>IF(G319="",$F$1*C319-B319,G319-B319)</f>
        <v>50.923870000000022</v>
      </c>
      <c r="I319" s="251" t="s">
        <v>1797</v>
      </c>
      <c r="J319" s="33" t="s">
        <v>1814</v>
      </c>
      <c r="K319" s="34">
        <f>DATE(MID(J319,1,4),MID(J319,5,2),MID(J319,7,2))</f>
        <v>43944</v>
      </c>
      <c r="L319" s="34">
        <f ca="1">IF(LEN(J319) &gt; 15,DATE(MID(J319,12,4),MID(J319,16,2),MID(J319,18,2)),TEXT(TODAY(),"yyyy-mm-dd"))</f>
        <v>44144</v>
      </c>
      <c r="M319" s="18">
        <f ca="1">(L319-K319+1)*B319</f>
        <v>48240</v>
      </c>
      <c r="N319" s="19">
        <f ca="1">H319/M319*365</f>
        <v>0.38530705949419586</v>
      </c>
      <c r="O319" s="35">
        <f>D319*C319</f>
        <v>239.71268600000002</v>
      </c>
      <c r="P319" s="35">
        <f>B319-O319</f>
        <v>0.28731399999998075</v>
      </c>
      <c r="Q319" s="36">
        <f>B319/150</f>
        <v>1.6</v>
      </c>
      <c r="R319" s="37">
        <f>R318+C319-T319</f>
        <v>28489.989999999998</v>
      </c>
      <c r="S319" s="38">
        <f>R319*D319</f>
        <v>38193.680593999998</v>
      </c>
      <c r="T319" s="38"/>
      <c r="U319" s="38"/>
      <c r="V319" s="39">
        <f>V318+U319</f>
        <v>7548.79</v>
      </c>
      <c r="W319" s="39">
        <f>V319+S319</f>
        <v>45742.470593999999</v>
      </c>
      <c r="X319" s="1">
        <f>X318+B319</f>
        <v>43875</v>
      </c>
      <c r="Y319" s="37">
        <f>W319-X319</f>
        <v>1867.4705939999985</v>
      </c>
      <c r="Z319" s="204">
        <f>W319/X319-1</f>
        <v>4.2563432341880203E-2</v>
      </c>
      <c r="AA319" s="204">
        <f>S319/(X319-V319)-1</f>
        <v>5.1408352096186105E-2</v>
      </c>
      <c r="AB319" s="204">
        <f>SUM($C$2:C319)*D319/SUM($B$2:B319)-1</f>
        <v>5.0954318085469685E-2</v>
      </c>
      <c r="AC319" s="204">
        <f>Z319-AB319</f>
        <v>-8.3908857435894824E-3</v>
      </c>
      <c r="AD319" s="40">
        <f>IF(E319-F319&lt;0,"达成",E319-F319)</f>
        <v>7.7817208333333276E-2</v>
      </c>
    </row>
    <row r="320" spans="1:30">
      <c r="A320" s="147" t="s">
        <v>900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988</v>
      </c>
      <c r="J320" s="155" t="s">
        <v>1734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985</v>
      </c>
    </row>
    <row r="321" spans="1:30">
      <c r="A321" s="31" t="s">
        <v>906</v>
      </c>
      <c r="B321" s="2">
        <v>240</v>
      </c>
      <c r="C321" s="126">
        <v>179.08</v>
      </c>
      <c r="D321" s="122">
        <v>1.3386</v>
      </c>
      <c r="E321" s="32">
        <f>10%*Q321+13%</f>
        <v>0.29000000000000004</v>
      </c>
      <c r="F321" s="13">
        <f>IF(G321="",($F$1*C321-B321)/B321,H321/B321)</f>
        <v>0.21401316666666664</v>
      </c>
      <c r="H321" s="5">
        <f>IF(G321="",$F$1*C321-B321,G321-B321)</f>
        <v>51.363159999999993</v>
      </c>
      <c r="I321" s="251" t="s">
        <v>1797</v>
      </c>
      <c r="J321" s="33" t="s">
        <v>1815</v>
      </c>
      <c r="K321" s="34">
        <f>DATE(MID(J321,1,4),MID(J321,5,2),MID(J321,7,2))</f>
        <v>43948</v>
      </c>
      <c r="L321" s="34">
        <f ca="1">IF(LEN(J321) &gt; 15,DATE(MID(J321,12,4),MID(J321,16,2),MID(J321,18,2)),TEXT(TODAY(),"yyyy-mm-dd"))</f>
        <v>44144</v>
      </c>
      <c r="M321" s="18">
        <f ca="1">(L321-K321+1)*B321</f>
        <v>47280</v>
      </c>
      <c r="N321" s="19">
        <f ca="1">H321/M321*365</f>
        <v>0.3965218570219966</v>
      </c>
      <c r="O321" s="35">
        <f>D321*C321</f>
        <v>239.71648800000003</v>
      </c>
      <c r="P321" s="35">
        <f>B321-O321</f>
        <v>0.28351199999997334</v>
      </c>
      <c r="Q321" s="36">
        <f>B321/150</f>
        <v>1.6</v>
      </c>
      <c r="R321" s="37">
        <f>R320+C321-T321</f>
        <v>28849.329999999998</v>
      </c>
      <c r="S321" s="38">
        <f>R321*D321</f>
        <v>38617.713137999999</v>
      </c>
      <c r="T321" s="38"/>
      <c r="U321" s="38"/>
      <c r="V321" s="39">
        <f>V320+U321</f>
        <v>7548.79</v>
      </c>
      <c r="W321" s="39">
        <f>V321+S321</f>
        <v>46166.503138</v>
      </c>
      <c r="X321" s="1">
        <f>X320+B321</f>
        <v>44355</v>
      </c>
      <c r="Y321" s="37">
        <f>W321-X321</f>
        <v>1811.503138</v>
      </c>
      <c r="Z321" s="204">
        <f>W321/X321-1</f>
        <v>4.0841013143952276E-2</v>
      </c>
      <c r="AA321" s="204">
        <f>S321/(X321-V321)-1</f>
        <v>4.92173233266886E-2</v>
      </c>
      <c r="AB321" s="204">
        <f>SUM($C$2:C321)*D321/SUM($B$2:B321)-1</f>
        <v>4.8874810280689518E-2</v>
      </c>
      <c r="AC321" s="204">
        <f>Z321-AB321</f>
        <v>-8.0337971367372418E-3</v>
      </c>
      <c r="AD321" s="40">
        <f>IF(E321-F321&lt;0,"达成",E321-F321)</f>
        <v>7.5986833333333392E-2</v>
      </c>
    </row>
    <row r="322" spans="1:30">
      <c r="A322" s="31" t="s">
        <v>907</v>
      </c>
      <c r="B322" s="2">
        <v>240</v>
      </c>
      <c r="C322" s="126">
        <v>177.93</v>
      </c>
      <c r="D322" s="122">
        <v>1.3472</v>
      </c>
      <c r="E322" s="32">
        <f>10%*Q322+13%</f>
        <v>0.29000000000000004</v>
      </c>
      <c r="F322" s="13">
        <f>IF(G322="",($F$1*C322-B322)/B322,H322/B322)</f>
        <v>0.20621712500000011</v>
      </c>
      <c r="H322" s="5">
        <f>IF(G322="",$F$1*C322-B322,G322-B322)</f>
        <v>49.492110000000025</v>
      </c>
      <c r="I322" s="251" t="s">
        <v>1797</v>
      </c>
      <c r="J322" s="33" t="s">
        <v>1816</v>
      </c>
      <c r="K322" s="34">
        <f>DATE(MID(J322,1,4),MID(J322,5,2),MID(J322,7,2))</f>
        <v>43949</v>
      </c>
      <c r="L322" s="34">
        <f ca="1">IF(LEN(J322) &gt; 15,DATE(MID(J322,12,4),MID(J322,16,2),MID(J322,18,2)),TEXT(TODAY(),"yyyy-mm-dd"))</f>
        <v>44144</v>
      </c>
      <c r="M322" s="18">
        <f ca="1">(L322-K322+1)*B322</f>
        <v>47040</v>
      </c>
      <c r="N322" s="19">
        <f ca="1">H322/M322*365</f>
        <v>0.38402678890306141</v>
      </c>
      <c r="O322" s="35">
        <f>D322*C322</f>
        <v>239.70729600000001</v>
      </c>
      <c r="P322" s="35">
        <f>B322-O322</f>
        <v>0.29270399999998631</v>
      </c>
      <c r="Q322" s="36">
        <f>B322/150</f>
        <v>1.6</v>
      </c>
      <c r="R322" s="37">
        <f>R321+C322-T322</f>
        <v>29027.26</v>
      </c>
      <c r="S322" s="38">
        <f>R322*D322</f>
        <v>39105.524672</v>
      </c>
      <c r="T322" s="38"/>
      <c r="U322" s="38"/>
      <c r="V322" s="39">
        <f>V321+U322</f>
        <v>7548.79</v>
      </c>
      <c r="W322" s="39">
        <f>V322+S322</f>
        <v>46654.314672</v>
      </c>
      <c r="X322" s="1">
        <f>X321+B322</f>
        <v>44595</v>
      </c>
      <c r="Y322" s="37">
        <f>W322-X322</f>
        <v>2059.3146720000004</v>
      </c>
      <c r="Z322" s="204">
        <f>W322/X322-1</f>
        <v>4.6178151631348863E-2</v>
      </c>
      <c r="AA322" s="204">
        <f>S322/(X322-V322)-1</f>
        <v>5.5587728731225194E-2</v>
      </c>
      <c r="AB322" s="204">
        <f>SUM($C$2:C322)*D322/SUM($B$2:B322)-1</f>
        <v>5.5307572956609041E-2</v>
      </c>
      <c r="AC322" s="204">
        <f>Z322-AB322</f>
        <v>-9.1294213252601786E-3</v>
      </c>
      <c r="AD322" s="40">
        <f>IF(E322-F322&lt;0,"达成",E322-F322)</f>
        <v>8.3782874999999923E-2</v>
      </c>
    </row>
    <row r="323" spans="1:30">
      <c r="A323" s="31" t="s">
        <v>908</v>
      </c>
      <c r="B323" s="2">
        <v>240</v>
      </c>
      <c r="C323" s="126">
        <v>177.12</v>
      </c>
      <c r="D323" s="122">
        <v>1.3533999999999999</v>
      </c>
      <c r="E323" s="32">
        <f>10%*Q323+13%</f>
        <v>0.29000000000000004</v>
      </c>
      <c r="F323" s="13">
        <f>IF(G323="",($F$1*C323-B323)/B323,H323/B323)</f>
        <v>0.20072599999999999</v>
      </c>
      <c r="H323" s="5">
        <f>IF(G323="",$F$1*C323-B323,G323-B323)</f>
        <v>48.174239999999998</v>
      </c>
      <c r="I323" s="251" t="s">
        <v>1797</v>
      </c>
      <c r="J323" s="33" t="s">
        <v>1817</v>
      </c>
      <c r="K323" s="34">
        <f>DATE(MID(J323,1,4),MID(J323,5,2),MID(J323,7,2))</f>
        <v>43950</v>
      </c>
      <c r="L323" s="34">
        <f ca="1">IF(LEN(J323) &gt; 15,DATE(MID(J323,12,4),MID(J323,16,2),MID(J323,18,2)),TEXT(TODAY(),"yyyy-mm-dd"))</f>
        <v>44144</v>
      </c>
      <c r="M323" s="18">
        <f ca="1">(L323-K323+1)*B323</f>
        <v>46800</v>
      </c>
      <c r="N323" s="19">
        <f ca="1">H323/M323*365</f>
        <v>0.3757178974358974</v>
      </c>
      <c r="O323" s="35">
        <f>D323*C323</f>
        <v>239.71420799999999</v>
      </c>
      <c r="P323" s="35">
        <f>B323-O323</f>
        <v>0.28579200000001492</v>
      </c>
      <c r="Q323" s="36">
        <f>B323/150</f>
        <v>1.6</v>
      </c>
      <c r="R323" s="37">
        <f>R322+C323-T323</f>
        <v>29204.379999999997</v>
      </c>
      <c r="S323" s="38">
        <f>R323*D323</f>
        <v>39525.207891999991</v>
      </c>
      <c r="T323" s="38"/>
      <c r="U323" s="38"/>
      <c r="V323" s="39">
        <f>V322+U323</f>
        <v>7548.79</v>
      </c>
      <c r="W323" s="39">
        <f>V323+S323</f>
        <v>47073.997891999992</v>
      </c>
      <c r="X323" s="1">
        <f>X322+B323</f>
        <v>44835</v>
      </c>
      <c r="Y323" s="37">
        <f>W323-X323</f>
        <v>2238.9978919999921</v>
      </c>
      <c r="Z323" s="204">
        <f>W323/X323-1</f>
        <v>4.993861697334645E-2</v>
      </c>
      <c r="AA323" s="204">
        <f>S323/(X323-V323)-1</f>
        <v>6.0048953540732475E-2</v>
      </c>
      <c r="AB323" s="204">
        <f>SUM($C$2:C323)*D323/SUM($B$2:B323)-1</f>
        <v>5.9835812646369835E-2</v>
      </c>
      <c r="AC323" s="204">
        <f>Z323-AB323</f>
        <v>-9.8971956730233845E-3</v>
      </c>
      <c r="AD323" s="40">
        <f>IF(E323-F323&lt;0,"达成",E323-F323)</f>
        <v>8.9274000000000048E-2</v>
      </c>
    </row>
    <row r="324" spans="1:30">
      <c r="A324" s="147" t="s">
        <v>909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1319</v>
      </c>
      <c r="J324" s="155" t="s">
        <v>1327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985</v>
      </c>
    </row>
    <row r="325" spans="1:30">
      <c r="A325" s="147" t="s">
        <v>917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988</v>
      </c>
      <c r="J325" s="155" t="s">
        <v>1347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985</v>
      </c>
    </row>
    <row r="326" spans="1:30">
      <c r="A326" s="147" t="s">
        <v>918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988</v>
      </c>
      <c r="J326" s="155" t="s">
        <v>1348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985</v>
      </c>
    </row>
    <row r="327" spans="1:30">
      <c r="A327" s="147" t="s">
        <v>919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988</v>
      </c>
      <c r="J327" s="155" t="s">
        <v>1489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985</v>
      </c>
    </row>
    <row r="328" spans="1:30">
      <c r="A328" s="147" t="s">
        <v>925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988</v>
      </c>
      <c r="J328" s="155" t="s">
        <v>1487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985</v>
      </c>
    </row>
    <row r="329" spans="1:30">
      <c r="A329" s="147" t="s">
        <v>926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988</v>
      </c>
      <c r="J329" s="155" t="s">
        <v>1490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985</v>
      </c>
    </row>
    <row r="330" spans="1:30">
      <c r="A330" s="147" t="s">
        <v>927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988</v>
      </c>
      <c r="J330" s="155" t="s">
        <v>1486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985</v>
      </c>
    </row>
    <row r="331" spans="1:30">
      <c r="A331" s="147" t="s">
        <v>928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988</v>
      </c>
      <c r="J331" s="155" t="s">
        <v>1350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985</v>
      </c>
    </row>
    <row r="332" spans="1:30">
      <c r="A332" s="147" t="s">
        <v>929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1319</v>
      </c>
      <c r="J332" s="155" t="s">
        <v>1325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985</v>
      </c>
    </row>
    <row r="333" spans="1:30">
      <c r="A333" s="147" t="s">
        <v>930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988</v>
      </c>
      <c r="J333" s="155" t="s">
        <v>1353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985</v>
      </c>
    </row>
    <row r="334" spans="1:30">
      <c r="A334" s="147" t="s">
        <v>931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988</v>
      </c>
      <c r="J334" s="155" t="s">
        <v>1491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985</v>
      </c>
    </row>
    <row r="335" spans="1:30">
      <c r="A335" s="147" t="s">
        <v>932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988</v>
      </c>
      <c r="J335" s="155" t="s">
        <v>1351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985</v>
      </c>
    </row>
    <row r="336" spans="1:30">
      <c r="A336" s="147" t="s">
        <v>933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1319</v>
      </c>
      <c r="J336" s="155" t="s">
        <v>1328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985</v>
      </c>
    </row>
    <row r="337" spans="1:30">
      <c r="A337" s="147" t="s">
        <v>934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988</v>
      </c>
      <c r="J337" s="155" t="s">
        <v>1307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985</v>
      </c>
    </row>
    <row r="338" spans="1:30">
      <c r="A338" s="31" t="s">
        <v>945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0.20919995833333332</v>
      </c>
      <c r="H338" s="5">
        <f>IF(G338="",$F$1*C338-B338,G338-B338)</f>
        <v>50.207989999999995</v>
      </c>
      <c r="I338" s="251" t="s">
        <v>1797</v>
      </c>
      <c r="J338" s="33" t="s">
        <v>1818</v>
      </c>
      <c r="K338" s="34">
        <f>DATE(MID(J338,1,4),MID(J338,5,2),MID(J338,7,2))</f>
        <v>43976</v>
      </c>
      <c r="L338" s="34">
        <f ca="1">IF(LEN(J338) &gt; 15,DATE(MID(J338,12,4),MID(J338,16,2),MID(J338,18,2)),TEXT(TODAY(),"yyyy-mm-dd"))</f>
        <v>44144</v>
      </c>
      <c r="M338" s="18">
        <f ca="1">(L338-K338+1)*B338</f>
        <v>40560</v>
      </c>
      <c r="N338" s="19">
        <f ca="1">H338/M338*365</f>
        <v>0.45182239521696244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8.0800041666666711E-2</v>
      </c>
    </row>
    <row r="339" spans="1:30">
      <c r="A339" s="31" t="s">
        <v>946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0.19638733333333319</v>
      </c>
      <c r="H339" s="5">
        <f>IF(G339="",$F$1*C339-B339,G339-B339)</f>
        <v>47.132959999999969</v>
      </c>
      <c r="I339" s="251" t="s">
        <v>1797</v>
      </c>
      <c r="J339" s="33" t="s">
        <v>1819</v>
      </c>
      <c r="K339" s="34">
        <f>DATE(MID(J339,1,4),MID(J339,5,2),MID(J339,7,2))</f>
        <v>43977</v>
      </c>
      <c r="L339" s="34">
        <f ca="1">IF(LEN(J339) &gt; 15,DATE(MID(J339,12,4),MID(J339,16,2),MID(J339,18,2)),TEXT(TODAY(),"yyyy-mm-dd"))</f>
        <v>44144</v>
      </c>
      <c r="M339" s="18">
        <f ca="1">(L339-K339+1)*B339</f>
        <v>40320</v>
      </c>
      <c r="N339" s="19">
        <f ca="1">H339/M339*365</f>
        <v>0.4266748611111108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9.3612666666666844E-2</v>
      </c>
    </row>
    <row r="340" spans="1:30">
      <c r="A340" s="147" t="s">
        <v>947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988</v>
      </c>
      <c r="J340" s="155" t="s">
        <v>1308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985</v>
      </c>
    </row>
    <row r="341" spans="1:30">
      <c r="A341" s="31" t="s">
        <v>948</v>
      </c>
      <c r="B341" s="2">
        <v>240</v>
      </c>
      <c r="C341" s="126">
        <v>177.1</v>
      </c>
      <c r="D341" s="122">
        <v>1.3534999999999999</v>
      </c>
      <c r="E341" s="32">
        <f>10%*Q341+13%</f>
        <v>0.29000000000000004</v>
      </c>
      <c r="F341" s="13">
        <f>IF(G341="",($F$1*C341-B341)/B341,H341/B341)</f>
        <v>0.20059041666666672</v>
      </c>
      <c r="H341" s="5">
        <f>IF(G341="",$F$1*C341-B341,G341-B341)</f>
        <v>48.141700000000014</v>
      </c>
      <c r="I341" s="251" t="s">
        <v>1797</v>
      </c>
      <c r="J341" s="33" t="s">
        <v>1820</v>
      </c>
      <c r="K341" s="34">
        <f>DATE(MID(J341,1,4),MID(J341,5,2),MID(J341,7,2))</f>
        <v>43979</v>
      </c>
      <c r="L341" s="34">
        <f ca="1">IF(LEN(J341) &gt; 15,DATE(MID(J341,12,4),MID(J341,16,2),MID(J341,18,2)),TEXT(TODAY(),"yyyy-mm-dd"))</f>
        <v>44144</v>
      </c>
      <c r="M341" s="18">
        <f ca="1">(L341-K341+1)*B341</f>
        <v>39840</v>
      </c>
      <c r="N341" s="19">
        <f ca="1">H341/M341*365</f>
        <v>0.44105724146586356</v>
      </c>
      <c r="O341" s="35">
        <f>D341*C341</f>
        <v>239.70484999999996</v>
      </c>
      <c r="P341" s="35">
        <f>B341-O341</f>
        <v>0.29515000000003511</v>
      </c>
      <c r="Q341" s="36">
        <f>B341/150</f>
        <v>1.6</v>
      </c>
      <c r="R341" s="37">
        <f>R340+C341-T341</f>
        <v>31208.429999999997</v>
      </c>
      <c r="S341" s="38">
        <f>R341*D341</f>
        <v>42240.610004999995</v>
      </c>
      <c r="T341" s="38"/>
      <c r="U341" s="38"/>
      <c r="V341" s="39">
        <f>V340+U341</f>
        <v>7548.79</v>
      </c>
      <c r="W341" s="39">
        <f>V341+S341</f>
        <v>49789.400004999996</v>
      </c>
      <c r="X341" s="1">
        <f>X340+B341</f>
        <v>47580</v>
      </c>
      <c r="Y341" s="37">
        <f>W341-X341</f>
        <v>2209.4000049999959</v>
      </c>
      <c r="Z341" s="204">
        <f>W341/X341-1</f>
        <v>4.6435477196300923E-2</v>
      </c>
      <c r="AA341" s="204">
        <f>S341/(X341-V341)-1</f>
        <v>5.5191936616454829E-2</v>
      </c>
      <c r="AB341" s="204">
        <f>SUM($C$2:C341)*D341/SUM($B$2:B341)-1</f>
        <v>5.5774092580916035E-2</v>
      </c>
      <c r="AC341" s="204">
        <f>Z341-AB341</f>
        <v>-9.3386153846151121E-3</v>
      </c>
      <c r="AD341" s="40">
        <f>IF(E341-F341&lt;0,"达成",E341-F341)</f>
        <v>8.940958333333332E-2</v>
      </c>
    </row>
    <row r="342" spans="1:30">
      <c r="A342" s="31" t="s">
        <v>949</v>
      </c>
      <c r="B342" s="2">
        <v>240</v>
      </c>
      <c r="C342" s="126">
        <v>176.56</v>
      </c>
      <c r="D342" s="122">
        <v>1.3576999999999999</v>
      </c>
      <c r="E342" s="32">
        <f>10%*Q342+13%</f>
        <v>0.29000000000000004</v>
      </c>
      <c r="F342" s="13">
        <f>IF(G342="",($F$1*C342-B342)/B342,H342/B342)</f>
        <v>0.19692966666666673</v>
      </c>
      <c r="H342" s="5">
        <f>IF(G342="",$F$1*C342-B342,G342-B342)</f>
        <v>47.263120000000015</v>
      </c>
      <c r="I342" s="251" t="s">
        <v>1797</v>
      </c>
      <c r="J342" s="33" t="s">
        <v>1821</v>
      </c>
      <c r="K342" s="34">
        <f>DATE(MID(J342,1,4),MID(J342,5,2),MID(J342,7,2))</f>
        <v>43980</v>
      </c>
      <c r="L342" s="34">
        <f ca="1">IF(LEN(J342) &gt; 15,DATE(MID(J342,12,4),MID(J342,16,2),MID(J342,18,2)),TEXT(TODAY(),"yyyy-mm-dd"))</f>
        <v>44144</v>
      </c>
      <c r="M342" s="18">
        <f ca="1">(L342-K342+1)*B342</f>
        <v>39600</v>
      </c>
      <c r="N342" s="19">
        <f ca="1">H342/M342*365</f>
        <v>0.43563229292929301</v>
      </c>
      <c r="O342" s="35">
        <f>D342*C342</f>
        <v>239.71551199999999</v>
      </c>
      <c r="P342" s="35">
        <f>B342-O342</f>
        <v>0.28448800000001029</v>
      </c>
      <c r="Q342" s="36">
        <f>B342/150</f>
        <v>1.6</v>
      </c>
      <c r="R342" s="37">
        <f>R341+C342-T342</f>
        <v>31384.989999999998</v>
      </c>
      <c r="S342" s="38">
        <f>R342*D342</f>
        <v>42611.400922999994</v>
      </c>
      <c r="T342" s="38"/>
      <c r="U342" s="38"/>
      <c r="V342" s="39">
        <f>V341+U342</f>
        <v>7548.79</v>
      </c>
      <c r="W342" s="39">
        <f>V342+S342</f>
        <v>50160.190922999995</v>
      </c>
      <c r="X342" s="1">
        <f>X341+B342</f>
        <v>47820</v>
      </c>
      <c r="Y342" s="37">
        <f>W342-X342</f>
        <v>2340.1909229999947</v>
      </c>
      <c r="Z342" s="204">
        <f>W342/X342-1</f>
        <v>4.8937493161856915E-2</v>
      </c>
      <c r="AA342" s="204">
        <f>S342/(X342-V342)-1</f>
        <v>5.8110767543364084E-2</v>
      </c>
      <c r="AB342" s="204">
        <f>SUM($C$2:C342)*D342/SUM($B$2:B342)-1</f>
        <v>5.8747917754077505E-2</v>
      </c>
      <c r="AC342" s="204">
        <f>Z342-AB342</f>
        <v>-9.8104245922205902E-3</v>
      </c>
      <c r="AD342" s="40">
        <f>IF(E342-F342&lt;0,"达成",E342-F342)</f>
        <v>9.307033333333331E-2</v>
      </c>
    </row>
    <row r="343" spans="1:30">
      <c r="A343" s="147" t="s">
        <v>956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988</v>
      </c>
      <c r="J343" s="155" t="s">
        <v>1485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985</v>
      </c>
    </row>
    <row r="344" spans="1:30">
      <c r="A344" s="147" t="s">
        <v>957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988</v>
      </c>
      <c r="J344" s="155" t="s">
        <v>1665</v>
      </c>
      <c r="K344" s="173">
        <v>43984</v>
      </c>
      <c r="L344" s="173" t="s">
        <v>1654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985</v>
      </c>
    </row>
    <row r="345" spans="1:30">
      <c r="A345" s="147" t="s">
        <v>958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988</v>
      </c>
      <c r="J345" s="155" t="s">
        <v>1666</v>
      </c>
      <c r="K345" s="173">
        <v>43985</v>
      </c>
      <c r="L345" s="173" t="s">
        <v>1654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985</v>
      </c>
    </row>
    <row r="346" spans="1:30">
      <c r="A346" s="147" t="s">
        <v>959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988</v>
      </c>
      <c r="J346" s="155" t="s">
        <v>1668</v>
      </c>
      <c r="K346" s="173">
        <v>43986</v>
      </c>
      <c r="L346" s="173" t="s">
        <v>1654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985</v>
      </c>
    </row>
    <row r="347" spans="1:30">
      <c r="A347" s="147" t="s">
        <v>960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988</v>
      </c>
      <c r="J347" s="155" t="s">
        <v>1667</v>
      </c>
      <c r="K347" s="173">
        <v>43987</v>
      </c>
      <c r="L347" s="173" t="s">
        <v>1654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985</v>
      </c>
    </row>
    <row r="348" spans="1:30">
      <c r="A348" s="31" t="s">
        <v>961</v>
      </c>
      <c r="B348" s="2">
        <v>135</v>
      </c>
      <c r="C348" s="126">
        <v>95.57</v>
      </c>
      <c r="D348" s="122">
        <v>1.4109</v>
      </c>
      <c r="E348" s="32">
        <f>10%*Q348+13%</f>
        <v>0.22000000000000003</v>
      </c>
      <c r="F348" s="13">
        <f>IF(G348="",($F$1*C348-B348)/B348,H348/B348)</f>
        <v>0.15179548148148148</v>
      </c>
      <c r="H348" s="5">
        <f>IF(G348="",$F$1*C348-B348,G348-B348)</f>
        <v>20.49239</v>
      </c>
      <c r="I348" s="251" t="s">
        <v>1797</v>
      </c>
      <c r="J348" s="33" t="s">
        <v>1822</v>
      </c>
      <c r="K348" s="34">
        <f>DATE(MID(J348,1,4),MID(J348,5,2),MID(J348,7,2))</f>
        <v>43990</v>
      </c>
      <c r="L348" s="34">
        <f ca="1">IF(LEN(J348) &gt; 15,DATE(MID(J348,12,4),MID(J348,16,2),MID(J348,18,2)),TEXT(TODAY(),"yyyy-mm-dd"))</f>
        <v>44144</v>
      </c>
      <c r="M348" s="18">
        <f ca="1">(L348-K348+1)*B348</f>
        <v>20925</v>
      </c>
      <c r="N348" s="19">
        <f ca="1">H348/M348*365</f>
        <v>0.3574538757467145</v>
      </c>
      <c r="O348" s="35">
        <f>D348*C348</f>
        <v>134.83971299999999</v>
      </c>
      <c r="P348" s="35">
        <f>B348-O348</f>
        <v>0.16028700000001095</v>
      </c>
      <c r="Q348" s="36">
        <f>B348/150</f>
        <v>0.9</v>
      </c>
      <c r="R348" s="37">
        <f>R347+C348-T348</f>
        <v>31962.999999999996</v>
      </c>
      <c r="S348" s="38">
        <f>R348*D348</f>
        <v>45096.596699999995</v>
      </c>
      <c r="T348" s="38"/>
      <c r="U348" s="38"/>
      <c r="V348" s="39">
        <f>V347+U348</f>
        <v>7548.79</v>
      </c>
      <c r="W348" s="39">
        <f>V348+S348</f>
        <v>52645.386699999995</v>
      </c>
      <c r="X348" s="1">
        <f>X347+B348</f>
        <v>48630</v>
      </c>
      <c r="Y348" s="37">
        <f>W348-X348</f>
        <v>4015.3866999999955</v>
      </c>
      <c r="Z348" s="204">
        <f>W348/X348-1</f>
        <v>8.257015628213038E-2</v>
      </c>
      <c r="AA348" s="204">
        <f>S348/(X348-V348)-1</f>
        <v>9.7742658991787135E-2</v>
      </c>
      <c r="AB348" s="204">
        <f>SUM($C$2:C348)*D348/SUM($B$2:B348)-1</f>
        <v>9.8677665391733171E-2</v>
      </c>
      <c r="AC348" s="204">
        <f>Z348-AB348</f>
        <v>-1.6107509109602791E-2</v>
      </c>
      <c r="AD348" s="40">
        <f>IF(E348-F348&lt;0,"达成",E348-F348)</f>
        <v>6.8204518518518553E-2</v>
      </c>
    </row>
    <row r="349" spans="1:30">
      <c r="A349" s="31" t="s">
        <v>962</v>
      </c>
      <c r="B349" s="2">
        <v>135</v>
      </c>
      <c r="C349" s="126">
        <v>95.02</v>
      </c>
      <c r="D349" s="122">
        <v>1.419</v>
      </c>
      <c r="E349" s="32">
        <f>10%*Q349+13%</f>
        <v>0.22000000000000003</v>
      </c>
      <c r="F349" s="13">
        <f>IF(G349="",($F$1*C349-B349)/B349,H349/B349)</f>
        <v>0.14516696296296283</v>
      </c>
      <c r="H349" s="5">
        <f>IF(G349="",$F$1*C349-B349,G349-B349)</f>
        <v>19.597539999999981</v>
      </c>
      <c r="I349" s="251" t="s">
        <v>1797</v>
      </c>
      <c r="J349" s="33" t="s">
        <v>1823</v>
      </c>
      <c r="K349" s="34">
        <f>DATE(MID(J349,1,4),MID(J349,5,2),MID(J349,7,2))</f>
        <v>43991</v>
      </c>
      <c r="L349" s="34">
        <f ca="1">IF(LEN(J349) &gt; 15,DATE(MID(J349,12,4),MID(J349,16,2),MID(J349,18,2)),TEXT(TODAY(),"yyyy-mm-dd"))</f>
        <v>44144</v>
      </c>
      <c r="M349" s="18">
        <f ca="1">(L349-K349+1)*B349</f>
        <v>20790</v>
      </c>
      <c r="N349" s="19">
        <f ca="1">H349/M349*365</f>
        <v>0.34406455507455475</v>
      </c>
      <c r="O349" s="35">
        <f>D349*C349</f>
        <v>134.83338000000001</v>
      </c>
      <c r="P349" s="35">
        <f>B349-O349</f>
        <v>0.16661999999999466</v>
      </c>
      <c r="Q349" s="36">
        <f>B349/150</f>
        <v>0.9</v>
      </c>
      <c r="R349" s="37">
        <f>R348+C349-T349</f>
        <v>32058.019999999997</v>
      </c>
      <c r="S349" s="38">
        <f>R349*D349</f>
        <v>45490.330379999999</v>
      </c>
      <c r="T349" s="38"/>
      <c r="U349" s="38"/>
      <c r="V349" s="39">
        <f>V348+U349</f>
        <v>7548.79</v>
      </c>
      <c r="W349" s="39">
        <f>V349+S349</f>
        <v>53039.12038</v>
      </c>
      <c r="X349" s="1">
        <f>X348+B349</f>
        <v>48765</v>
      </c>
      <c r="Y349" s="37">
        <f>W349-X349</f>
        <v>4274.1203800000003</v>
      </c>
      <c r="Z349" s="204">
        <f>W349/X349-1</f>
        <v>8.7647295806418501E-2</v>
      </c>
      <c r="AA349" s="204">
        <f>S349/(X349-V349)-1</f>
        <v>0.10369998551540771</v>
      </c>
      <c r="AB349" s="204">
        <f>SUM($C$2:C349)*D349/SUM($B$2:B349)-1</f>
        <v>0.1046911362657641</v>
      </c>
      <c r="AC349" s="204">
        <f>Z349-AB349</f>
        <v>-1.7043840459345594E-2</v>
      </c>
      <c r="AD349" s="40">
        <f>IF(E349-F349&lt;0,"达成",E349-F349)</f>
        <v>7.4833037037037198E-2</v>
      </c>
    </row>
    <row r="350" spans="1:30">
      <c r="A350" s="31" t="s">
        <v>963</v>
      </c>
      <c r="B350" s="2">
        <v>135</v>
      </c>
      <c r="C350" s="126">
        <v>95.11</v>
      </c>
      <c r="D350" s="122">
        <v>1.4177999999999999</v>
      </c>
      <c r="E350" s="32">
        <f>10%*Q350+13%</f>
        <v>0.22000000000000003</v>
      </c>
      <c r="F350" s="13">
        <f>IF(G350="",($F$1*C350-B350)/B350,H350/B350)</f>
        <v>0.14625162962962956</v>
      </c>
      <c r="H350" s="5">
        <f>IF(G350="",$F$1*C350-B350,G350-B350)</f>
        <v>19.74396999999999</v>
      </c>
      <c r="I350" s="251" t="s">
        <v>1797</v>
      </c>
      <c r="J350" s="33" t="s">
        <v>1824</v>
      </c>
      <c r="K350" s="34">
        <f>DATE(MID(J350,1,4),MID(J350,5,2),MID(J350,7,2))</f>
        <v>43992</v>
      </c>
      <c r="L350" s="34">
        <f ca="1">IF(LEN(J350) &gt; 15,DATE(MID(J350,12,4),MID(J350,16,2),MID(J350,18,2)),TEXT(TODAY(),"yyyy-mm-dd"))</f>
        <v>44144</v>
      </c>
      <c r="M350" s="18">
        <f ca="1">(L350-K350+1)*B350</f>
        <v>20655</v>
      </c>
      <c r="N350" s="19">
        <f ca="1">H350/M350*365</f>
        <v>0.34890094650205744</v>
      </c>
      <c r="O350" s="35">
        <f>D350*C350</f>
        <v>134.846958</v>
      </c>
      <c r="P350" s="35">
        <f>B350-O350</f>
        <v>0.15304199999999923</v>
      </c>
      <c r="Q350" s="36">
        <f>B350/150</f>
        <v>0.9</v>
      </c>
      <c r="R350" s="37">
        <f>R349+C350-T350</f>
        <v>32153.129999999997</v>
      </c>
      <c r="S350" s="38">
        <f>R350*D350</f>
        <v>45586.707713999996</v>
      </c>
      <c r="T350" s="38"/>
      <c r="U350" s="38"/>
      <c r="V350" s="39">
        <f>V349+U350</f>
        <v>7548.79</v>
      </c>
      <c r="W350" s="39">
        <f>V350+S350</f>
        <v>53135.497713999997</v>
      </c>
      <c r="X350" s="1">
        <f>X349+B350</f>
        <v>48900</v>
      </c>
      <c r="Y350" s="37">
        <f>W350-X350</f>
        <v>4235.4977139999974</v>
      </c>
      <c r="Z350" s="204">
        <f>W350/X350-1</f>
        <v>8.6615495173824053E-2</v>
      </c>
      <c r="AA350" s="204">
        <f>S350/(X350-V350)-1</f>
        <v>0.10242741902836694</v>
      </c>
      <c r="AB350" s="204">
        <f>SUM($C$2:C350)*D350/SUM($B$2:B350)-1</f>
        <v>0.10346736134969281</v>
      </c>
      <c r="AC350" s="204">
        <f>Z350-AB350</f>
        <v>-1.6851866175868757E-2</v>
      </c>
      <c r="AD350" s="40">
        <f>IF(E350-F350&lt;0,"达成",E350-F350)</f>
        <v>7.3748370370370464E-2</v>
      </c>
    </row>
    <row r="351" spans="1:30">
      <c r="A351" s="147" t="s">
        <v>964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988</v>
      </c>
      <c r="J351" s="155" t="s">
        <v>1669</v>
      </c>
      <c r="K351" s="173">
        <v>43993</v>
      </c>
      <c r="L351" s="173" t="s">
        <v>1654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985</v>
      </c>
    </row>
    <row r="352" spans="1:30">
      <c r="A352" s="147" t="s">
        <v>965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988</v>
      </c>
      <c r="J352" s="155" t="s">
        <v>1732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985</v>
      </c>
    </row>
    <row r="353" spans="1:30">
      <c r="A353" s="147" t="s">
        <v>971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988</v>
      </c>
      <c r="J353" s="155" t="s">
        <v>1484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985</v>
      </c>
    </row>
    <row r="354" spans="1:30">
      <c r="A354" s="31" t="s">
        <v>972</v>
      </c>
      <c r="B354" s="2">
        <v>135</v>
      </c>
      <c r="C354" s="126">
        <v>95.65</v>
      </c>
      <c r="D354" s="122">
        <v>1.4097</v>
      </c>
      <c r="E354" s="32">
        <f>10%*Q354+13%</f>
        <v>0.22000000000000003</v>
      </c>
      <c r="F354" s="13">
        <f>IF(G354="",($F$1*C354-B354)/B354,H354/B354)</f>
        <v>0.15275962962962977</v>
      </c>
      <c r="H354" s="5">
        <f>IF(G354="",$F$1*C354-B354,G354-B354)</f>
        <v>20.622550000000018</v>
      </c>
      <c r="I354" s="251" t="s">
        <v>1797</v>
      </c>
      <c r="J354" s="33" t="s">
        <v>1825</v>
      </c>
      <c r="K354" s="34">
        <f>DATE(MID(J354,1,4),MID(J354,5,2),MID(J354,7,2))</f>
        <v>43998</v>
      </c>
      <c r="L354" s="34">
        <f ca="1">IF(LEN(J354) &gt; 15,DATE(MID(J354,12,4),MID(J354,16,2),MID(J354,18,2)),TEXT(TODAY(),"yyyy-mm-dd"))</f>
        <v>44144</v>
      </c>
      <c r="M354" s="18">
        <f ca="1">(L354-K354+1)*B354</f>
        <v>19845</v>
      </c>
      <c r="N354" s="19">
        <f ca="1">H354/M354*365</f>
        <v>0.37930112118921677</v>
      </c>
      <c r="O354" s="35">
        <f>D354*C354</f>
        <v>134.837805</v>
      </c>
      <c r="P354" s="35">
        <f>B354-O354</f>
        <v>0.16219499999999698</v>
      </c>
      <c r="Q354" s="36">
        <f>B354/150</f>
        <v>0.9</v>
      </c>
      <c r="R354" s="37">
        <f>R353+C354-T354</f>
        <v>32537.78</v>
      </c>
      <c r="S354" s="38">
        <f>R354*D354</f>
        <v>45868.508465999999</v>
      </c>
      <c r="T354" s="38"/>
      <c r="U354" s="38"/>
      <c r="V354" s="39">
        <f>V353+U354</f>
        <v>7548.79</v>
      </c>
      <c r="W354" s="39">
        <f>V354+S354</f>
        <v>53417.298466</v>
      </c>
      <c r="X354" s="1">
        <f>X353+B354</f>
        <v>49440</v>
      </c>
      <c r="Y354" s="37">
        <f>W354-X354</f>
        <v>3977.2984660000002</v>
      </c>
      <c r="Z354" s="204">
        <f>W354/X354-1</f>
        <v>8.0446975444983915E-2</v>
      </c>
      <c r="AA354" s="204">
        <f>S354/(X354-V354)-1</f>
        <v>9.4943508817243449E-2</v>
      </c>
      <c r="AB354" s="204">
        <f>SUM($C$2:C354)*D354/SUM($B$2:B354)-1</f>
        <v>9.6147249393203404E-2</v>
      </c>
      <c r="AC354" s="204">
        <f>Z354-AB354</f>
        <v>-1.570027394821949E-2</v>
      </c>
      <c r="AD354" s="40">
        <f>IF(E354-F354&lt;0,"达成",E354-F354)</f>
        <v>6.7240370370370256E-2</v>
      </c>
    </row>
    <row r="355" spans="1:30">
      <c r="A355" s="31" t="s">
        <v>974</v>
      </c>
      <c r="B355" s="2">
        <v>135</v>
      </c>
      <c r="C355" s="126">
        <v>95.57</v>
      </c>
      <c r="D355" s="122">
        <v>1.4109</v>
      </c>
      <c r="E355" s="32">
        <f>10%*Q355+13%</f>
        <v>0.22000000000000003</v>
      </c>
      <c r="F355" s="13">
        <f>IF(G355="",($F$1*C355-B355)/B355,H355/B355)</f>
        <v>0.15179548148148148</v>
      </c>
      <c r="H355" s="5">
        <f>IF(G355="",$F$1*C355-B355,G355-B355)</f>
        <v>20.49239</v>
      </c>
      <c r="I355" s="251" t="s">
        <v>1797</v>
      </c>
      <c r="J355" s="33" t="s">
        <v>1826</v>
      </c>
      <c r="K355" s="34">
        <f>DATE(MID(J355,1,4),MID(J355,5,2),MID(J355,7,2))</f>
        <v>43999</v>
      </c>
      <c r="L355" s="34">
        <f ca="1">IF(LEN(J355) &gt; 15,DATE(MID(J355,12,4),MID(J355,16,2),MID(J355,18,2)),TEXT(TODAY(),"yyyy-mm-dd"))</f>
        <v>44144</v>
      </c>
      <c r="M355" s="18">
        <f ca="1">(L355-K355+1)*B355</f>
        <v>19710</v>
      </c>
      <c r="N355" s="19">
        <f ca="1">H355/M355*365</f>
        <v>0.37948870370370374</v>
      </c>
      <c r="O355" s="35">
        <f>D355*C355</f>
        <v>134.83971299999999</v>
      </c>
      <c r="P355" s="35">
        <f>B355-O355</f>
        <v>0.16028700000001095</v>
      </c>
      <c r="Q355" s="36">
        <f>B355/150</f>
        <v>0.9</v>
      </c>
      <c r="R355" s="37">
        <f>R354+C355-T355</f>
        <v>32633.35</v>
      </c>
      <c r="S355" s="38">
        <f>R355*D355</f>
        <v>46042.393514999996</v>
      </c>
      <c r="T355" s="38"/>
      <c r="U355" s="38"/>
      <c r="V355" s="39">
        <f>V354+U355</f>
        <v>7548.79</v>
      </c>
      <c r="W355" s="39">
        <f>V355+S355</f>
        <v>53591.183514999997</v>
      </c>
      <c r="X355" s="1">
        <f>X354+B355</f>
        <v>49575</v>
      </c>
      <c r="Y355" s="37">
        <f>W355-X355</f>
        <v>4016.183514999997</v>
      </c>
      <c r="Z355" s="204">
        <f>W355/X355-1</f>
        <v>8.1012274634392201E-2</v>
      </c>
      <c r="AA355" s="204">
        <f>S355/(X355-V355)-1</f>
        <v>9.5563780674012611E-2</v>
      </c>
      <c r="AB355" s="204">
        <f>SUM($C$2:C355)*D355/SUM($B$2:B355)-1</f>
        <v>9.6812741966716409E-2</v>
      </c>
      <c r="AC355" s="204">
        <f>Z355-AB355</f>
        <v>-1.5800467332324208E-2</v>
      </c>
      <c r="AD355" s="40">
        <f>IF(E355-F355&lt;0,"达成",E355-F355)</f>
        <v>6.8204518518518553E-2</v>
      </c>
    </row>
    <row r="356" spans="1:30">
      <c r="A356" s="31" t="s">
        <v>976</v>
      </c>
      <c r="B356" s="2">
        <v>135</v>
      </c>
      <c r="C356" s="126">
        <v>94.93</v>
      </c>
      <c r="D356" s="122">
        <v>1.4204000000000001</v>
      </c>
      <c r="E356" s="32">
        <f>10%*Q356+13%</f>
        <v>0.22000000000000003</v>
      </c>
      <c r="F356" s="13">
        <f>IF(G356="",($F$1*C356-B356)/B356,H356/B356)</f>
        <v>0.14408229629629629</v>
      </c>
      <c r="H356" s="5">
        <f>IF(G356="",$F$1*C356-B356,G356-B356)</f>
        <v>19.45111</v>
      </c>
      <c r="I356" s="251" t="s">
        <v>1797</v>
      </c>
      <c r="J356" s="33" t="s">
        <v>1827</v>
      </c>
      <c r="K356" s="34">
        <f>DATE(MID(J356,1,4),MID(J356,5,2),MID(J356,7,2))</f>
        <v>44000</v>
      </c>
      <c r="L356" s="34">
        <f ca="1">IF(LEN(J356) &gt; 15,DATE(MID(J356,12,4),MID(J356,16,2),MID(J356,18,2)),TEXT(TODAY(),"yyyy-mm-dd"))</f>
        <v>44144</v>
      </c>
      <c r="M356" s="18">
        <f ca="1">(L356-K356+1)*B356</f>
        <v>19575</v>
      </c>
      <c r="N356" s="19">
        <f ca="1">H356/M356*365</f>
        <v>0.36268991826309066</v>
      </c>
      <c r="O356" s="35">
        <f>D356*C356</f>
        <v>134.83857200000003</v>
      </c>
      <c r="P356" s="35">
        <f>B356-O356</f>
        <v>0.16142799999997237</v>
      </c>
      <c r="Q356" s="36">
        <f>B356/150</f>
        <v>0.9</v>
      </c>
      <c r="R356" s="37">
        <f>R355+C356-T356</f>
        <v>32728.28</v>
      </c>
      <c r="S356" s="38">
        <f>R356*D356</f>
        <v>46487.248912000003</v>
      </c>
      <c r="T356" s="38"/>
      <c r="U356" s="38"/>
      <c r="V356" s="39">
        <f>V355+U356</f>
        <v>7548.79</v>
      </c>
      <c r="W356" s="39">
        <f>V356+S356</f>
        <v>54036.038912000004</v>
      </c>
      <c r="X356" s="1">
        <f>X355+B356</f>
        <v>49710</v>
      </c>
      <c r="Y356" s="37">
        <f>W356-X356</f>
        <v>4326.0389120000036</v>
      </c>
      <c r="Z356" s="204">
        <f>W356/X356-1</f>
        <v>8.7025526292496602E-2</v>
      </c>
      <c r="AA356" s="204">
        <f>S356/(X356-V356)-1</f>
        <v>0.10260708627669857</v>
      </c>
      <c r="AB356" s="204">
        <f>SUM($C$2:C356)*D356/SUM($B$2:B356)-1</f>
        <v>0.10391167813317193</v>
      </c>
      <c r="AC356" s="204">
        <f>Z356-AB356</f>
        <v>-1.6886151840675323E-2</v>
      </c>
      <c r="AD356" s="40">
        <f>IF(E356-F356&lt;0,"达成",E356-F356)</f>
        <v>7.5917703703703737E-2</v>
      </c>
    </row>
    <row r="357" spans="1:30">
      <c r="A357" s="31" t="s">
        <v>978</v>
      </c>
      <c r="B357" s="2">
        <v>135</v>
      </c>
      <c r="C357" s="126">
        <v>93.68</v>
      </c>
      <c r="D357" s="122">
        <v>1.4393</v>
      </c>
      <c r="E357" s="32">
        <f>10%*Q357+13%</f>
        <v>0.22000000000000003</v>
      </c>
      <c r="F357" s="13">
        <f>IF(G357="",($F$1*C357-B357)/B357,H357/B357)</f>
        <v>0.12901748148148151</v>
      </c>
      <c r="H357" s="5">
        <f>IF(G357="",$F$1*C357-B357,G357-B357)</f>
        <v>17.417360000000002</v>
      </c>
      <c r="I357" s="251" t="s">
        <v>1797</v>
      </c>
      <c r="J357" s="33" t="s">
        <v>1828</v>
      </c>
      <c r="K357" s="34">
        <f>DATE(MID(J357,1,4),MID(J357,5,2),MID(J357,7,2))</f>
        <v>44001</v>
      </c>
      <c r="L357" s="34">
        <f ca="1">IF(LEN(J357) &gt; 15,DATE(MID(J357,12,4),MID(J357,16,2),MID(J357,18,2)),TEXT(TODAY(),"yyyy-mm-dd"))</f>
        <v>44144</v>
      </c>
      <c r="M357" s="18">
        <f ca="1">(L357-K357+1)*B357</f>
        <v>19440</v>
      </c>
      <c r="N357" s="19">
        <f ca="1">H357/M357*365</f>
        <v>0.32702347736625514</v>
      </c>
      <c r="O357" s="35">
        <f>D357*C357</f>
        <v>134.83362400000001</v>
      </c>
      <c r="P357" s="35">
        <f>B357-O357</f>
        <v>0.16637599999998542</v>
      </c>
      <c r="Q357" s="36">
        <f>B357/150</f>
        <v>0.9</v>
      </c>
      <c r="R357" s="37">
        <f>R356+C357-T357</f>
        <v>32821.96</v>
      </c>
      <c r="S357" s="38">
        <f>R357*D357</f>
        <v>47240.647027999999</v>
      </c>
      <c r="T357" s="38"/>
      <c r="U357" s="38"/>
      <c r="V357" s="39">
        <f>V356+U357</f>
        <v>7548.79</v>
      </c>
      <c r="W357" s="39">
        <f>V357+S357</f>
        <v>54789.437028</v>
      </c>
      <c r="X357" s="1">
        <f>X356+B357</f>
        <v>49845</v>
      </c>
      <c r="Y357" s="37">
        <f>W357-X357</f>
        <v>4944.4370280000003</v>
      </c>
      <c r="Z357" s="204">
        <f>W357/X357-1</f>
        <v>9.9196248931688213E-2</v>
      </c>
      <c r="AA357" s="204">
        <f>S357/(X357-V357)-1</f>
        <v>0.1169002382955826</v>
      </c>
      <c r="AB357" s="204">
        <f>SUM($C$2:C357)*D357/SUM($B$2:B357)-1</f>
        <v>0.11827589455311416</v>
      </c>
      <c r="AC357" s="204">
        <f>Z357-AB357</f>
        <v>-1.9079645621425945E-2</v>
      </c>
      <c r="AD357" s="40">
        <f>IF(E357-F357&lt;0,"达成",E357-F357)</f>
        <v>9.0982518518518518E-2</v>
      </c>
    </row>
    <row r="358" spans="1:30">
      <c r="A358" s="31" t="s">
        <v>1002</v>
      </c>
      <c r="B358" s="2">
        <v>135</v>
      </c>
      <c r="C358" s="126">
        <v>93.57</v>
      </c>
      <c r="D358" s="122">
        <v>1.4411</v>
      </c>
      <c r="E358" s="32">
        <f>10%*Q358+13%</f>
        <v>0.22000000000000003</v>
      </c>
      <c r="F358" s="13">
        <f>IF(G358="",($F$1*C358-B358)/B358,H358/B358)</f>
        <v>0.12769177777777763</v>
      </c>
      <c r="H358" s="5">
        <f>IF(G358="",$F$1*C358-B358,G358-B358)</f>
        <v>17.238389999999981</v>
      </c>
      <c r="I358" s="251" t="s">
        <v>1797</v>
      </c>
      <c r="J358" s="33" t="s">
        <v>1829</v>
      </c>
      <c r="K358" s="34">
        <f>DATE(MID(J358,1,4),MID(J358,5,2),MID(J358,7,2))</f>
        <v>44004</v>
      </c>
      <c r="L358" s="34">
        <f ca="1">IF(LEN(J358) &gt; 15,DATE(MID(J358,12,4),MID(J358,16,2),MID(J358,18,2)),TEXT(TODAY(),"yyyy-mm-dd"))</f>
        <v>44144</v>
      </c>
      <c r="M358" s="18">
        <f ca="1">(L358-K358+1)*B358</f>
        <v>19035</v>
      </c>
      <c r="N358" s="19">
        <f ca="1">H358/M358*365</f>
        <v>0.33054963750984989</v>
      </c>
      <c r="O358" s="35">
        <f>D358*C358</f>
        <v>134.843727</v>
      </c>
      <c r="P358" s="35">
        <f>B358-O358</f>
        <v>0.15627299999999877</v>
      </c>
      <c r="Q358" s="36">
        <f>B358/150</f>
        <v>0.9</v>
      </c>
      <c r="R358" s="37">
        <f>R357+C358-T358</f>
        <v>32915.53</v>
      </c>
      <c r="S358" s="38">
        <f>R358*D358</f>
        <v>47434.570283000001</v>
      </c>
      <c r="T358" s="38"/>
      <c r="U358" s="38"/>
      <c r="V358" s="39">
        <f>V357+U358</f>
        <v>7548.79</v>
      </c>
      <c r="W358" s="39">
        <f>V358+S358</f>
        <v>54983.360283000002</v>
      </c>
      <c r="X358" s="1">
        <f>X357+B358</f>
        <v>49980</v>
      </c>
      <c r="Y358" s="37">
        <f>W358-X358</f>
        <v>5003.3602830000018</v>
      </c>
      <c r="Z358" s="204">
        <f>W358/X358-1</f>
        <v>0.10010724855942388</v>
      </c>
      <c r="AA358" s="204">
        <f>S358/(X358-V358)-1</f>
        <v>0.1179169833478706</v>
      </c>
      <c r="AB358" s="204">
        <f>SUM($C$2:C358)*D358/SUM($B$2:B358)-1</f>
        <v>0.1193480423169262</v>
      </c>
      <c r="AC358" s="204">
        <f>Z358-AB358</f>
        <v>-1.9240793757502317E-2</v>
      </c>
      <c r="AD358" s="40">
        <f>IF(E358-F358&lt;0,"达成",E358-F358)</f>
        <v>9.2308222222222402E-2</v>
      </c>
    </row>
    <row r="359" spans="1:30">
      <c r="A359" s="31" t="s">
        <v>1003</v>
      </c>
      <c r="B359" s="2">
        <v>135</v>
      </c>
      <c r="C359" s="126">
        <v>93.15</v>
      </c>
      <c r="D359" s="122">
        <v>1.4476</v>
      </c>
      <c r="E359" s="32">
        <f>10%*Q359+13%</f>
        <v>0.22000000000000003</v>
      </c>
      <c r="F359" s="13">
        <f>IF(G359="",($F$1*C359-B359)/B359,H359/B359)</f>
        <v>0.12263000000000017</v>
      </c>
      <c r="H359" s="5">
        <f>IF(G359="",$F$1*C359-B359,G359-B359)</f>
        <v>16.555050000000023</v>
      </c>
      <c r="I359" s="2" t="s">
        <v>66</v>
      </c>
      <c r="J359" s="33" t="s">
        <v>999</v>
      </c>
      <c r="K359" s="34">
        <f>DATE(MID(J359,1,4),MID(J359,5,2),MID(J359,7,2))</f>
        <v>44005</v>
      </c>
      <c r="L359" s="34" t="str">
        <f ca="1">IF(LEN(J359) &gt; 15,DATE(MID(J359,12,4),MID(J359,16,2),MID(J359,18,2)),TEXT(TODAY(),"yyyy-mm-dd"))</f>
        <v>2020-11-09</v>
      </c>
      <c r="M359" s="18">
        <f ca="1">(L359-K359+1)*B359</f>
        <v>18900</v>
      </c>
      <c r="N359" s="19">
        <f ca="1">H359/M359*365</f>
        <v>0.319713928571429</v>
      </c>
      <c r="O359" s="35">
        <f>D359*C359</f>
        <v>134.84394</v>
      </c>
      <c r="P359" s="35">
        <f>B359-O359</f>
        <v>0.15605999999999653</v>
      </c>
      <c r="Q359" s="36">
        <f>B359/150</f>
        <v>0.9</v>
      </c>
      <c r="R359" s="37">
        <f>R358+C359-T359</f>
        <v>33008.68</v>
      </c>
      <c r="S359" s="38">
        <f>R359*D359</f>
        <v>47783.365168000004</v>
      </c>
      <c r="T359" s="38"/>
      <c r="U359" s="38"/>
      <c r="V359" s="39">
        <f>V358+U359</f>
        <v>7548.79</v>
      </c>
      <c r="W359" s="39">
        <f>V359+S359</f>
        <v>55332.155168000005</v>
      </c>
      <c r="X359" s="1">
        <f>X358+B359</f>
        <v>50115</v>
      </c>
      <c r="Y359" s="37">
        <f>W359-X359</f>
        <v>5217.1551680000048</v>
      </c>
      <c r="Z359" s="204">
        <f>W359/X359-1</f>
        <v>0.10410366493065948</v>
      </c>
      <c r="AA359" s="204">
        <f>S359/(X359-V359)-1</f>
        <v>0.12256564932607361</v>
      </c>
      <c r="AB359" s="204">
        <f>SUM($C$2:C359)*D359/SUM($B$2:B359)-1</f>
        <v>0.12405858365758715</v>
      </c>
      <c r="AC359" s="204">
        <f>Z359-AB359</f>
        <v>-1.9954918726927673E-2</v>
      </c>
      <c r="AD359" s="40">
        <f>IF(E359-F359&lt;0,"达成",E359-F359)</f>
        <v>9.7369999999999859E-2</v>
      </c>
    </row>
    <row r="360" spans="1:30">
      <c r="A360" s="31" t="s">
        <v>1004</v>
      </c>
      <c r="B360" s="2">
        <v>135</v>
      </c>
      <c r="C360" s="126">
        <v>92.64</v>
      </c>
      <c r="D360" s="122">
        <v>1.4555</v>
      </c>
      <c r="E360" s="32">
        <f>10%*Q360+13%</f>
        <v>0.22000000000000003</v>
      </c>
      <c r="F360" s="13">
        <f>IF(G360="",($F$1*C360-B360)/B360,H360/B360)</f>
        <v>0.11648355555555553</v>
      </c>
      <c r="H360" s="5">
        <f>IF(G360="",$F$1*C360-B360,G360-B360)</f>
        <v>15.725279999999998</v>
      </c>
      <c r="I360" s="2" t="s">
        <v>66</v>
      </c>
      <c r="J360" s="33" t="s">
        <v>1001</v>
      </c>
      <c r="K360" s="34">
        <f>DATE(MID(J360,1,4),MID(J360,5,2),MID(J360,7,2))</f>
        <v>44006</v>
      </c>
      <c r="L360" s="34" t="str">
        <f ca="1">IF(LEN(J360) &gt; 15,DATE(MID(J360,12,4),MID(J360,16,2),MID(J360,18,2)),TEXT(TODAY(),"yyyy-mm-dd"))</f>
        <v>2020-11-09</v>
      </c>
      <c r="M360" s="18">
        <f ca="1">(L360-K360+1)*B360</f>
        <v>18765</v>
      </c>
      <c r="N360" s="19">
        <f ca="1">H360/M360*365</f>
        <v>0.30587408473221422</v>
      </c>
      <c r="O360" s="35">
        <f>D360*C360</f>
        <v>134.83752000000001</v>
      </c>
      <c r="P360" s="35">
        <f>B360-O360</f>
        <v>0.16247999999998797</v>
      </c>
      <c r="Q360" s="36">
        <f>B360/150</f>
        <v>0.9</v>
      </c>
      <c r="R360" s="37">
        <f>R359+C360-T360</f>
        <v>33101.32</v>
      </c>
      <c r="S360" s="38">
        <f>R360*D360</f>
        <v>48178.971259999998</v>
      </c>
      <c r="T360" s="38"/>
      <c r="U360" s="38"/>
      <c r="V360" s="39">
        <f>V359+U360</f>
        <v>7548.79</v>
      </c>
      <c r="W360" s="39">
        <f>V360+S360</f>
        <v>55727.761259999999</v>
      </c>
      <c r="X360" s="1">
        <f>X359+B360</f>
        <v>50250</v>
      </c>
      <c r="Y360" s="37">
        <f>W360-X360</f>
        <v>5477.7612599999993</v>
      </c>
      <c r="Z360" s="204">
        <f>W360/X360-1</f>
        <v>0.10901017432835824</v>
      </c>
      <c r="AA360" s="204">
        <f>S360/(X360-V360)-1</f>
        <v>0.1282811718918504</v>
      </c>
      <c r="AB360" s="204">
        <f>SUM($C$2:C360)*D360/SUM($B$2:B360)-1</f>
        <v>0.1298399128358203</v>
      </c>
      <c r="AC360" s="204">
        <f>Z360-AB360</f>
        <v>-2.0829738507462059E-2</v>
      </c>
      <c r="AD360" s="40">
        <f>IF(E360-F360&lt;0,"达成",E360-F360)</f>
        <v>0.10351644444444449</v>
      </c>
    </row>
    <row r="361" spans="1:30">
      <c r="A361" s="31" t="s">
        <v>1131</v>
      </c>
      <c r="B361" s="2">
        <v>135</v>
      </c>
      <c r="C361" s="126">
        <v>93.26</v>
      </c>
      <c r="D361" s="122">
        <v>1.4458</v>
      </c>
      <c r="E361" s="32">
        <f>10%*Q361+13%</f>
        <v>0.22000000000000003</v>
      </c>
      <c r="F361" s="13">
        <f>IF(G361="",($F$1*C361-B361)/B361,H361/B361)</f>
        <v>0.12395570370370382</v>
      </c>
      <c r="H361" s="5">
        <f>IF(G361="",$F$1*C361-B361,G361-B361)</f>
        <v>16.734020000000015</v>
      </c>
      <c r="I361" s="2" t="s">
        <v>66</v>
      </c>
      <c r="J361" s="33" t="s">
        <v>1124</v>
      </c>
      <c r="K361" s="34">
        <f>DATE(MID(J361,1,4),MID(J361,5,2),MID(J361,7,2))</f>
        <v>44011</v>
      </c>
      <c r="L361" s="34" t="str">
        <f ca="1">IF(LEN(J361) &gt; 15,DATE(MID(J361,12,4),MID(J361,16,2),MID(J361,18,2)),TEXT(TODAY(),"yyyy-mm-dd"))</f>
        <v>2020-11-09</v>
      </c>
      <c r="M361" s="18">
        <f ca="1">(L361-K361+1)*B361</f>
        <v>18090</v>
      </c>
      <c r="N361" s="19">
        <f ca="1">H361/M361*365</f>
        <v>0.33764053620784995</v>
      </c>
      <c r="O361" s="35">
        <f>D361*C361</f>
        <v>134.835308</v>
      </c>
      <c r="P361" s="35">
        <f>B361-O361</f>
        <v>0.16469200000000228</v>
      </c>
      <c r="Q361" s="36">
        <f>B361/150</f>
        <v>0.9</v>
      </c>
      <c r="R361" s="37">
        <f>R360+C361-T361</f>
        <v>33194.58</v>
      </c>
      <c r="S361" s="38">
        <f>R361*D361</f>
        <v>47992.723764000002</v>
      </c>
      <c r="T361" s="38"/>
      <c r="U361" s="38"/>
      <c r="V361" s="39">
        <f>V360+U361</f>
        <v>7548.79</v>
      </c>
      <c r="W361" s="39">
        <f>V361+S361</f>
        <v>55541.513764000003</v>
      </c>
      <c r="X361" s="1">
        <f>X360+B361</f>
        <v>50385</v>
      </c>
      <c r="Y361" s="37">
        <f>W361-X361</f>
        <v>5156.513764000003</v>
      </c>
      <c r="Z361" s="204">
        <f>W361/X361-1</f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>Z361-AB361</f>
        <v>-1.9637011332737542E-2</v>
      </c>
      <c r="AD361" s="40">
        <f>IF(E361-F361&lt;0,"达成",E361-F361)</f>
        <v>9.6044296296296211E-2</v>
      </c>
    </row>
    <row r="362" spans="1:30">
      <c r="A362" s="31" t="s">
        <v>1132</v>
      </c>
      <c r="B362" s="2">
        <v>135</v>
      </c>
      <c r="C362" s="126">
        <v>92.04</v>
      </c>
      <c r="D362" s="122">
        <v>1.4650000000000001</v>
      </c>
      <c r="E362" s="32">
        <f>10%*Q362+13%</f>
        <v>0.22000000000000003</v>
      </c>
      <c r="F362" s="13">
        <f>IF(G362="",($F$1*C362-B362)/B362,H362/B362)</f>
        <v>0.1092524444444446</v>
      </c>
      <c r="H362" s="5">
        <f>IF(G362="",$F$1*C362-B362,G362-B362)</f>
        <v>14.749080000000021</v>
      </c>
      <c r="I362" s="2" t="s">
        <v>66</v>
      </c>
      <c r="J362" s="33" t="s">
        <v>1125</v>
      </c>
      <c r="K362" s="34">
        <f>DATE(MID(J362,1,4),MID(J362,5,2),MID(J362,7,2))</f>
        <v>44012</v>
      </c>
      <c r="L362" s="34" t="str">
        <f ca="1">IF(LEN(J362) &gt; 15,DATE(MID(J362,12,4),MID(J362,16,2),MID(J362,18,2)),TEXT(TODAY(),"yyyy-mm-dd"))</f>
        <v>2020-11-09</v>
      </c>
      <c r="M362" s="18">
        <f ca="1">(L362-K362+1)*B362</f>
        <v>17955</v>
      </c>
      <c r="N362" s="19">
        <f ca="1">H362/M362*365</f>
        <v>0.29982813700919009</v>
      </c>
      <c r="O362" s="35">
        <f>D362*C362</f>
        <v>134.83860000000001</v>
      </c>
      <c r="P362" s="35">
        <f>B362-O362</f>
        <v>0.16139999999998622</v>
      </c>
      <c r="Q362" s="36">
        <f>B362/150</f>
        <v>0.9</v>
      </c>
      <c r="R362" s="37">
        <f>R361+C362-T362</f>
        <v>33286.620000000003</v>
      </c>
      <c r="S362" s="38">
        <f>R362*D362</f>
        <v>48764.898300000008</v>
      </c>
      <c r="T362" s="38"/>
      <c r="U362" s="38"/>
      <c r="V362" s="39">
        <f>V361+U362</f>
        <v>7548.79</v>
      </c>
      <c r="W362" s="39">
        <f>V362+S362</f>
        <v>56313.688300000009</v>
      </c>
      <c r="X362" s="1">
        <f>X361+B362</f>
        <v>50520</v>
      </c>
      <c r="Y362" s="37">
        <f>W362-X362</f>
        <v>5793.6883000000089</v>
      </c>
      <c r="Z362" s="204">
        <f>W362/X362-1</f>
        <v>0.11468108273950928</v>
      </c>
      <c r="AA362" s="204">
        <f>S362/(X362-V362)-1</f>
        <v>0.13482720872882115</v>
      </c>
      <c r="AB362" s="204">
        <f>SUM($C$2:C362)*D362/SUM($B$2:B362)-1</f>
        <v>0.1365099980205855</v>
      </c>
      <c r="AC362" s="204">
        <f>Z362-AB362</f>
        <v>-2.1828915281076222E-2</v>
      </c>
      <c r="AD362" s="40">
        <f>IF(E362-F362&lt;0,"达成",E362-F362)</f>
        <v>0.11074755555555543</v>
      </c>
    </row>
    <row r="363" spans="1:30">
      <c r="A363" s="31" t="s">
        <v>1133</v>
      </c>
      <c r="B363" s="2">
        <v>135</v>
      </c>
      <c r="C363" s="126">
        <v>90.32</v>
      </c>
      <c r="D363" s="122">
        <v>1.4928999999999999</v>
      </c>
      <c r="E363" s="32">
        <f>10%*Q363+13%</f>
        <v>0.22000000000000003</v>
      </c>
      <c r="F363" s="13">
        <f>IF(G363="",($F$1*C363-B363)/B363,H363/B363)</f>
        <v>8.8523259259259204E-2</v>
      </c>
      <c r="H363" s="5">
        <f>IF(G363="",$F$1*C363-B363,G363-B363)</f>
        <v>11.950639999999993</v>
      </c>
      <c r="I363" s="2" t="s">
        <v>66</v>
      </c>
      <c r="J363" s="33" t="s">
        <v>1126</v>
      </c>
      <c r="K363" s="34">
        <f>DATE(MID(J363,1,4),MID(J363,5,2),MID(J363,7,2))</f>
        <v>44013</v>
      </c>
      <c r="L363" s="34" t="str">
        <f ca="1">IF(LEN(J363) &gt; 15,DATE(MID(J363,12,4),MID(J363,16,2),MID(J363,18,2)),TEXT(TODAY(),"yyyy-mm-dd"))</f>
        <v>2020-11-09</v>
      </c>
      <c r="M363" s="18">
        <f ca="1">(L363-K363+1)*B363</f>
        <v>17820</v>
      </c>
      <c r="N363" s="19">
        <f ca="1">H363/M363*365</f>
        <v>0.24478022446689099</v>
      </c>
      <c r="O363" s="35">
        <f>D363*C363</f>
        <v>134.83872799999997</v>
      </c>
      <c r="P363" s="35">
        <f>B363-O363</f>
        <v>0.16127200000002517</v>
      </c>
      <c r="Q363" s="36">
        <f>B363/150</f>
        <v>0.9</v>
      </c>
      <c r="R363" s="37">
        <f>R362+C363-T363</f>
        <v>30958.560000000001</v>
      </c>
      <c r="S363" s="38">
        <f>R363*D363</f>
        <v>46218.034223999995</v>
      </c>
      <c r="T363" s="38">
        <v>2418.38</v>
      </c>
      <c r="U363" s="38">
        <v>3592.35</v>
      </c>
      <c r="V363" s="39">
        <f>V362+U363</f>
        <v>11141.14</v>
      </c>
      <c r="W363" s="39">
        <f>V363+S363</f>
        <v>57359.174223999995</v>
      </c>
      <c r="X363" s="1">
        <f>X362+B363</f>
        <v>50655</v>
      </c>
      <c r="Y363" s="37">
        <f>W363-X363</f>
        <v>6704.1742239999949</v>
      </c>
      <c r="Z363" s="204">
        <f>W363/X363-1</f>
        <v>0.13234970336590646</v>
      </c>
      <c r="AA363" s="204">
        <f>S363/(X363-V363)-1</f>
        <v>0.1696663961455549</v>
      </c>
      <c r="AB363" s="204">
        <f>SUM($C$2:C363)*D363/SUM($B$2:B363)-1</f>
        <v>0.15772943508044546</v>
      </c>
      <c r="AC363" s="204">
        <f>Z363-AB363</f>
        <v>-2.5379731714539E-2</v>
      </c>
      <c r="AD363" s="40">
        <f>IF(E363-F363&lt;0,"达成",E363-F363)</f>
        <v>0.13147674074074084</v>
      </c>
    </row>
    <row r="364" spans="1:30">
      <c r="A364" s="31" t="s">
        <v>1134</v>
      </c>
      <c r="B364" s="2">
        <v>135</v>
      </c>
      <c r="C364" s="126">
        <v>88.54</v>
      </c>
      <c r="D364" s="122">
        <v>1.5228999999999999</v>
      </c>
      <c r="E364" s="32">
        <f>10%*Q364+13%</f>
        <v>0.22000000000000003</v>
      </c>
      <c r="F364" s="13">
        <f>IF(G364="",($F$1*C364-B364)/B364,H364/B364)</f>
        <v>6.7070962962963082E-2</v>
      </c>
      <c r="H364" s="5">
        <f>IF(G364="",$F$1*C364-B364,G364-B364)</f>
        <v>9.0545800000000156</v>
      </c>
      <c r="I364" s="2" t="s">
        <v>66</v>
      </c>
      <c r="J364" s="33" t="s">
        <v>1127</v>
      </c>
      <c r="K364" s="34">
        <f>DATE(MID(J364,1,4),MID(J364,5,2),MID(J364,7,2))</f>
        <v>44014</v>
      </c>
      <c r="L364" s="34" t="str">
        <f ca="1">IF(LEN(J364) &gt; 15,DATE(MID(J364,12,4),MID(J364,16,2),MID(J364,18,2)),TEXT(TODAY(),"yyyy-mm-dd"))</f>
        <v>2020-11-09</v>
      </c>
      <c r="M364" s="18">
        <f ca="1">(L364-K364+1)*B364</f>
        <v>17685</v>
      </c>
      <c r="N364" s="19">
        <f ca="1">H364/M364*365</f>
        <v>0.1868771105456605</v>
      </c>
      <c r="O364" s="35">
        <f>D364*C364</f>
        <v>134.83756600000001</v>
      </c>
      <c r="P364" s="35">
        <f>B364-O364</f>
        <v>0.16243399999999042</v>
      </c>
      <c r="Q364" s="36">
        <f>B364/150</f>
        <v>0.9</v>
      </c>
      <c r="R364" s="37">
        <f>R363+C364-T364</f>
        <v>28816.210000000003</v>
      </c>
      <c r="S364" s="38">
        <f>R364*D364</f>
        <v>43884.206209000004</v>
      </c>
      <c r="T364" s="38">
        <v>2230.89</v>
      </c>
      <c r="U364" s="38">
        <v>3380.43</v>
      </c>
      <c r="V364" s="39">
        <f>V363+U364</f>
        <v>14521.57</v>
      </c>
      <c r="W364" s="39">
        <f>V364+S364</f>
        <v>58405.776209000003</v>
      </c>
      <c r="X364" s="1">
        <f>X363+B364</f>
        <v>50790</v>
      </c>
      <c r="Y364" s="37">
        <f>W364-X364</f>
        <v>7615.7762090000033</v>
      </c>
      <c r="Z364" s="204">
        <f>W364/X364-1</f>
        <v>0.1499463715101399</v>
      </c>
      <c r="AA364" s="204">
        <f>S364/(X364-V364)-1</f>
        <v>0.2099836196107745</v>
      </c>
      <c r="AB364" s="204">
        <f>SUM($C$2:C364)*D364/SUM($B$2:B364)-1</f>
        <v>0.18050986217759335</v>
      </c>
      <c r="AC364" s="204">
        <f>Z364-AB364</f>
        <v>-3.0563490667453452E-2</v>
      </c>
      <c r="AD364" s="40">
        <f>IF(E364-F364&lt;0,"达成",E364-F364)</f>
        <v>0.15292903703703695</v>
      </c>
    </row>
    <row r="365" spans="1:30">
      <c r="A365" s="31" t="s">
        <v>1135</v>
      </c>
      <c r="B365" s="2">
        <v>135</v>
      </c>
      <c r="C365" s="178">
        <v>86.94</v>
      </c>
      <c r="D365" s="179">
        <v>1.5508999999999999</v>
      </c>
      <c r="E365" s="32">
        <f>10%*Q365+13%</f>
        <v>0.22000000000000003</v>
      </c>
      <c r="F365" s="13">
        <f>IF(G365="",($F$1*C365-B365)/B365,H365/B365)</f>
        <v>4.7788000000000004E-2</v>
      </c>
      <c r="H365" s="5">
        <f>IF(G365="",$F$1*C365-B365,G365-B365)</f>
        <v>6.4513800000000003</v>
      </c>
      <c r="I365" s="2" t="s">
        <v>66</v>
      </c>
      <c r="J365" s="33" t="s">
        <v>1129</v>
      </c>
      <c r="K365" s="34">
        <f>DATE(MID(J365,1,4),MID(J365,5,2),MID(J365,7,2))</f>
        <v>44015</v>
      </c>
      <c r="L365" s="34" t="str">
        <f ca="1">IF(LEN(J365) &gt; 15,DATE(MID(J365,12,4),MID(J365,16,2),MID(J365,18,2)),TEXT(TODAY(),"yyyy-mm-dd"))</f>
        <v>2020-11-09</v>
      </c>
      <c r="M365" s="18">
        <f ca="1">(L365-K365+1)*B365</f>
        <v>17550</v>
      </c>
      <c r="N365" s="19">
        <f ca="1">H365/M365*365</f>
        <v>0.13417400000000002</v>
      </c>
      <c r="O365" s="35">
        <f>D365*C365</f>
        <v>134.83524599999998</v>
      </c>
      <c r="P365" s="35">
        <f>B365-O365</f>
        <v>0.16475400000001628</v>
      </c>
      <c r="Q365" s="36">
        <f>B365/150</f>
        <v>0.9</v>
      </c>
      <c r="R365" s="37">
        <f>R364+C365-T365</f>
        <v>26617.260000000002</v>
      </c>
      <c r="S365" s="38">
        <f>R365*D365</f>
        <v>41280.708534000005</v>
      </c>
      <c r="T365" s="38">
        <v>2285.89</v>
      </c>
      <c r="U365" s="38">
        <v>3527.46</v>
      </c>
      <c r="V365" s="39">
        <f>V364+U365</f>
        <v>18049.03</v>
      </c>
      <c r="W365" s="39">
        <f>V365+S365</f>
        <v>59329.738534000004</v>
      </c>
      <c r="X365" s="1">
        <f>X364+B365</f>
        <v>50925</v>
      </c>
      <c r="Y365" s="37">
        <f>W365-X365</f>
        <v>8404.7385340000037</v>
      </c>
      <c r="Z365" s="204">
        <f>W365/X365-1</f>
        <v>0.16504150287677954</v>
      </c>
      <c r="AA365" s="204">
        <f>S365/(X365-V365)-1</f>
        <v>0.2556499027709298</v>
      </c>
      <c r="AB365" s="204">
        <f>SUM($C$2:C365)*D365/SUM($B$2:B365)-1</f>
        <v>0.20167538823760389</v>
      </c>
      <c r="AC365" s="204">
        <f>Z365-AB365</f>
        <v>-3.6633885360824348E-2</v>
      </c>
      <c r="AD365" s="40">
        <f>IF(E365-F365&lt;0,"达成",E365-F365)</f>
        <v>0.17221200000000003</v>
      </c>
    </row>
    <row r="366" spans="1:30">
      <c r="A366" s="31" t="s">
        <v>1467</v>
      </c>
      <c r="B366" s="2">
        <v>135</v>
      </c>
      <c r="C366" s="178">
        <v>82.48</v>
      </c>
      <c r="D366" s="179">
        <v>1.6394</v>
      </c>
      <c r="E366" s="32">
        <f>10%*Q366+13%</f>
        <v>0.22000000000000003</v>
      </c>
      <c r="F366" s="13">
        <f>IF(G366="",($F$1*C366-B366)/B366,H366/B366)</f>
        <v>-5.9632592592591934E-3</v>
      </c>
      <c r="H366" s="5">
        <f>IF(G366="",$F$1*C366-B366,G366-B366)</f>
        <v>-0.8050399999999911</v>
      </c>
      <c r="I366" s="2" t="s">
        <v>66</v>
      </c>
      <c r="J366" s="33" t="s">
        <v>1468</v>
      </c>
      <c r="K366" s="34">
        <f>DATE(MID(J366,1,4),MID(J366,5,2),MID(J366,7,2))</f>
        <v>44018</v>
      </c>
      <c r="L366" s="34" t="str">
        <f ca="1">IF(LEN(J366) &gt; 15,DATE(MID(J366,12,4),MID(J366,16,2),MID(J366,18,2)),TEXT(TODAY(),"yyyy-mm-dd"))</f>
        <v>2020-11-09</v>
      </c>
      <c r="M366" s="18">
        <f ca="1">(L366-K366+1)*B366</f>
        <v>17145</v>
      </c>
      <c r="N366" s="19">
        <f ca="1">H366/M366*365</f>
        <v>-1.7138501020705556E-2</v>
      </c>
      <c r="O366" s="35">
        <f>D366*C366</f>
        <v>135.21771200000001</v>
      </c>
      <c r="P366" s="35">
        <f>B366-O366</f>
        <v>-0.2177120000000059</v>
      </c>
      <c r="Q366" s="36">
        <f>B366/150</f>
        <v>0.9</v>
      </c>
      <c r="R366" s="37">
        <f>R365+C366-T366</f>
        <v>19184.190000000002</v>
      </c>
      <c r="S366" s="38">
        <f>R366*D366</f>
        <v>31450.561086000002</v>
      </c>
      <c r="T366" s="38">
        <v>7515.55</v>
      </c>
      <c r="U366" s="38">
        <v>12225.73</v>
      </c>
      <c r="V366" s="39">
        <f>V365+U366</f>
        <v>30274.76</v>
      </c>
      <c r="W366" s="39">
        <f>V366+S366</f>
        <v>61725.321085999996</v>
      </c>
      <c r="X366" s="1">
        <f>X365+B366</f>
        <v>51060</v>
      </c>
      <c r="Y366" s="37">
        <f>W366-X366</f>
        <v>10665.321085999996</v>
      </c>
      <c r="Z366" s="204">
        <f>W366/X366-1</f>
        <v>0.20887820379945166</v>
      </c>
      <c r="AA366" s="204">
        <f>S366/(X366-V366)-1</f>
        <v>0.51311993924534915</v>
      </c>
      <c r="AB366" s="204">
        <f>SUM($C$2:C366)*D366/SUM($B$2:B366)-1</f>
        <v>0.26953710434782585</v>
      </c>
      <c r="AC366" s="204">
        <f>Z366-AB366</f>
        <v>-6.0658900548374195E-2</v>
      </c>
      <c r="AD366" s="40">
        <f>IF(E366-F366&lt;0,"达成",E366-F366)</f>
        <v>0.22596325925925922</v>
      </c>
    </row>
    <row r="367" spans="1:30">
      <c r="A367" s="31" t="s">
        <v>1469</v>
      </c>
      <c r="B367" s="2">
        <v>120</v>
      </c>
      <c r="C367" s="178">
        <v>72.89</v>
      </c>
      <c r="D367" s="179">
        <v>1.6443000000000001</v>
      </c>
      <c r="E367" s="32">
        <f>10%*Q367+13%</f>
        <v>0.21000000000000002</v>
      </c>
      <c r="F367" s="13">
        <f>IF(G367="",($F$1*C367-B367)/B367,H367/B367)</f>
        <v>-1.1733083333333384E-2</v>
      </c>
      <c r="H367" s="5">
        <f>IF(G367="",$F$1*C367-B367,G367-B367)</f>
        <v>-1.4079700000000059</v>
      </c>
      <c r="I367" s="2" t="s">
        <v>66</v>
      </c>
      <c r="J367" s="33" t="s">
        <v>1470</v>
      </c>
      <c r="K367" s="34">
        <f>DATE(MID(J367,1,4),MID(J367,5,2),MID(J367,7,2))</f>
        <v>44019</v>
      </c>
      <c r="L367" s="34" t="str">
        <f ca="1">IF(LEN(J367) &gt; 15,DATE(MID(J367,12,4),MID(J367,16,2),MID(J367,18,2)),TEXT(TODAY(),"yyyy-mm-dd"))</f>
        <v>2020-11-09</v>
      </c>
      <c r="M367" s="18">
        <f ca="1">(L367-K367+1)*B367</f>
        <v>15120</v>
      </c>
      <c r="N367" s="19">
        <f ca="1">H367/M367*365</f>
        <v>-3.398869378306893E-2</v>
      </c>
      <c r="O367" s="35">
        <f>D367*C367</f>
        <v>119.85302700000001</v>
      </c>
      <c r="P367" s="35">
        <f>B367-O367</f>
        <v>0.14697299999998847</v>
      </c>
      <c r="Q367" s="36">
        <f>B367/150</f>
        <v>0.8</v>
      </c>
      <c r="R367" s="37">
        <f>R366+C367-T367</f>
        <v>17764.320000000003</v>
      </c>
      <c r="S367" s="38">
        <f>R367*D367</f>
        <v>29209.871376000006</v>
      </c>
      <c r="T367" s="38">
        <v>1492.76</v>
      </c>
      <c r="U367" s="38">
        <v>2442.2800000000002</v>
      </c>
      <c r="V367" s="39">
        <f>V366+U367</f>
        <v>32717.039999999997</v>
      </c>
      <c r="W367" s="39">
        <f>V367+S367</f>
        <v>61926.911376000004</v>
      </c>
      <c r="X367" s="1">
        <f>X366+B367</f>
        <v>51180</v>
      </c>
      <c r="Y367" s="37">
        <f>W367-X367</f>
        <v>10746.911376000004</v>
      </c>
      <c r="Z367" s="204">
        <f>W367/X367-1</f>
        <v>0.20998263728018762</v>
      </c>
      <c r="AA367" s="204">
        <f>S367/(X367-V367)-1</f>
        <v>0.58207954607495238</v>
      </c>
      <c r="AB367" s="204">
        <f>SUM($C$2:C367)*D367/SUM($B$2:B367)-1</f>
        <v>0.27268787872215694</v>
      </c>
      <c r="AC367" s="204">
        <f>Z367-AB367</f>
        <v>-6.2705241441969317E-2</v>
      </c>
      <c r="AD367" s="40">
        <f>IF(E367-F367&lt;0,"达成",E367-F367)</f>
        <v>0.22173308333333341</v>
      </c>
    </row>
    <row r="368" spans="1:30">
      <c r="A368" s="31" t="s">
        <v>1471</v>
      </c>
      <c r="B368" s="2">
        <v>120</v>
      </c>
      <c r="C368" s="178">
        <v>71.790000000000006</v>
      </c>
      <c r="D368" s="179">
        <v>1.6696</v>
      </c>
      <c r="E368" s="32">
        <f>10%*Q368+13%</f>
        <v>0.21000000000000002</v>
      </c>
      <c r="F368" s="13">
        <f>IF(G368="",($F$1*C368-B368)/B368,H368/B368)</f>
        <v>-2.66472499999999E-2</v>
      </c>
      <c r="H368" s="5">
        <f>IF(G368="",$F$1*C368-B368,G368-B368)</f>
        <v>-3.197669999999988</v>
      </c>
      <c r="I368" s="2" t="s">
        <v>66</v>
      </c>
      <c r="J368" s="33" t="s">
        <v>1472</v>
      </c>
      <c r="K368" s="34">
        <f>DATE(MID(J368,1,4),MID(J368,5,2),MID(J368,7,2))</f>
        <v>44020</v>
      </c>
      <c r="L368" s="34" t="str">
        <f ca="1">IF(LEN(J368) &gt; 15,DATE(MID(J368,12,4),MID(J368,16,2),MID(J368,18,2)),TEXT(TODAY(),"yyyy-mm-dd"))</f>
        <v>2020-11-09</v>
      </c>
      <c r="M368" s="18">
        <f ca="1">(L368-K368+1)*B368</f>
        <v>15000</v>
      </c>
      <c r="N368" s="19">
        <f ca="1">H368/M368*365</f>
        <v>-7.7809969999999701E-2</v>
      </c>
      <c r="O368" s="35">
        <f>D368*C368</f>
        <v>119.860584</v>
      </c>
      <c r="P368" s="35">
        <f>B368-O368</f>
        <v>0.1394159999999971</v>
      </c>
      <c r="Q368" s="36">
        <f>B368/150</f>
        <v>0.8</v>
      </c>
      <c r="R368" s="37">
        <f>R367+C368-T368</f>
        <v>13177.490000000005</v>
      </c>
      <c r="S368" s="38">
        <f>R368*D368</f>
        <v>22001.137304000007</v>
      </c>
      <c r="T368" s="38">
        <v>4658.62</v>
      </c>
      <c r="U368" s="38">
        <v>7739.14</v>
      </c>
      <c r="V368" s="39">
        <f>V367+U368</f>
        <v>40456.18</v>
      </c>
      <c r="W368" s="39">
        <f>V368+S368</f>
        <v>62457.317304000011</v>
      </c>
      <c r="X368" s="1">
        <f>X367+B368</f>
        <v>51300</v>
      </c>
      <c r="Y368" s="37">
        <f>W368-X368</f>
        <v>11157.317304000011</v>
      </c>
      <c r="Z368" s="204">
        <f>W368/X368-1</f>
        <v>0.21749156538011727</v>
      </c>
      <c r="AA368" s="204">
        <f>S368/(X368-V368)-1</f>
        <v>1.0289102275766298</v>
      </c>
      <c r="AB368" s="204">
        <f>SUM($C$2:C368)*D368/SUM($B$2:B368)-1</f>
        <v>0.29158368343079899</v>
      </c>
      <c r="AC368" s="204">
        <f>Z368-AB368</f>
        <v>-7.4092118050681721E-2</v>
      </c>
      <c r="AD368" s="40">
        <f>IF(E368-F368&lt;0,"达成",E368-F368)</f>
        <v>0.23664724999999992</v>
      </c>
    </row>
    <row r="369" spans="1:30">
      <c r="A369" s="31" t="s">
        <v>1473</v>
      </c>
      <c r="B369" s="2">
        <v>120</v>
      </c>
      <c r="C369" s="178">
        <v>70.84</v>
      </c>
      <c r="D369" s="179">
        <v>1.6920999999999999</v>
      </c>
      <c r="E369" s="32">
        <f>10%*Q369+13%</f>
        <v>0.21000000000000002</v>
      </c>
      <c r="F369" s="13">
        <f>IF(G369="",($F$1*C369-B369)/B369,H369/B369)</f>
        <v>-3.9527666666666642E-2</v>
      </c>
      <c r="H369" s="5">
        <f>IF(G369="",$F$1*C369-B369,G369-B369)</f>
        <v>-4.7433199999999971</v>
      </c>
      <c r="I369" s="2" t="s">
        <v>66</v>
      </c>
      <c r="J369" s="33" t="s">
        <v>1474</v>
      </c>
      <c r="K369" s="34">
        <f>DATE(MID(J369,1,4),MID(J369,5,2),MID(J369,7,2))</f>
        <v>44021</v>
      </c>
      <c r="L369" s="34" t="str">
        <f ca="1">IF(LEN(J369) &gt; 15,DATE(MID(J369,12,4),MID(J369,16,2),MID(J369,18,2)),TEXT(TODAY(),"yyyy-mm-dd"))</f>
        <v>2020-11-09</v>
      </c>
      <c r="M369" s="18">
        <f ca="1">(L369-K369+1)*B369</f>
        <v>14880</v>
      </c>
      <c r="N369" s="19">
        <f ca="1">H369/M369*365</f>
        <v>-0.11635159946236552</v>
      </c>
      <c r="O369" s="35">
        <f>D369*C369</f>
        <v>119.868364</v>
      </c>
      <c r="P369" s="35">
        <f>B369-O369</f>
        <v>0.13163600000000031</v>
      </c>
      <c r="Q369" s="36">
        <f>B369/150</f>
        <v>0.8</v>
      </c>
      <c r="R369" s="37">
        <f>R368+C369-T369</f>
        <v>11096.300000000005</v>
      </c>
      <c r="S369" s="38">
        <f>R369*D369</f>
        <v>18776.049230000008</v>
      </c>
      <c r="T369" s="38">
        <v>2152.0300000000002</v>
      </c>
      <c r="U369" s="38">
        <v>3623.24</v>
      </c>
      <c r="V369" s="39">
        <f>V368+U369</f>
        <v>44079.42</v>
      </c>
      <c r="W369" s="39">
        <f>V369+S369</f>
        <v>62855.469230000002</v>
      </c>
      <c r="X369" s="1">
        <f>X368+B369</f>
        <v>51420</v>
      </c>
      <c r="Y369" s="37">
        <f>W369-X369</f>
        <v>11435.469230000002</v>
      </c>
      <c r="Z369" s="204">
        <f>W369/X369-1</f>
        <v>0.22239341170750682</v>
      </c>
      <c r="AA369" s="204">
        <f>S369/(X369-V369)-1</f>
        <v>1.5578427358601097</v>
      </c>
      <c r="AB369" s="204">
        <f>SUM($C$2:C369)*D369/SUM($B$2:B369)-1</f>
        <v>0.3082657735122516</v>
      </c>
      <c r="AC369" s="204">
        <f>Z369-AB369</f>
        <v>-8.5872361804744779E-2</v>
      </c>
      <c r="AD369" s="40">
        <f>IF(E369-F369&lt;0,"达成",E369-F369)</f>
        <v>0.24952766666666665</v>
      </c>
    </row>
    <row r="370" spans="1:30">
      <c r="A370" s="31" t="s">
        <v>1475</v>
      </c>
      <c r="B370" s="2">
        <v>120</v>
      </c>
      <c r="C370" s="178">
        <v>71.930000000000007</v>
      </c>
      <c r="D370" s="179">
        <v>1.6662999999999999</v>
      </c>
      <c r="E370" s="32">
        <f>10%*Q370+13%</f>
        <v>0.21000000000000002</v>
      </c>
      <c r="F370" s="13">
        <f>IF(G370="",($F$1*C370-B370)/B370,H370/B370)</f>
        <v>-2.4749083333333269E-2</v>
      </c>
      <c r="H370" s="5">
        <f>IF(G370="",$F$1*C370-B370,G370-B370)</f>
        <v>-2.9698899999999924</v>
      </c>
      <c r="I370" s="2" t="s">
        <v>66</v>
      </c>
      <c r="J370" s="33" t="s">
        <v>1476</v>
      </c>
      <c r="K370" s="34">
        <f>DATE(MID(J370,1,4),MID(J370,5,2),MID(J370,7,2))</f>
        <v>44022</v>
      </c>
      <c r="L370" s="34" t="str">
        <f ca="1">IF(LEN(J370) &gt; 15,DATE(MID(J370,12,4),MID(J370,16,2),MID(J370,18,2)),TEXT(TODAY(),"yyyy-mm-dd"))</f>
        <v>2020-11-09</v>
      </c>
      <c r="M370" s="18">
        <f ca="1">(L370-K370+1)*B370</f>
        <v>14760</v>
      </c>
      <c r="N370" s="19">
        <f ca="1">H370/M370*365</f>
        <v>-7.3442401761517423E-2</v>
      </c>
      <c r="O370" s="35">
        <f>D370*C370</f>
        <v>119.856959</v>
      </c>
      <c r="P370" s="35">
        <f>B370-O370</f>
        <v>0.14304099999999664</v>
      </c>
      <c r="Q370" s="36">
        <f>B370/150</f>
        <v>0.8</v>
      </c>
      <c r="R370" s="37">
        <f>R369+C370-T370</f>
        <v>11168.230000000005</v>
      </c>
      <c r="S370" s="38">
        <f>R370*D370</f>
        <v>18609.621649000008</v>
      </c>
      <c r="T370" s="38"/>
      <c r="U370" s="38"/>
      <c r="V370" s="39">
        <f>V369+U370</f>
        <v>44079.42</v>
      </c>
      <c r="W370" s="39">
        <f>V370+S370</f>
        <v>62689.041649000006</v>
      </c>
      <c r="X370" s="1">
        <f>X369+B370</f>
        <v>51540</v>
      </c>
      <c r="Y370" s="37">
        <f>W370-X370</f>
        <v>11149.041649000006</v>
      </c>
      <c r="Z370" s="204">
        <f>W370/X370-1</f>
        <v>0.21631823145130014</v>
      </c>
      <c r="AA370" s="204">
        <f>S370/(X370-V370)-1</f>
        <v>1.4943934183401297</v>
      </c>
      <c r="AB370" s="204">
        <f>SUM($C$2:C370)*D370/SUM($B$2:B370)-1</f>
        <v>0.2876441556266971</v>
      </c>
      <c r="AC370" s="204">
        <f>Z370-AB370</f>
        <v>-7.132592417539696E-2</v>
      </c>
      <c r="AD370" s="40">
        <f>IF(E370-F370&lt;0,"达成",E370-F370)</f>
        <v>0.23474908333333327</v>
      </c>
    </row>
    <row r="371" spans="1:30">
      <c r="A371" s="31" t="s">
        <v>1534</v>
      </c>
      <c r="B371" s="2">
        <v>120</v>
      </c>
      <c r="C371" s="178">
        <v>70.48</v>
      </c>
      <c r="D371" s="179">
        <v>1.7005999999999999</v>
      </c>
      <c r="E371" s="32">
        <f>10%*Q371+13%</f>
        <v>0.21000000000000002</v>
      </c>
      <c r="F371" s="13">
        <f>IF(G371="",($F$1*C371-B371)/B371,H371/B371)</f>
        <v>-4.4408666666666603E-2</v>
      </c>
      <c r="H371" s="5">
        <f>IF(G371="",$F$1*C371-B371,G371-B371)</f>
        <v>-5.329039999999992</v>
      </c>
      <c r="I371" s="2" t="s">
        <v>66</v>
      </c>
      <c r="J371" s="33" t="s">
        <v>1535</v>
      </c>
      <c r="K371" s="34">
        <f>DATE(MID(J371,1,4),MID(J371,5,2),MID(J371,7,2))</f>
        <v>44025</v>
      </c>
      <c r="L371" s="34" t="str">
        <f ca="1">IF(LEN(J371) &gt; 15,DATE(MID(J371,12,4),MID(J371,16,2),MID(J371,18,2)),TEXT(TODAY(),"yyyy-mm-dd"))</f>
        <v>2020-11-09</v>
      </c>
      <c r="M371" s="18">
        <f ca="1">(L371-K371+1)*B371</f>
        <v>14400</v>
      </c>
      <c r="N371" s="19">
        <f ca="1">H371/M371*365</f>
        <v>-0.1350763611111109</v>
      </c>
      <c r="O371" s="35">
        <f>D371*C371</f>
        <v>119.858288</v>
      </c>
      <c r="P371" s="35">
        <f>B371-O371</f>
        <v>0.14171199999999828</v>
      </c>
      <c r="Q371" s="36">
        <f>B371/150</f>
        <v>0.8</v>
      </c>
      <c r="R371" s="37">
        <f>R370+C371-T371</f>
        <v>9599.9900000000052</v>
      </c>
      <c r="S371" s="38">
        <f>R371*D371</f>
        <v>16325.742994000007</v>
      </c>
      <c r="T371" s="38">
        <v>1638.72</v>
      </c>
      <c r="U371" s="38">
        <v>2772.88</v>
      </c>
      <c r="V371" s="39">
        <f>V370+U371</f>
        <v>46852.299999999996</v>
      </c>
      <c r="W371" s="39">
        <f>V371+S371</f>
        <v>63178.042994000003</v>
      </c>
      <c r="X371" s="1">
        <f>X370+B371</f>
        <v>51660</v>
      </c>
      <c r="Y371" s="37">
        <f>W371-X371</f>
        <v>11518.042994000003</v>
      </c>
      <c r="Z371" s="204">
        <f>W371/X371-1</f>
        <v>0.22295863325590415</v>
      </c>
      <c r="AA371" s="204">
        <f>S371/(X371-V371)-1</f>
        <v>2.3957491095534231</v>
      </c>
      <c r="AB371" s="204">
        <f>SUM($C$2:C371)*D371/SUM($B$2:B371)-1</f>
        <v>0.31341722822299611</v>
      </c>
      <c r="AC371" s="204">
        <f>Z371-AB371</f>
        <v>-9.0458594967091965E-2</v>
      </c>
      <c r="AD371" s="40">
        <f>IF(E371-F371&lt;0,"达成",E371-F371)</f>
        <v>0.25440866666666662</v>
      </c>
    </row>
    <row r="372" spans="1:30">
      <c r="A372" s="31" t="s">
        <v>1536</v>
      </c>
      <c r="B372" s="2">
        <v>120</v>
      </c>
      <c r="C372" s="178">
        <v>71.099999999999994</v>
      </c>
      <c r="D372" s="179">
        <v>1.6859</v>
      </c>
      <c r="E372" s="32">
        <f>10%*Q372+13%</f>
        <v>0.21000000000000002</v>
      </c>
      <c r="F372" s="13">
        <f>IF(G372="",($F$1*C372-B372)/B372,H372/B372)</f>
        <v>-3.6002500000000028E-2</v>
      </c>
      <c r="H372" s="5">
        <f>IF(G372="",$F$1*C372-B372,G372-B372)</f>
        <v>-4.3203000000000031</v>
      </c>
      <c r="I372" s="2" t="s">
        <v>66</v>
      </c>
      <c r="J372" s="33" t="s">
        <v>1537</v>
      </c>
      <c r="K372" s="34">
        <f>DATE(MID(J372,1,4),MID(J372,5,2),MID(J372,7,2))</f>
        <v>44026</v>
      </c>
      <c r="L372" s="34" t="str">
        <f ca="1">IF(LEN(J372) &gt; 15,DATE(MID(J372,12,4),MID(J372,16,2),MID(J372,18,2)),TEXT(TODAY(),"yyyy-mm-dd"))</f>
        <v>2020-11-09</v>
      </c>
      <c r="M372" s="18">
        <f ca="1">(L372-K372+1)*B372</f>
        <v>14280</v>
      </c>
      <c r="N372" s="19">
        <f ca="1">H372/M372*365</f>
        <v>-0.11042783613445385</v>
      </c>
      <c r="O372" s="35">
        <f>D372*C372</f>
        <v>119.86748999999999</v>
      </c>
      <c r="P372" s="35">
        <f>B372-O372</f>
        <v>0.13251000000001056</v>
      </c>
      <c r="Q372" s="36">
        <f>B372/150</f>
        <v>0.8</v>
      </c>
      <c r="R372" s="37">
        <f>R371+C372-T372</f>
        <v>9671.0900000000056</v>
      </c>
      <c r="S372" s="38">
        <f>R372*D372</f>
        <v>16304.49063100001</v>
      </c>
      <c r="T372" s="38"/>
      <c r="U372" s="38"/>
      <c r="V372" s="39">
        <f>V371+U372</f>
        <v>46852.299999999996</v>
      </c>
      <c r="W372" s="39">
        <f>V372+S372</f>
        <v>63156.790631000003</v>
      </c>
      <c r="X372" s="1">
        <f>X371+B372</f>
        <v>51780</v>
      </c>
      <c r="Y372" s="37">
        <f>W372-X372</f>
        <v>11376.790631000003</v>
      </c>
      <c r="Z372" s="204">
        <f>W372/X372-1</f>
        <v>0.21971399441869455</v>
      </c>
      <c r="AA372" s="204">
        <f>S372/(X372-V372)-1</f>
        <v>2.3087425433772339</v>
      </c>
      <c r="AB372" s="204">
        <f>SUM($C$2:C372)*D372/SUM($B$2:B372)-1</f>
        <v>0.30136144756662775</v>
      </c>
      <c r="AC372" s="204">
        <f>Z372-AB372</f>
        <v>-8.1647453147933202E-2</v>
      </c>
      <c r="AD372" s="40">
        <f>IF(E372-F372&lt;0,"达成",E372-F372)</f>
        <v>0.24600250000000004</v>
      </c>
    </row>
    <row r="373" spans="1:30">
      <c r="A373" s="31" t="s">
        <v>1538</v>
      </c>
      <c r="B373" s="2">
        <v>120</v>
      </c>
      <c r="C373" s="178">
        <v>71.790000000000006</v>
      </c>
      <c r="D373" s="179">
        <v>1.6695</v>
      </c>
      <c r="E373" s="32">
        <f>10%*Q373+13%</f>
        <v>0.21000000000000002</v>
      </c>
      <c r="F373" s="13">
        <f>IF(G373="",($F$1*C373-B373)/B373,H373/B373)</f>
        <v>-2.66472499999999E-2</v>
      </c>
      <c r="H373" s="5">
        <f>IF(G373="",$F$1*C373-B373,G373-B373)</f>
        <v>-3.197669999999988</v>
      </c>
      <c r="I373" s="2" t="s">
        <v>66</v>
      </c>
      <c r="J373" s="33" t="s">
        <v>1539</v>
      </c>
      <c r="K373" s="34">
        <f>DATE(MID(J373,1,4),MID(J373,5,2),MID(J373,7,2))</f>
        <v>44027</v>
      </c>
      <c r="L373" s="34" t="str">
        <f ca="1">IF(LEN(J373) &gt; 15,DATE(MID(J373,12,4),MID(J373,16,2),MID(J373,18,2)),TEXT(TODAY(),"yyyy-mm-dd"))</f>
        <v>2020-11-09</v>
      </c>
      <c r="M373" s="18">
        <f ca="1">(L373-K373+1)*B373</f>
        <v>14160</v>
      </c>
      <c r="N373" s="19">
        <f ca="1">H373/M373*365</f>
        <v>-8.2425815677965794E-2</v>
      </c>
      <c r="O373" s="35">
        <f>D373*C373</f>
        <v>119.85340500000001</v>
      </c>
      <c r="P373" s="35">
        <f>B373-O373</f>
        <v>0.1465949999999907</v>
      </c>
      <c r="Q373" s="36">
        <f>B373/150</f>
        <v>0.8</v>
      </c>
      <c r="R373" s="37">
        <f>R372+C373-T373</f>
        <v>9742.8800000000065</v>
      </c>
      <c r="S373" s="38">
        <f>R373*D373</f>
        <v>16265.73816000001</v>
      </c>
      <c r="T373" s="38"/>
      <c r="U373" s="38"/>
      <c r="V373" s="39">
        <f>V372+U373</f>
        <v>46852.299999999996</v>
      </c>
      <c r="W373" s="39">
        <f>V373+S373</f>
        <v>63118.038160000004</v>
      </c>
      <c r="X373" s="1">
        <f>X372+B373</f>
        <v>51900</v>
      </c>
      <c r="Y373" s="37">
        <f>W373-X373</f>
        <v>11218.038160000004</v>
      </c>
      <c r="Z373" s="204">
        <f>W373/X373-1</f>
        <v>0.21614717071290945</v>
      </c>
      <c r="AA373" s="204">
        <f>S373/(X373-V373)-1</f>
        <v>2.2224058799056987</v>
      </c>
      <c r="AB373" s="204">
        <f>SUM($C$2:C373)*D373/SUM($B$2:B373)-1</f>
        <v>0.2880317953757221</v>
      </c>
      <c r="AC373" s="204">
        <f>Z373-AB373</f>
        <v>-7.1884624662812646E-2</v>
      </c>
      <c r="AD373" s="40">
        <f>IF(E373-F373&lt;0,"达成",E373-F373)</f>
        <v>0.23664724999999992</v>
      </c>
    </row>
    <row r="374" spans="1:30">
      <c r="A374" s="31" t="s">
        <v>1540</v>
      </c>
      <c r="B374" s="2">
        <v>120</v>
      </c>
      <c r="C374" s="178">
        <v>75.19</v>
      </c>
      <c r="D374" s="179">
        <v>1.5940000000000001</v>
      </c>
      <c r="E374" s="32">
        <f>10%*Q374+13%</f>
        <v>0.21000000000000002</v>
      </c>
      <c r="F374" s="13">
        <f>IF(G374="",($F$1*C374-B374)/B374,H374/B374)</f>
        <v>1.9451083333333348E-2</v>
      </c>
      <c r="H374" s="5">
        <f>IF(G374="",$F$1*C374-B374,G374-B374)</f>
        <v>2.3341300000000018</v>
      </c>
      <c r="I374" s="2" t="s">
        <v>66</v>
      </c>
      <c r="J374" s="33" t="s">
        <v>1541</v>
      </c>
      <c r="K374" s="34">
        <f>DATE(MID(J374,1,4),MID(J374,5,2),MID(J374,7,2))</f>
        <v>44028</v>
      </c>
      <c r="L374" s="34" t="str">
        <f ca="1">IF(LEN(J374) &gt; 15,DATE(MID(J374,12,4),MID(J374,16,2),MID(J374,18,2)),TEXT(TODAY(),"yyyy-mm-dd"))</f>
        <v>2020-11-09</v>
      </c>
      <c r="M374" s="18">
        <f ca="1">(L374-K374+1)*B374</f>
        <v>14040</v>
      </c>
      <c r="N374" s="19">
        <f ca="1">H374/M374*365</f>
        <v>6.0680730056980103E-2</v>
      </c>
      <c r="O374" s="35">
        <f>D374*C374</f>
        <v>119.85286000000001</v>
      </c>
      <c r="P374" s="35">
        <f>B374-O374</f>
        <v>0.14713999999999317</v>
      </c>
      <c r="Q374" s="36">
        <f>B374/150</f>
        <v>0.8</v>
      </c>
      <c r="R374" s="37">
        <f>R373+C374-T374</f>
        <v>9818.070000000007</v>
      </c>
      <c r="S374" s="38">
        <f>R374*D374</f>
        <v>15650.003580000011</v>
      </c>
      <c r="T374" s="38"/>
      <c r="U374" s="38"/>
      <c r="V374" s="39">
        <f>V373+U374</f>
        <v>46852.299999999996</v>
      </c>
      <c r="W374" s="39">
        <f>V374+S374</f>
        <v>62502.303580000007</v>
      </c>
      <c r="X374" s="1">
        <f>X373+B374</f>
        <v>52020</v>
      </c>
      <c r="Y374" s="37">
        <f>W374-X374</f>
        <v>10482.303580000007</v>
      </c>
      <c r="Z374" s="204">
        <f>W374/X374-1</f>
        <v>0.20150525913110351</v>
      </c>
      <c r="AA374" s="204">
        <f>S374/(X374-V374)-1</f>
        <v>2.0284272655146385</v>
      </c>
      <c r="AB374" s="204">
        <f>SUM($C$2:C374)*D374/SUM($B$2:B374)-1</f>
        <v>0.22925008496732002</v>
      </c>
      <c r="AC374" s="204">
        <f>Z374-AB374</f>
        <v>-2.7744825836216513E-2</v>
      </c>
      <c r="AD374" s="40">
        <f>IF(E374-F374&lt;0,"达成",E374-F374)</f>
        <v>0.19054891666666668</v>
      </c>
    </row>
    <row r="375" spans="1:30">
      <c r="A375" s="31" t="s">
        <v>1542</v>
      </c>
      <c r="B375" s="2">
        <v>135</v>
      </c>
      <c r="C375" s="178">
        <v>84.02</v>
      </c>
      <c r="D375" s="179">
        <v>1.6049</v>
      </c>
      <c r="E375" s="32">
        <f>10%*Q375+13%</f>
        <v>0.22000000000000003</v>
      </c>
      <c r="F375" s="13">
        <f>IF(G375="",($F$1*C375-B375)/B375,H375/B375)</f>
        <v>1.2596592592592515E-2</v>
      </c>
      <c r="H375" s="5">
        <f>IF(G375="",$F$1*C375-B375,G375-B375)</f>
        <v>1.7005399999999895</v>
      </c>
      <c r="I375" s="2" t="s">
        <v>66</v>
      </c>
      <c r="J375" s="33" t="s">
        <v>1543</v>
      </c>
      <c r="K375" s="34">
        <f>DATE(MID(J375,1,4),MID(J375,5,2),MID(J375,7,2))</f>
        <v>44029</v>
      </c>
      <c r="L375" s="34" t="str">
        <f ca="1">IF(LEN(J375) &gt; 15,DATE(MID(J375,12,4),MID(J375,16,2),MID(J375,18,2)),TEXT(TODAY(),"yyyy-mm-dd"))</f>
        <v>2020-11-09</v>
      </c>
      <c r="M375" s="18">
        <f ca="1">(L375-K375+1)*B375</f>
        <v>15660</v>
      </c>
      <c r="N375" s="19">
        <f ca="1">H375/M375*365</f>
        <v>3.9635830140485065E-2</v>
      </c>
      <c r="O375" s="35">
        <f>D375*C375</f>
        <v>134.84369799999999</v>
      </c>
      <c r="P375" s="35">
        <f>B375-O375</f>
        <v>0.15630200000001082</v>
      </c>
      <c r="Q375" s="36">
        <f>B375/150</f>
        <v>0.9</v>
      </c>
      <c r="R375" s="37">
        <f>R374+C375-T375</f>
        <v>9902.0900000000074</v>
      </c>
      <c r="S375" s="38">
        <f>R375*D375</f>
        <v>15891.864241000012</v>
      </c>
      <c r="T375" s="38"/>
      <c r="U375" s="38"/>
      <c r="V375" s="39">
        <f>V374+U375</f>
        <v>46852.299999999996</v>
      </c>
      <c r="W375" s="39">
        <f>V375+S375</f>
        <v>62744.164241000006</v>
      </c>
      <c r="X375" s="1">
        <f>X374+B375</f>
        <v>52155</v>
      </c>
      <c r="Y375" s="37">
        <f>W375-X375</f>
        <v>10589.164241000006</v>
      </c>
      <c r="Z375" s="204">
        <f>W375/X375-1</f>
        <v>0.20303258059629958</v>
      </c>
      <c r="AA375" s="204">
        <f>S375/(X375-V375)-1</f>
        <v>1.9969382090255907</v>
      </c>
      <c r="AB375" s="204">
        <f>SUM($C$2:C375)*D375/SUM($B$2:B375)-1</f>
        <v>0.23703771843543264</v>
      </c>
      <c r="AC375" s="204">
        <f>Z375-AB375</f>
        <v>-3.4005137839133059E-2</v>
      </c>
      <c r="AD375" s="40">
        <f>IF(E375-F375&lt;0,"达成",E375-F375)</f>
        <v>0.20740340740740751</v>
      </c>
    </row>
    <row r="376" spans="1:30">
      <c r="A376" s="31" t="s">
        <v>1549</v>
      </c>
      <c r="B376" s="2">
        <v>120</v>
      </c>
      <c r="C376" s="178">
        <v>72.62</v>
      </c>
      <c r="D376" s="179">
        <v>1.6505000000000001</v>
      </c>
      <c r="E376" s="32">
        <f>10%*Q376+13%</f>
        <v>0.21000000000000002</v>
      </c>
      <c r="F376" s="13">
        <f>IF(G376="",($F$1*C376-B376)/B376,H376/B376)</f>
        <v>-1.5393833333333263E-2</v>
      </c>
      <c r="H376" s="5">
        <f>IF(G376="",$F$1*C376-B376,G376-B376)</f>
        <v>-1.8472599999999915</v>
      </c>
      <c r="I376" s="2" t="s">
        <v>66</v>
      </c>
      <c r="J376" s="33" t="s">
        <v>1550</v>
      </c>
      <c r="K376" s="34">
        <f>DATE(MID(J376,1,4),MID(J376,5,2),MID(J376,7,2))</f>
        <v>44032</v>
      </c>
      <c r="L376" s="34" t="str">
        <f ca="1">IF(LEN(J376) &gt; 15,DATE(MID(J376,12,4),MID(J376,16,2),MID(J376,18,2)),TEXT(TODAY(),"yyyy-mm-dd"))</f>
        <v>2020-11-09</v>
      </c>
      <c r="M376" s="18">
        <f ca="1">(L376-K376+1)*B376</f>
        <v>13560</v>
      </c>
      <c r="N376" s="19">
        <f ca="1">H376/M376*365</f>
        <v>-4.9723443952802128E-2</v>
      </c>
      <c r="O376" s="35">
        <f>D376*C376</f>
        <v>119.85931000000001</v>
      </c>
      <c r="P376" s="35">
        <f>B376-O376</f>
        <v>0.14068999999999221</v>
      </c>
      <c r="Q376" s="36">
        <f>B376/150</f>
        <v>0.8</v>
      </c>
      <c r="R376" s="37">
        <f>R375+C376-T376</f>
        <v>9974.7100000000082</v>
      </c>
      <c r="S376" s="38">
        <f>R376*D376</f>
        <v>16463.258855000015</v>
      </c>
      <c r="T376" s="38"/>
      <c r="U376" s="38"/>
      <c r="V376" s="39">
        <f>V375+U376</f>
        <v>46852.299999999996</v>
      </c>
      <c r="W376" s="39">
        <f>V376+S376</f>
        <v>63315.55885500001</v>
      </c>
      <c r="X376" s="1">
        <f>X375+B376</f>
        <v>52275</v>
      </c>
      <c r="Y376" s="37">
        <f>W376-X376</f>
        <v>11040.55885500001</v>
      </c>
      <c r="Z376" s="204">
        <f>W376/X376-1</f>
        <v>0.21120150846484953</v>
      </c>
      <c r="AA376" s="204">
        <f>S376/(X376-V376)-1</f>
        <v>2.0359892405997013</v>
      </c>
      <c r="AB376" s="204">
        <f>SUM($C$2:C376)*D376/SUM($B$2:B376)-1</f>
        <v>0.27155814509803911</v>
      </c>
      <c r="AC376" s="204">
        <f>Z376-AB376</f>
        <v>-6.0356636633189575E-2</v>
      </c>
      <c r="AD376" s="40">
        <f>IF(E376-F376&lt;0,"达成",E376-F376)</f>
        <v>0.22539383333333329</v>
      </c>
    </row>
    <row r="377" spans="1:30">
      <c r="A377" s="31" t="s">
        <v>1551</v>
      </c>
      <c r="B377" s="2">
        <v>120</v>
      </c>
      <c r="C377" s="178">
        <v>72.45</v>
      </c>
      <c r="D377" s="179">
        <v>1.6544000000000001</v>
      </c>
      <c r="E377" s="32">
        <f>10%*Q377+13%</f>
        <v>0.21000000000000002</v>
      </c>
      <c r="F377" s="13">
        <f>IF(G377="",($F$1*C377-B377)/B377,H377/B377)</f>
        <v>-1.7698749999999919E-2</v>
      </c>
      <c r="H377" s="5">
        <f>IF(G377="",$F$1*C377-B377,G377-B377)</f>
        <v>-2.1238499999999902</v>
      </c>
      <c r="I377" s="2" t="s">
        <v>66</v>
      </c>
      <c r="J377" s="33" t="s">
        <v>1552</v>
      </c>
      <c r="K377" s="34">
        <f>DATE(MID(J377,1,4),MID(J377,5,2),MID(J377,7,2))</f>
        <v>44033</v>
      </c>
      <c r="L377" s="34" t="str">
        <f ca="1">IF(LEN(J377) &gt; 15,DATE(MID(J377,12,4),MID(J377,16,2),MID(J377,18,2)),TEXT(TODAY(),"yyyy-mm-dd"))</f>
        <v>2020-11-09</v>
      </c>
      <c r="M377" s="18">
        <f ca="1">(L377-K377+1)*B377</f>
        <v>13440</v>
      </c>
      <c r="N377" s="19">
        <f ca="1">H377/M377*365</f>
        <v>-5.7678962053571162E-2</v>
      </c>
      <c r="O377" s="35">
        <f>D377*C377</f>
        <v>119.86128000000001</v>
      </c>
      <c r="P377" s="35">
        <f>B377-O377</f>
        <v>0.13871999999999218</v>
      </c>
      <c r="Q377" s="36">
        <f>B377/150</f>
        <v>0.8</v>
      </c>
      <c r="R377" s="37">
        <f>R376+C377-T377</f>
        <v>10047.160000000009</v>
      </c>
      <c r="S377" s="38">
        <f>R377*D377</f>
        <v>16622.021504000015</v>
      </c>
      <c r="T377" s="38"/>
      <c r="U377" s="38"/>
      <c r="V377" s="39">
        <f>V376+U377</f>
        <v>46852.299999999996</v>
      </c>
      <c r="W377" s="39">
        <f>V377+S377</f>
        <v>63474.321504000007</v>
      </c>
      <c r="X377" s="1">
        <f>X376+B377</f>
        <v>52395</v>
      </c>
      <c r="Y377" s="37">
        <f>W377-X377</f>
        <v>11079.321504000007</v>
      </c>
      <c r="Z377" s="204">
        <f>W377/X377-1</f>
        <v>0.2114576105353565</v>
      </c>
      <c r="AA377" s="204">
        <f>S377/(X377-V377)-1</f>
        <v>1.9989033330326378</v>
      </c>
      <c r="AB377" s="204">
        <f>SUM($C$2:C377)*D377/SUM($B$2:B377)-1</f>
        <v>0.27393125847886224</v>
      </c>
      <c r="AC377" s="204">
        <f>Z377-AB377</f>
        <v>-6.2473647943505739E-2</v>
      </c>
      <c r="AD377" s="40">
        <f>IF(E377-F377&lt;0,"达成",E377-F377)</f>
        <v>0.22769874999999995</v>
      </c>
    </row>
    <row r="378" spans="1:30">
      <c r="A378" s="31" t="s">
        <v>1553</v>
      </c>
      <c r="B378" s="2">
        <v>120</v>
      </c>
      <c r="C378" s="178">
        <v>72.040000000000006</v>
      </c>
      <c r="D378" s="179">
        <v>1.6638999999999999</v>
      </c>
      <c r="E378" s="32">
        <f>10%*Q378+13%</f>
        <v>0.21000000000000002</v>
      </c>
      <c r="F378" s="13">
        <f>IF(G378="",($F$1*C378-B378)/B378,H378/B378)</f>
        <v>-2.3257666666666548E-2</v>
      </c>
      <c r="H378" s="5">
        <f>IF(G378="",$F$1*C378-B378,G378-B378)</f>
        <v>-2.7909199999999856</v>
      </c>
      <c r="I378" s="2" t="s">
        <v>66</v>
      </c>
      <c r="J378" s="33" t="s">
        <v>1554</v>
      </c>
      <c r="K378" s="34">
        <f>DATE(MID(J378,1,4),MID(J378,5,2),MID(J378,7,2))</f>
        <v>44034</v>
      </c>
      <c r="L378" s="34" t="str">
        <f ca="1">IF(LEN(J378) &gt; 15,DATE(MID(J378,12,4),MID(J378,16,2),MID(J378,18,2)),TEXT(TODAY(),"yyyy-mm-dd"))</f>
        <v>2020-11-09</v>
      </c>
      <c r="M378" s="18">
        <f ca="1">(L378-K378+1)*B378</f>
        <v>13320</v>
      </c>
      <c r="N378" s="19">
        <f ca="1">H378/M378*365</f>
        <v>-7.6477912912912518E-2</v>
      </c>
      <c r="O378" s="35">
        <f>D378*C378</f>
        <v>119.867356</v>
      </c>
      <c r="P378" s="35">
        <f>B378-O378</f>
        <v>0.1326439999999991</v>
      </c>
      <c r="Q378" s="36">
        <f>B378/150</f>
        <v>0.8</v>
      </c>
      <c r="R378" s="37">
        <f>R377+C378-T378</f>
        <v>10119.20000000001</v>
      </c>
      <c r="S378" s="38">
        <f>R378*D378</f>
        <v>16837.336880000017</v>
      </c>
      <c r="T378" s="38"/>
      <c r="U378" s="38"/>
      <c r="V378" s="39">
        <f>V377+U378</f>
        <v>46852.299999999996</v>
      </c>
      <c r="W378" s="39">
        <f>V378+S378</f>
        <v>63689.636880000013</v>
      </c>
      <c r="X378" s="1">
        <f>X377+B378</f>
        <v>52515</v>
      </c>
      <c r="Y378" s="37">
        <f>W378-X378</f>
        <v>11174.636880000013</v>
      </c>
      <c r="Z378" s="204">
        <f>W378/X378-1</f>
        <v>0.21278942930591294</v>
      </c>
      <c r="AA378" s="204">
        <f>S378/(X378-V378)-1</f>
        <v>1.9733761068041753</v>
      </c>
      <c r="AB378" s="204">
        <f>SUM($C$2:C378)*D378/SUM($B$2:B378)-1</f>
        <v>0.2806013155098539</v>
      </c>
      <c r="AC378" s="204">
        <f>Z378-AB378</f>
        <v>-6.7811886203940963E-2</v>
      </c>
      <c r="AD378" s="40">
        <f>IF(E378-F378&lt;0,"达成",E378-F378)</f>
        <v>0.23325766666666656</v>
      </c>
    </row>
    <row r="379" spans="1:30">
      <c r="A379" s="31" t="s">
        <v>1555</v>
      </c>
      <c r="B379" s="2">
        <v>120</v>
      </c>
      <c r="C379" s="178">
        <v>72.03</v>
      </c>
      <c r="D379" s="179">
        <v>1.6640999999999999</v>
      </c>
      <c r="E379" s="32">
        <f>10%*Q379+13%</f>
        <v>0.21000000000000002</v>
      </c>
      <c r="F379" s="13">
        <f>IF(G379="",($F$1*C379-B379)/B379,H379/B379)</f>
        <v>-2.3393249999999928E-2</v>
      </c>
      <c r="H379" s="5">
        <f>IF(G379="",$F$1*C379-B379,G379-B379)</f>
        <v>-2.8071899999999914</v>
      </c>
      <c r="I379" s="2" t="s">
        <v>66</v>
      </c>
      <c r="J379" s="33" t="s">
        <v>1556</v>
      </c>
      <c r="K379" s="34">
        <f>DATE(MID(J379,1,4),MID(J379,5,2),MID(J379,7,2))</f>
        <v>44035</v>
      </c>
      <c r="L379" s="34" t="str">
        <f ca="1">IF(LEN(J379) &gt; 15,DATE(MID(J379,12,4),MID(J379,16,2),MID(J379,18,2)),TEXT(TODAY(),"yyyy-mm-dd"))</f>
        <v>2020-11-09</v>
      </c>
      <c r="M379" s="18">
        <f ca="1">(L379-K379+1)*B379</f>
        <v>13200</v>
      </c>
      <c r="N379" s="19">
        <f ca="1">H379/M379*365</f>
        <v>-7.7623056818181574E-2</v>
      </c>
      <c r="O379" s="35">
        <f>D379*C379</f>
        <v>119.865123</v>
      </c>
      <c r="P379" s="35">
        <f>B379-O379</f>
        <v>0.13487700000000302</v>
      </c>
      <c r="Q379" s="36">
        <f>B379/150</f>
        <v>0.8</v>
      </c>
      <c r="R379" s="37">
        <f>R378+C379-T379</f>
        <v>10191.23000000001</v>
      </c>
      <c r="S379" s="38">
        <f>R379*D379</f>
        <v>16959.225843000018</v>
      </c>
      <c r="T379" s="38"/>
      <c r="U379" s="38"/>
      <c r="V379" s="39">
        <f>V378+U379</f>
        <v>46852.299999999996</v>
      </c>
      <c r="W379" s="39">
        <f>V379+S379</f>
        <v>63811.52584300001</v>
      </c>
      <c r="X379" s="1">
        <f>X378+B379</f>
        <v>52635</v>
      </c>
      <c r="Y379" s="37">
        <f>W379-X379</f>
        <v>11176.52584300001</v>
      </c>
      <c r="Z379" s="204">
        <f>W379/X379-1</f>
        <v>0.21234018890472139</v>
      </c>
      <c r="AA379" s="204">
        <f>S379/(X379-V379)-1</f>
        <v>1.9327521474397784</v>
      </c>
      <c r="AB379" s="204">
        <f>SUM($C$2:C379)*D379/SUM($B$2:B379)-1</f>
        <v>0.28011260034197738</v>
      </c>
      <c r="AC379" s="204">
        <f>Z379-AB379</f>
        <v>-6.7772411437255986E-2</v>
      </c>
      <c r="AD379" s="40">
        <f>IF(E379-F379&lt;0,"达成",E379-F379)</f>
        <v>0.23339324999999994</v>
      </c>
    </row>
    <row r="380" spans="1:30">
      <c r="A380" s="31" t="s">
        <v>1557</v>
      </c>
      <c r="B380" s="2">
        <v>120</v>
      </c>
      <c r="C380" s="178">
        <v>75.150000000000006</v>
      </c>
      <c r="D380" s="179">
        <v>1.595</v>
      </c>
      <c r="E380" s="32">
        <f>10%*Q380+13%</f>
        <v>0.21000000000000002</v>
      </c>
      <c r="F380" s="13">
        <f>IF(G380="",($F$1*C380-B380)/B380,H380/B380)</f>
        <v>1.8908750000000061E-2</v>
      </c>
      <c r="H380" s="5">
        <f>IF(G380="",$F$1*C380-B380,G380-B380)</f>
        <v>2.2690500000000071</v>
      </c>
      <c r="I380" s="2" t="s">
        <v>66</v>
      </c>
      <c r="J380" s="33" t="s">
        <v>1558</v>
      </c>
      <c r="K380" s="34">
        <f>DATE(MID(J380,1,4),MID(J380,5,2),MID(J380,7,2))</f>
        <v>44036</v>
      </c>
      <c r="L380" s="34" t="str">
        <f ca="1">IF(LEN(J380) &gt; 15,DATE(MID(J380,12,4),MID(J380,16,2),MID(J380,18,2)),TEXT(TODAY(),"yyyy-mm-dd"))</f>
        <v>2020-11-09</v>
      </c>
      <c r="M380" s="18">
        <f ca="1">(L380-K380+1)*B380</f>
        <v>13080</v>
      </c>
      <c r="N380" s="19">
        <f ca="1">H380/M380*365</f>
        <v>6.3318291284403874E-2</v>
      </c>
      <c r="O380" s="35">
        <f>D380*C380</f>
        <v>119.86425000000001</v>
      </c>
      <c r="P380" s="35">
        <f>B380-O380</f>
        <v>0.13574999999998738</v>
      </c>
      <c r="Q380" s="36">
        <f>B380/150</f>
        <v>0.8</v>
      </c>
      <c r="R380" s="37">
        <f>R379+C380-T380</f>
        <v>10266.38000000001</v>
      </c>
      <c r="S380" s="38">
        <f>R380*D380</f>
        <v>16374.876100000016</v>
      </c>
      <c r="T380" s="38"/>
      <c r="U380" s="38"/>
      <c r="V380" s="39">
        <f>V379+U380</f>
        <v>46852.299999999996</v>
      </c>
      <c r="W380" s="39">
        <f>V380+S380</f>
        <v>63227.176100000012</v>
      </c>
      <c r="X380" s="1">
        <f>X379+B380</f>
        <v>52755</v>
      </c>
      <c r="Y380" s="37">
        <f>W380-X380</f>
        <v>10472.176100000012</v>
      </c>
      <c r="Z380" s="204">
        <f>W380/X380-1</f>
        <v>0.19850584968249474</v>
      </c>
      <c r="AA380" s="204">
        <f>S380/(X380-V380)-1</f>
        <v>1.7741332102258296</v>
      </c>
      <c r="AB380" s="204">
        <f>SUM($C$2:C380)*D380/SUM($B$2:B380)-1</f>
        <v>0.22643844754051723</v>
      </c>
      <c r="AC380" s="204">
        <f>Z380-AB380</f>
        <v>-2.793259785802249E-2</v>
      </c>
      <c r="AD380" s="40">
        <f>IF(E380-F380&lt;0,"达成",E380-F380)</f>
        <v>0.19109124999999996</v>
      </c>
    </row>
    <row r="381" spans="1:30">
      <c r="A381" s="31" t="s">
        <v>1565</v>
      </c>
      <c r="B381" s="2">
        <v>135</v>
      </c>
      <c r="C381" s="178">
        <v>84.15</v>
      </c>
      <c r="D381" s="179">
        <v>1.6023000000000001</v>
      </c>
      <c r="E381" s="32">
        <f>10%*Q381+13%</f>
        <v>0.22000000000000003</v>
      </c>
      <c r="F381" s="13">
        <f>IF(G381="",($F$1*C381-B381)/B381,H381/B381)</f>
        <v>1.4163333333333496E-2</v>
      </c>
      <c r="H381" s="5">
        <f>IF(G381="",$F$1*C381-B381,G381-B381)</f>
        <v>1.912050000000022</v>
      </c>
      <c r="I381" s="2" t="s">
        <v>66</v>
      </c>
      <c r="J381" s="33" t="s">
        <v>1566</v>
      </c>
      <c r="K381" s="34">
        <f>DATE(MID(J381,1,4),MID(J381,5,2),MID(J381,7,2))</f>
        <v>44039</v>
      </c>
      <c r="L381" s="34" t="str">
        <f ca="1">IF(LEN(J381) &gt; 15,DATE(MID(J381,12,4),MID(J381,16,2),MID(J381,18,2)),TEXT(TODAY(),"yyyy-mm-dd"))</f>
        <v>2020-11-09</v>
      </c>
      <c r="M381" s="18">
        <f ca="1">(L381-K381+1)*B381</f>
        <v>14310</v>
      </c>
      <c r="N381" s="19">
        <f ca="1">H381/M381*365</f>
        <v>4.8769968553459678E-2</v>
      </c>
      <c r="O381" s="35">
        <f>D381*C381</f>
        <v>134.83354500000002</v>
      </c>
      <c r="P381" s="35">
        <f>B381-O381</f>
        <v>0.16645499999998492</v>
      </c>
      <c r="Q381" s="36">
        <f>B381/150</f>
        <v>0.9</v>
      </c>
      <c r="R381" s="37">
        <f>R380+C381-T381</f>
        <v>10350.53000000001</v>
      </c>
      <c r="S381" s="38">
        <f>R381*D381</f>
        <v>16584.654219000015</v>
      </c>
      <c r="T381" s="38"/>
      <c r="U381" s="38"/>
      <c r="V381" s="39">
        <f>V380+U381</f>
        <v>46852.299999999996</v>
      </c>
      <c r="W381" s="39">
        <f>V381+S381</f>
        <v>63436.954219000007</v>
      </c>
      <c r="X381" s="1">
        <f>X380+B381</f>
        <v>52890</v>
      </c>
      <c r="Y381" s="37">
        <f>W381-X381</f>
        <v>10546.954219000007</v>
      </c>
      <c r="Z381" s="204">
        <f>W381/X381-1</f>
        <v>0.1994130122707507</v>
      </c>
      <c r="AA381" s="204">
        <f>S381/(X381-V381)-1</f>
        <v>1.7468496644417582</v>
      </c>
      <c r="AB381" s="204">
        <f>SUM($C$2:C381)*D381/SUM($B$2:B381)-1</f>
        <v>0.23145616273397596</v>
      </c>
      <c r="AC381" s="204">
        <f>Z381-AB381</f>
        <v>-3.2043150463225256E-2</v>
      </c>
      <c r="AD381" s="40">
        <f>IF(E381-F381&lt;0,"达成",E381-F381)</f>
        <v>0.20583666666666653</v>
      </c>
    </row>
    <row r="382" spans="1:30">
      <c r="A382" s="31" t="s">
        <v>1567</v>
      </c>
      <c r="B382" s="2">
        <v>135</v>
      </c>
      <c r="C382" s="178">
        <v>83.47</v>
      </c>
      <c r="D382" s="179">
        <v>1.6153999999999999</v>
      </c>
      <c r="E382" s="32">
        <f>10%*Q382+13%</f>
        <v>0.22000000000000003</v>
      </c>
      <c r="F382" s="13">
        <f>IF(G382="",($F$1*C382-B382)/B382,H382/B382)</f>
        <v>5.9680740740740623E-3</v>
      </c>
      <c r="H382" s="5">
        <f>IF(G382="",$F$1*C382-B382,G382-B382)</f>
        <v>0.80568999999999846</v>
      </c>
      <c r="I382" s="2" t="s">
        <v>66</v>
      </c>
      <c r="J382" s="33" t="s">
        <v>1568</v>
      </c>
      <c r="K382" s="34">
        <f>DATE(MID(J382,1,4),MID(J382,5,2),MID(J382,7,2))</f>
        <v>44040</v>
      </c>
      <c r="L382" s="34" t="str">
        <f ca="1">IF(LEN(J382) &gt; 15,DATE(MID(J382,12,4),MID(J382,16,2),MID(J382,18,2)),TEXT(TODAY(),"yyyy-mm-dd"))</f>
        <v>2020-11-09</v>
      </c>
      <c r="M382" s="18">
        <f ca="1">(L382-K382+1)*B382</f>
        <v>14175</v>
      </c>
      <c r="N382" s="19">
        <f ca="1">H382/M382*365</f>
        <v>2.0746162257495551E-2</v>
      </c>
      <c r="O382" s="35">
        <f>D382*C382</f>
        <v>134.83743799999999</v>
      </c>
      <c r="P382" s="35">
        <f>B382-O382</f>
        <v>0.16256200000000831</v>
      </c>
      <c r="Q382" s="36">
        <f>B382/150</f>
        <v>0.9</v>
      </c>
      <c r="R382" s="37">
        <f>R381+C382-T382</f>
        <v>10434.000000000009</v>
      </c>
      <c r="S382" s="38">
        <f>R382*D382</f>
        <v>16855.083600000013</v>
      </c>
      <c r="T382" s="38"/>
      <c r="U382" s="38"/>
      <c r="V382" s="39">
        <f>V381+U382</f>
        <v>46852.299999999996</v>
      </c>
      <c r="W382" s="39">
        <f>V382+S382</f>
        <v>63707.383600000008</v>
      </c>
      <c r="X382" s="1">
        <f>X381+B382</f>
        <v>53025</v>
      </c>
      <c r="Y382" s="37">
        <f>W382-X382</f>
        <v>10682.383600000008</v>
      </c>
      <c r="Z382" s="204">
        <f>W382/X382-1</f>
        <v>0.20145937953795401</v>
      </c>
      <c r="AA382" s="204">
        <f>S382/(X382-V382)-1</f>
        <v>1.7305852544267504</v>
      </c>
      <c r="AB382" s="204">
        <f>SUM($C$2:C382)*D382/SUM($B$2:B382)-1</f>
        <v>0.24090625825553968</v>
      </c>
      <c r="AC382" s="204">
        <f>Z382-AB382</f>
        <v>-3.9446878717585676E-2</v>
      </c>
      <c r="AD382" s="40">
        <f>IF(E382-F382&lt;0,"达成",E382-F382)</f>
        <v>0.21403192592592596</v>
      </c>
    </row>
    <row r="383" spans="1:30">
      <c r="A383" s="31" t="s">
        <v>1569</v>
      </c>
      <c r="B383" s="2">
        <v>120</v>
      </c>
      <c r="C383" s="178">
        <v>72.510000000000005</v>
      </c>
      <c r="D383" s="179">
        <v>1.6529</v>
      </c>
      <c r="E383" s="32">
        <f>10%*Q383+13%</f>
        <v>0.21000000000000002</v>
      </c>
      <c r="F383" s="13">
        <f>IF(G383="",($F$1*C383-B383)/B383,H383/B383)</f>
        <v>-1.6885249999999984E-2</v>
      </c>
      <c r="H383" s="5">
        <f>IF(G383="",$F$1*C383-B383,G383-B383)</f>
        <v>-2.0262299999999982</v>
      </c>
      <c r="I383" s="2" t="s">
        <v>66</v>
      </c>
      <c r="J383" s="33" t="s">
        <v>1570</v>
      </c>
      <c r="K383" s="34">
        <f>DATE(MID(J383,1,4),MID(J383,5,2),MID(J383,7,2))</f>
        <v>44041</v>
      </c>
      <c r="L383" s="34" t="str">
        <f ca="1">IF(LEN(J383) &gt; 15,DATE(MID(J383,12,4),MID(J383,16,2),MID(J383,18,2)),TEXT(TODAY(),"yyyy-mm-dd"))</f>
        <v>2020-11-09</v>
      </c>
      <c r="M383" s="18">
        <f ca="1">(L383-K383+1)*B383</f>
        <v>12480</v>
      </c>
      <c r="N383" s="19">
        <f ca="1">H383/M383*365</f>
        <v>-5.9260733173076875E-2</v>
      </c>
      <c r="O383" s="35">
        <f>D383*C383</f>
        <v>119.85177900000001</v>
      </c>
      <c r="P383" s="35">
        <f>B383-O383</f>
        <v>0.14822099999999239</v>
      </c>
      <c r="Q383" s="36">
        <f>B383/150</f>
        <v>0.8</v>
      </c>
      <c r="R383" s="37">
        <f>R382+C383-T383</f>
        <v>10506.510000000009</v>
      </c>
      <c r="S383" s="38">
        <f>R383*D383</f>
        <v>17366.210379000015</v>
      </c>
      <c r="T383" s="38"/>
      <c r="U383" s="38"/>
      <c r="V383" s="39">
        <f>V382+U383</f>
        <v>46852.299999999996</v>
      </c>
      <c r="W383" s="39">
        <f>V383+S383</f>
        <v>64218.510379000014</v>
      </c>
      <c r="X383" s="1">
        <f>X382+B383</f>
        <v>53145</v>
      </c>
      <c r="Y383" s="37">
        <f>W383-X383</f>
        <v>11073.510379000014</v>
      </c>
      <c r="Z383" s="204">
        <f>W383/X383-1</f>
        <v>0.20836410535327898</v>
      </c>
      <c r="AA383" s="204">
        <f>S383/(X383-V383)-1</f>
        <v>1.7597391229519923</v>
      </c>
      <c r="AB383" s="204">
        <f>SUM($C$2:C383)*D383/SUM($B$2:B383)-1</f>
        <v>0.2691009431367013</v>
      </c>
      <c r="AC383" s="204">
        <f>Z383-AB383</f>
        <v>-6.0736837783422315E-2</v>
      </c>
      <c r="AD383" s="40">
        <f>IF(E383-F383&lt;0,"达成",E383-F383)</f>
        <v>0.22688525000000001</v>
      </c>
    </row>
    <row r="384" spans="1:30">
      <c r="A384" s="31" t="s">
        <v>1571</v>
      </c>
      <c r="B384" s="2">
        <v>120</v>
      </c>
      <c r="C384" s="178">
        <v>72.849999999999994</v>
      </c>
      <c r="D384" s="179">
        <v>1.6454</v>
      </c>
      <c r="E384" s="32">
        <f>10%*Q384+13%</f>
        <v>0.21000000000000002</v>
      </c>
      <c r="F384" s="13">
        <f>IF(G384="",($F$1*C384-B384)/B384,H384/B384)</f>
        <v>-1.227541666666679E-2</v>
      </c>
      <c r="H384" s="5">
        <f>IF(G384="",$F$1*C384-B384,G384-B384)</f>
        <v>-1.4730500000000148</v>
      </c>
      <c r="I384" s="2" t="s">
        <v>66</v>
      </c>
      <c r="J384" s="33" t="s">
        <v>1572</v>
      </c>
      <c r="K384" s="34">
        <f>DATE(MID(J384,1,4),MID(J384,5,2),MID(J384,7,2))</f>
        <v>44042</v>
      </c>
      <c r="L384" s="34" t="str">
        <f ca="1">IF(LEN(J384) &gt; 15,DATE(MID(J384,12,4),MID(J384,16,2),MID(J384,18,2)),TEXT(TODAY(),"yyyy-mm-dd"))</f>
        <v>2020-11-09</v>
      </c>
      <c r="M384" s="18">
        <f ca="1">(L384-K384+1)*B384</f>
        <v>12360</v>
      </c>
      <c r="N384" s="19">
        <f ca="1">H384/M384*365</f>
        <v>-4.3500262944984255E-2</v>
      </c>
      <c r="O384" s="35">
        <f>D384*C384</f>
        <v>119.86738999999999</v>
      </c>
      <c r="P384" s="35">
        <f>B384-O384</f>
        <v>0.13261000000001388</v>
      </c>
      <c r="Q384" s="36">
        <f>B384/150</f>
        <v>0.8</v>
      </c>
      <c r="R384" s="37">
        <f>R383+C384-T384</f>
        <v>10579.36000000001</v>
      </c>
      <c r="S384" s="38">
        <f>R384*D384</f>
        <v>17407.278944000016</v>
      </c>
      <c r="T384" s="38"/>
      <c r="U384" s="38"/>
      <c r="V384" s="39">
        <f>V383+U384</f>
        <v>46852.299999999996</v>
      </c>
      <c r="W384" s="39">
        <f>V384+S384</f>
        <v>64259.578944000008</v>
      </c>
      <c r="X384" s="1">
        <f>X383+B384</f>
        <v>53265</v>
      </c>
      <c r="Y384" s="37">
        <f>W384-X384</f>
        <v>10994.578944000008</v>
      </c>
      <c r="Z384" s="204">
        <f>W384/X384-1</f>
        <v>0.20641282162771057</v>
      </c>
      <c r="AA384" s="204">
        <f>S384/(X384-V384)-1</f>
        <v>1.7145007475790237</v>
      </c>
      <c r="AB384" s="204">
        <f>SUM($C$2:C384)*D384/SUM($B$2:B384)-1</f>
        <v>0.26274665329953972</v>
      </c>
      <c r="AC384" s="204">
        <f>Z384-AB384</f>
        <v>-5.6333831671829149E-2</v>
      </c>
      <c r="AD384" s="40">
        <f>IF(E384-F384&lt;0,"达成",E384-F384)</f>
        <v>0.22227541666666681</v>
      </c>
    </row>
    <row r="385" spans="1:30">
      <c r="A385" s="31" t="s">
        <v>1573</v>
      </c>
      <c r="B385" s="2">
        <v>120</v>
      </c>
      <c r="C385" s="178">
        <v>72.260000000000005</v>
      </c>
      <c r="D385" s="179">
        <v>1.6587000000000001</v>
      </c>
      <c r="E385" s="32">
        <f>10%*Q385+13%</f>
        <v>0.21000000000000002</v>
      </c>
      <c r="F385" s="13">
        <f>IF(G385="",($F$1*C385-B385)/B385,H385/B385)</f>
        <v>-2.0274833333333221E-2</v>
      </c>
      <c r="H385" s="5">
        <f>IF(G385="",$F$1*C385-B385,G385-B385)</f>
        <v>-2.4329799999999864</v>
      </c>
      <c r="I385" s="2" t="s">
        <v>66</v>
      </c>
      <c r="J385" s="33" t="s">
        <v>1574</v>
      </c>
      <c r="K385" s="34">
        <f>DATE(MID(J385,1,4),MID(J385,5,2),MID(J385,7,2))</f>
        <v>44043</v>
      </c>
      <c r="L385" s="34" t="str">
        <f ca="1">IF(LEN(J385) &gt; 15,DATE(MID(J385,12,4),MID(J385,16,2),MID(J385,18,2)),TEXT(TODAY(),"yyyy-mm-dd"))</f>
        <v>2020-11-09</v>
      </c>
      <c r="M385" s="18">
        <f ca="1">(L385-K385+1)*B385</f>
        <v>12240</v>
      </c>
      <c r="N385" s="19">
        <f ca="1">H385/M385*365</f>
        <v>-7.2552099673202211E-2</v>
      </c>
      <c r="O385" s="35">
        <f>D385*C385</f>
        <v>119.85766200000002</v>
      </c>
      <c r="P385" s="35">
        <f>B385-O385</f>
        <v>0.14233799999998098</v>
      </c>
      <c r="Q385" s="36">
        <f>B385/150</f>
        <v>0.8</v>
      </c>
      <c r="R385" s="37">
        <f>R384+C385-T385</f>
        <v>10651.62000000001</v>
      </c>
      <c r="S385" s="38">
        <f>R385*D385</f>
        <v>17667.842094000018</v>
      </c>
      <c r="T385" s="38"/>
      <c r="U385" s="38"/>
      <c r="V385" s="39">
        <f>V384+U385</f>
        <v>46852.299999999996</v>
      </c>
      <c r="W385" s="39">
        <f>V385+S385</f>
        <v>64520.14209400001</v>
      </c>
      <c r="X385" s="1">
        <f>X384+B385</f>
        <v>53385</v>
      </c>
      <c r="Y385" s="37">
        <f>W385-X385</f>
        <v>11135.14209400001</v>
      </c>
      <c r="Z385" s="204">
        <f>W385/X385-1</f>
        <v>0.20858185059473655</v>
      </c>
      <c r="AA385" s="204">
        <f>S385/(X385-V385)-1</f>
        <v>1.7045237182175832</v>
      </c>
      <c r="AB385" s="204">
        <f>SUM($C$2:C385)*D385/SUM($B$2:B385)-1</f>
        <v>0.27233739488620401</v>
      </c>
      <c r="AC385" s="204">
        <f>Z385-AB385</f>
        <v>-6.3755544291467459E-2</v>
      </c>
      <c r="AD385" s="40">
        <f>IF(E385-F385&lt;0,"达成",E385-F385)</f>
        <v>0.23027483333333323</v>
      </c>
    </row>
    <row r="386" spans="1:30">
      <c r="A386" s="31" t="s">
        <v>1583</v>
      </c>
      <c r="B386" s="2">
        <v>120</v>
      </c>
      <c r="C386" s="178">
        <v>71.180000000000007</v>
      </c>
      <c r="D386" s="179">
        <v>1.6839999999999999</v>
      </c>
      <c r="E386" s="32">
        <f>10%*Q386+13%</f>
        <v>0.21000000000000002</v>
      </c>
      <c r="F386" s="13">
        <f>IF(G386="",($F$1*C386-B386)/B386,H386/B386)</f>
        <v>-3.4917833333333211E-2</v>
      </c>
      <c r="H386" s="5">
        <f>IF(G386="",$F$1*C386-B386,G386-B386)</f>
        <v>-4.1901399999999853</v>
      </c>
      <c r="I386" s="2" t="s">
        <v>66</v>
      </c>
      <c r="J386" s="33" t="s">
        <v>1584</v>
      </c>
      <c r="K386" s="34">
        <f>DATE(MID(J386,1,4),MID(J386,5,2),MID(J386,7,2))</f>
        <v>44046</v>
      </c>
      <c r="L386" s="34" t="str">
        <f ca="1">IF(LEN(J386) &gt; 15,DATE(MID(J386,12,4),MID(J386,16,2),MID(J386,18,2)),TEXT(TODAY(),"yyyy-mm-dd"))</f>
        <v>2020-11-09</v>
      </c>
      <c r="M386" s="18">
        <f ca="1">(L386-K386+1)*B386</f>
        <v>11880</v>
      </c>
      <c r="N386" s="19">
        <f ca="1">H386/M386*365</f>
        <v>-0.12873746632996588</v>
      </c>
      <c r="O386" s="35">
        <f>D386*C386</f>
        <v>119.86712000000001</v>
      </c>
      <c r="P386" s="35">
        <f>B386-O386</f>
        <v>0.1328799999999859</v>
      </c>
      <c r="Q386" s="36">
        <f>B386/150</f>
        <v>0.8</v>
      </c>
      <c r="R386" s="37">
        <f>R385+C386-T386</f>
        <v>10722.80000000001</v>
      </c>
      <c r="S386" s="38">
        <f>R386*D386</f>
        <v>18057.195200000016</v>
      </c>
      <c r="T386" s="38"/>
      <c r="U386" s="38"/>
      <c r="V386" s="39">
        <f>V385+U386</f>
        <v>46852.299999999996</v>
      </c>
      <c r="W386" s="39">
        <f>V386+S386</f>
        <v>64909.495200000012</v>
      </c>
      <c r="X386" s="1">
        <f>X385+B386</f>
        <v>53505</v>
      </c>
      <c r="Y386" s="37">
        <f>W386-X386</f>
        <v>11404.495200000012</v>
      </c>
      <c r="Z386" s="204">
        <f>W386/X386-1</f>
        <v>0.21314821418559027</v>
      </c>
      <c r="AA386" s="204">
        <f>S386/(X386-V386)-1</f>
        <v>1.7142656665714679</v>
      </c>
      <c r="AB386" s="204">
        <f>SUM($C$2:C386)*D386/SUM($B$2:B386)-1</f>
        <v>0.29108743930473779</v>
      </c>
      <c r="AC386" s="204">
        <f>Z386-AB386</f>
        <v>-7.7939225119147526E-2</v>
      </c>
      <c r="AD386" s="40">
        <f>IF(E386-F386&lt;0,"达成",E386-F386)</f>
        <v>0.24491783333333322</v>
      </c>
    </row>
    <row r="387" spans="1:30">
      <c r="A387" s="31" t="s">
        <v>1585</v>
      </c>
      <c r="B387" s="2">
        <v>120</v>
      </c>
      <c r="C387" s="178">
        <v>71.11</v>
      </c>
      <c r="D387" s="179">
        <v>1.6855</v>
      </c>
      <c r="E387" s="32">
        <f>10%*Q387+13%</f>
        <v>0.21000000000000002</v>
      </c>
      <c r="F387" s="13">
        <f>IF(G387="",($F$1*C387-B387)/B387,H387/B387)</f>
        <v>-3.5866916666666644E-2</v>
      </c>
      <c r="H387" s="5">
        <f>IF(G387="",$F$1*C387-B387,G387-B387)</f>
        <v>-4.3040299999999974</v>
      </c>
      <c r="I387" s="2" t="s">
        <v>66</v>
      </c>
      <c r="J387" s="33" t="s">
        <v>1586</v>
      </c>
      <c r="K387" s="34">
        <f>DATE(MID(J387,1,4),MID(J387,5,2),MID(J387,7,2))</f>
        <v>44047</v>
      </c>
      <c r="L387" s="34" t="str">
        <f ca="1">IF(LEN(J387) &gt; 15,DATE(MID(J387,12,4),MID(J387,16,2),MID(J387,18,2)),TEXT(TODAY(),"yyyy-mm-dd"))</f>
        <v>2020-11-09</v>
      </c>
      <c r="M387" s="18">
        <f ca="1">(L387-K387+1)*B387</f>
        <v>11760</v>
      </c>
      <c r="N387" s="19">
        <f ca="1">H387/M387*365</f>
        <v>-0.13358596513605434</v>
      </c>
      <c r="O387" s="35">
        <f>D387*C387</f>
        <v>119.85590499999999</v>
      </c>
      <c r="P387" s="35">
        <f>B387-O387</f>
        <v>0.14409500000000719</v>
      </c>
      <c r="Q387" s="36">
        <f>B387/150</f>
        <v>0.8</v>
      </c>
      <c r="R387" s="37">
        <f>R386+C387-T387</f>
        <v>10793.910000000011</v>
      </c>
      <c r="S387" s="38">
        <f>R387*D387</f>
        <v>18193.135305000018</v>
      </c>
      <c r="T387" s="38"/>
      <c r="U387" s="38"/>
      <c r="V387" s="39">
        <f>V386+U387</f>
        <v>46852.299999999996</v>
      </c>
      <c r="W387" s="39">
        <f>V387+S387</f>
        <v>65045.435305000014</v>
      </c>
      <c r="X387" s="1">
        <f>X386+B387</f>
        <v>53625</v>
      </c>
      <c r="Y387" s="37">
        <f>W387-X387</f>
        <v>11420.435305000014</v>
      </c>
      <c r="Z387" s="204">
        <f>W387/X387-1</f>
        <v>0.21296849053613087</v>
      </c>
      <c r="AA387" s="204">
        <f>S387/(X387-V387)-1</f>
        <v>1.6862455601163502</v>
      </c>
      <c r="AB387" s="204">
        <f>SUM($C$2:C387)*D387/SUM($B$2:B387)-1</f>
        <v>0.29158081277389281</v>
      </c>
      <c r="AC387" s="204">
        <f>Z387-AB387</f>
        <v>-7.8612322237761934E-2</v>
      </c>
      <c r="AD387" s="40">
        <f>IF(E387-F387&lt;0,"达成",E387-F387)</f>
        <v>0.24586691666666666</v>
      </c>
    </row>
    <row r="388" spans="1:30">
      <c r="A388" s="31" t="s">
        <v>1587</v>
      </c>
      <c r="B388" s="2">
        <v>120</v>
      </c>
      <c r="C388" s="178">
        <v>71.099999999999994</v>
      </c>
      <c r="D388" s="179">
        <v>1.6858</v>
      </c>
      <c r="E388" s="32">
        <f>10%*Q388+13%</f>
        <v>0.21000000000000002</v>
      </c>
      <c r="F388" s="13">
        <f>IF(G388="",($F$1*C388-B388)/B388,H388/B388)</f>
        <v>-3.6002500000000028E-2</v>
      </c>
      <c r="H388" s="5">
        <f>IF(G388="",$F$1*C388-B388,G388-B388)</f>
        <v>-4.3203000000000031</v>
      </c>
      <c r="I388" s="2" t="s">
        <v>66</v>
      </c>
      <c r="J388" s="33" t="s">
        <v>1588</v>
      </c>
      <c r="K388" s="34">
        <f>DATE(MID(J388,1,4),MID(J388,5,2),MID(J388,7,2))</f>
        <v>44048</v>
      </c>
      <c r="L388" s="34" t="str">
        <f ca="1">IF(LEN(J388) &gt; 15,DATE(MID(J388,12,4),MID(J388,16,2),MID(J388,18,2)),TEXT(TODAY(),"yyyy-mm-dd"))</f>
        <v>2020-11-09</v>
      </c>
      <c r="M388" s="18">
        <f ca="1">(L388-K388+1)*B388</f>
        <v>11640</v>
      </c>
      <c r="N388" s="19">
        <f ca="1">H388/M388*365</f>
        <v>-0.13547332474226814</v>
      </c>
      <c r="O388" s="35">
        <f>D388*C388</f>
        <v>119.86037999999999</v>
      </c>
      <c r="P388" s="35">
        <f>B388-O388</f>
        <v>0.13962000000000785</v>
      </c>
      <c r="Q388" s="36">
        <f>B388/150</f>
        <v>0.8</v>
      </c>
      <c r="R388" s="37">
        <f>R387+C388-T388</f>
        <v>10865.010000000011</v>
      </c>
      <c r="S388" s="38">
        <f>R388*D388</f>
        <v>18316.233858000018</v>
      </c>
      <c r="T388" s="38"/>
      <c r="U388" s="38"/>
      <c r="V388" s="39">
        <f>V387+U388</f>
        <v>46852.299999999996</v>
      </c>
      <c r="W388" s="39">
        <f>V388+S388</f>
        <v>65168.53385800001</v>
      </c>
      <c r="X388" s="1">
        <f>X387+B388</f>
        <v>53745</v>
      </c>
      <c r="Y388" s="37">
        <f>W388-X388</f>
        <v>11423.53385800001</v>
      </c>
      <c r="Z388" s="204">
        <f>W388/X388-1</f>
        <v>0.21255063462647716</v>
      </c>
      <c r="AA388" s="204">
        <f>S388/(X388-V388)-1</f>
        <v>1.6573380327012646</v>
      </c>
      <c r="AB388" s="204">
        <f>SUM($C$2:C388)*D388/SUM($B$2:B388)-1</f>
        <v>0.2911565568145873</v>
      </c>
      <c r="AC388" s="204">
        <f>Z388-AB388</f>
        <v>-7.8605922188110133E-2</v>
      </c>
      <c r="AD388" s="40">
        <f>IF(E388-F388&lt;0,"达成",E388-F388)</f>
        <v>0.24600250000000004</v>
      </c>
    </row>
    <row r="389" spans="1:30">
      <c r="A389" s="31" t="s">
        <v>1589</v>
      </c>
      <c r="B389" s="2">
        <v>120</v>
      </c>
      <c r="C389" s="178">
        <v>71.319999999999993</v>
      </c>
      <c r="D389" s="179">
        <v>1.6807000000000001</v>
      </c>
      <c r="E389" s="32">
        <f>10%*Q389+13%</f>
        <v>0.21000000000000002</v>
      </c>
      <c r="F389" s="13">
        <f>IF(G389="",($F$1*C389-B389)/B389,H389/B389)</f>
        <v>-3.3019666666666697E-2</v>
      </c>
      <c r="H389" s="5">
        <f>IF(G389="",$F$1*C389-B389,G389-B389)</f>
        <v>-3.9623600000000039</v>
      </c>
      <c r="I389" s="2" t="s">
        <v>66</v>
      </c>
      <c r="J389" s="33" t="s">
        <v>1590</v>
      </c>
      <c r="K389" s="34">
        <f>DATE(MID(J389,1,4),MID(J389,5,2),MID(J389,7,2))</f>
        <v>44049</v>
      </c>
      <c r="L389" s="34" t="str">
        <f ca="1">IF(LEN(J389) &gt; 15,DATE(MID(J389,12,4),MID(J389,16,2),MID(J389,18,2)),TEXT(TODAY(),"yyyy-mm-dd"))</f>
        <v>2020-11-09</v>
      </c>
      <c r="M389" s="18">
        <f ca="1">(L389-K389+1)*B389</f>
        <v>11520</v>
      </c>
      <c r="N389" s="19">
        <f ca="1">H389/M389*365</f>
        <v>-0.12554352430555568</v>
      </c>
      <c r="O389" s="35">
        <f>D389*C389</f>
        <v>119.86752399999999</v>
      </c>
      <c r="P389" s="35">
        <f>B389-O389</f>
        <v>0.13247600000001114</v>
      </c>
      <c r="Q389" s="36">
        <f>B389/150</f>
        <v>0.8</v>
      </c>
      <c r="R389" s="37">
        <f>R388+C389-T389</f>
        <v>10936.330000000011</v>
      </c>
      <c r="S389" s="38">
        <f>R389*D389</f>
        <v>18380.689831000018</v>
      </c>
      <c r="T389" s="38"/>
      <c r="U389" s="38"/>
      <c r="V389" s="39">
        <f>V388+U389</f>
        <v>46852.299999999996</v>
      </c>
      <c r="W389" s="39">
        <f>V389+S389</f>
        <v>65232.989831000014</v>
      </c>
      <c r="X389" s="1">
        <f>X388+B389</f>
        <v>53865</v>
      </c>
      <c r="Y389" s="37">
        <f>W389-X389</f>
        <v>11367.989831000014</v>
      </c>
      <c r="Z389" s="204">
        <f>W389/X389-1</f>
        <v>0.21104594506636998</v>
      </c>
      <c r="AA389" s="204">
        <f>S389/(X389-V389)-1</f>
        <v>1.621057485847107</v>
      </c>
      <c r="AB389" s="204">
        <f>SUM($C$2:C389)*D389/SUM($B$2:B389)-1</f>
        <v>0.28660806614684842</v>
      </c>
      <c r="AC389" s="204">
        <f>Z389-AB389</f>
        <v>-7.5562121080478439E-2</v>
      </c>
      <c r="AD389" s="40">
        <f>IF(E389-F389&lt;0,"达成",E389-F389)</f>
        <v>0.24301966666666672</v>
      </c>
    </row>
    <row r="390" spans="1:30">
      <c r="A390" s="31" t="s">
        <v>1591</v>
      </c>
      <c r="B390" s="2">
        <v>120</v>
      </c>
      <c r="C390" s="178">
        <v>72.08</v>
      </c>
      <c r="D390" s="179">
        <v>1.6628000000000001</v>
      </c>
      <c r="E390" s="32">
        <f>10%*Q390+13%</f>
        <v>0.21000000000000002</v>
      </c>
      <c r="F390" s="13">
        <f>IF(G390="",($F$1*C390-B390)/B390,H390/B390)</f>
        <v>-2.2715333333333376E-2</v>
      </c>
      <c r="H390" s="5">
        <f>IF(G390="",$F$1*C390-B390,G390-B390)</f>
        <v>-2.7258400000000051</v>
      </c>
      <c r="I390" s="2" t="s">
        <v>66</v>
      </c>
      <c r="J390" s="33" t="s">
        <v>1592</v>
      </c>
      <c r="K390" s="34">
        <f>DATE(MID(J390,1,4),MID(J390,5,2),MID(J390,7,2))</f>
        <v>44050</v>
      </c>
      <c r="L390" s="34" t="str">
        <f ca="1">IF(LEN(J390) &gt; 15,DATE(MID(J390,12,4),MID(J390,16,2),MID(J390,18,2)),TEXT(TODAY(),"yyyy-mm-dd"))</f>
        <v>2020-11-09</v>
      </c>
      <c r="M390" s="18">
        <f ca="1">(L390-K390+1)*B390</f>
        <v>11400</v>
      </c>
      <c r="N390" s="19">
        <f ca="1">H390/M390*365</f>
        <v>-8.7274701754386133E-2</v>
      </c>
      <c r="O390" s="35">
        <f>D390*C390</f>
        <v>119.854624</v>
      </c>
      <c r="P390" s="35">
        <f>B390-O390</f>
        <v>0.14537599999999884</v>
      </c>
      <c r="Q390" s="36">
        <f>B390/150</f>
        <v>0.8</v>
      </c>
      <c r="R390" s="37">
        <f>R389+C390-T390</f>
        <v>11008.410000000011</v>
      </c>
      <c r="S390" s="38">
        <f>R390*D390</f>
        <v>18304.784148000017</v>
      </c>
      <c r="T390" s="38"/>
      <c r="U390" s="38"/>
      <c r="V390" s="39">
        <f>V389+U390</f>
        <v>46852.299999999996</v>
      </c>
      <c r="W390" s="39">
        <f>V390+S390</f>
        <v>65157.084148000009</v>
      </c>
      <c r="X390" s="1">
        <f>X389+B390</f>
        <v>53985</v>
      </c>
      <c r="Y390" s="37">
        <f>W390-X390</f>
        <v>11172.084148000009</v>
      </c>
      <c r="Z390" s="204">
        <f>W390/X390-1</f>
        <v>0.2069479327220527</v>
      </c>
      <c r="AA390" s="204">
        <f>S390/(X390-V390)-1</f>
        <v>1.5663190864609482</v>
      </c>
      <c r="AB390" s="204">
        <f>SUM($C$2:C390)*D390/SUM($B$2:B390)-1</f>
        <v>0.27229595546911156</v>
      </c>
      <c r="AC390" s="204">
        <f>Z390-AB390</f>
        <v>-6.5348022747058865E-2</v>
      </c>
      <c r="AD390" s="40">
        <f>IF(E390-F390&lt;0,"达成",E390-F390)</f>
        <v>0.23271533333333339</v>
      </c>
    </row>
    <row r="391" spans="1:30">
      <c r="A391" s="31" t="s">
        <v>1598</v>
      </c>
      <c r="B391" s="2">
        <v>120</v>
      </c>
      <c r="C391" s="178">
        <v>71.819999999999993</v>
      </c>
      <c r="D391" s="179">
        <v>1.6688000000000001</v>
      </c>
      <c r="E391" s="32">
        <f>10%*Q391+13%</f>
        <v>0.21000000000000002</v>
      </c>
      <c r="F391" s="13">
        <f>IF(G391="",($F$1*C391-B391)/B391,H391/B391)</f>
        <v>-2.6240500000000111E-2</v>
      </c>
      <c r="H391" s="5">
        <f>IF(G391="",$F$1*C391-B391,G391-B391)</f>
        <v>-3.1488600000000133</v>
      </c>
      <c r="I391" s="2" t="s">
        <v>66</v>
      </c>
      <c r="J391" s="33" t="s">
        <v>1599</v>
      </c>
      <c r="K391" s="34">
        <f>DATE(MID(J391,1,4),MID(J391,5,2),MID(J391,7,2))</f>
        <v>44053</v>
      </c>
      <c r="L391" s="34" t="str">
        <f ca="1">IF(LEN(J391) &gt; 15,DATE(MID(J391,12,4),MID(J391,16,2),MID(J391,18,2)),TEXT(TODAY(),"yyyy-mm-dd"))</f>
        <v>2020-11-09</v>
      </c>
      <c r="M391" s="18">
        <f ca="1">(L391-K391+1)*B391</f>
        <v>11040</v>
      </c>
      <c r="N391" s="19">
        <f ca="1">H391/M391*365</f>
        <v>-0.10410633152173958</v>
      </c>
      <c r="O391" s="35">
        <f>D391*C391</f>
        <v>119.85321599999999</v>
      </c>
      <c r="P391" s="35">
        <f>B391-O391</f>
        <v>0.14678400000001091</v>
      </c>
      <c r="Q391" s="36">
        <f>B391/150</f>
        <v>0.8</v>
      </c>
      <c r="R391" s="37">
        <f>R390+C391-T391</f>
        <v>11080.23000000001</v>
      </c>
      <c r="S391" s="38">
        <f>R391*D391</f>
        <v>18490.687824000019</v>
      </c>
      <c r="T391" s="38"/>
      <c r="U391" s="38"/>
      <c r="V391" s="39">
        <f>V390+U391</f>
        <v>46852.299999999996</v>
      </c>
      <c r="W391" s="39">
        <f>V391+S391</f>
        <v>65342.987824000011</v>
      </c>
      <c r="X391" s="1">
        <f>X390+B391</f>
        <v>54105</v>
      </c>
      <c r="Y391" s="37">
        <f>W391-X391</f>
        <v>11237.987824000011</v>
      </c>
      <c r="Z391" s="204">
        <f>W391/X391-1</f>
        <v>0.20770701088624</v>
      </c>
      <c r="AA391" s="204">
        <f>S391/(X391-V391)-1</f>
        <v>1.5494902345333474</v>
      </c>
      <c r="AB391" s="204">
        <f>SUM($C$2:C391)*D391/SUM($B$2:B391)-1</f>
        <v>0.27627004883097683</v>
      </c>
      <c r="AC391" s="204">
        <f>Z391-AB391</f>
        <v>-6.8563037944736838E-2</v>
      </c>
      <c r="AD391" s="40">
        <f>IF(E391-F391&lt;0,"达成",E391-F391)</f>
        <v>0.23624050000000013</v>
      </c>
    </row>
    <row r="392" spans="1:30">
      <c r="A392" s="31" t="s">
        <v>1600</v>
      </c>
      <c r="B392" s="2">
        <v>120</v>
      </c>
      <c r="C392" s="178">
        <v>72.44</v>
      </c>
      <c r="D392" s="179">
        <v>1.6546000000000001</v>
      </c>
      <c r="E392" s="32">
        <f>10%*Q392+13%</f>
        <v>0.21000000000000002</v>
      </c>
      <c r="F392" s="13">
        <f>IF(G392="",($F$1*C392-B392)/B392,H392/B392)</f>
        <v>-1.7834333333333417E-2</v>
      </c>
      <c r="H392" s="5">
        <f>IF(G392="",$F$1*C392-B392,G392-B392)</f>
        <v>-2.1401200000000102</v>
      </c>
      <c r="I392" s="2" t="s">
        <v>66</v>
      </c>
      <c r="J392" s="33" t="s">
        <v>1601</v>
      </c>
      <c r="K392" s="34">
        <f>DATE(MID(J392,1,4),MID(J392,5,2),MID(J392,7,2))</f>
        <v>44054</v>
      </c>
      <c r="L392" s="34" t="str">
        <f ca="1">IF(LEN(J392) &gt; 15,DATE(MID(J392,12,4),MID(J392,16,2),MID(J392,18,2)),TEXT(TODAY(),"yyyy-mm-dd"))</f>
        <v>2020-11-09</v>
      </c>
      <c r="M392" s="18">
        <f ca="1">(L392-K392+1)*B392</f>
        <v>10920</v>
      </c>
      <c r="N392" s="19">
        <f ca="1">H392/M392*365</f>
        <v>-7.1533315018315363E-2</v>
      </c>
      <c r="O392" s="35">
        <f>D392*C392</f>
        <v>119.859224</v>
      </c>
      <c r="P392" s="35">
        <f>B392-O392</f>
        <v>0.14077600000000245</v>
      </c>
      <c r="Q392" s="36">
        <f>B392/150</f>
        <v>0.8</v>
      </c>
      <c r="R392" s="37">
        <f>R391+C392-T392</f>
        <v>11152.670000000011</v>
      </c>
      <c r="S392" s="38">
        <f>R392*D392</f>
        <v>18453.20778200002</v>
      </c>
      <c r="T392" s="38"/>
      <c r="U392" s="38"/>
      <c r="V392" s="39">
        <f>V391+U392</f>
        <v>46852.299999999996</v>
      </c>
      <c r="W392" s="39">
        <f>V392+S392</f>
        <v>65305.507782000015</v>
      </c>
      <c r="X392" s="1">
        <f>X391+B392</f>
        <v>54225</v>
      </c>
      <c r="Y392" s="37">
        <f>W392-X392</f>
        <v>11080.507782000015</v>
      </c>
      <c r="Z392" s="204">
        <f>W392/X392-1</f>
        <v>0.2043431587275244</v>
      </c>
      <c r="AA392" s="204">
        <f>S392/(X392-V392)-1</f>
        <v>1.5029104374245539</v>
      </c>
      <c r="AB392" s="204">
        <f>SUM($C$2:C392)*D392/SUM($B$2:B392)-1</f>
        <v>0.26482017958506221</v>
      </c>
      <c r="AC392" s="204">
        <f>Z392-AB392</f>
        <v>-6.0477020857537811E-2</v>
      </c>
      <c r="AD392" s="40">
        <f>IF(E392-F392&lt;0,"达成",E392-F392)</f>
        <v>0.22783433333333344</v>
      </c>
    </row>
    <row r="393" spans="1:30">
      <c r="A393" s="31" t="s">
        <v>1602</v>
      </c>
      <c r="B393" s="2">
        <v>120</v>
      </c>
      <c r="C393" s="178">
        <v>72.94</v>
      </c>
      <c r="D393" s="179">
        <v>1.6433</v>
      </c>
      <c r="E393" s="32">
        <f>10%*Q393+13%</f>
        <v>0.21000000000000002</v>
      </c>
      <c r="F393" s="13">
        <f>IF(G393="",($F$1*C393-B393)/B393,H393/B393)</f>
        <v>-1.1055166666666711E-2</v>
      </c>
      <c r="H393" s="5">
        <f>IF(G393="",$F$1*C393-B393,G393-B393)</f>
        <v>-1.3266200000000055</v>
      </c>
      <c r="I393" s="2" t="s">
        <v>66</v>
      </c>
      <c r="J393" s="33" t="s">
        <v>1603</v>
      </c>
      <c r="K393" s="34">
        <f>DATE(MID(J393,1,4),MID(J393,5,2),MID(J393,7,2))</f>
        <v>44055</v>
      </c>
      <c r="L393" s="34" t="str">
        <f ca="1">IF(LEN(J393) &gt; 15,DATE(MID(J393,12,4),MID(J393,16,2),MID(J393,18,2)),TEXT(TODAY(),"yyyy-mm-dd"))</f>
        <v>2020-11-09</v>
      </c>
      <c r="M393" s="18">
        <f ca="1">(L393-K393+1)*B393</f>
        <v>10800</v>
      </c>
      <c r="N393" s="19">
        <f ca="1">H393/M393*365</f>
        <v>-4.483484259259278E-2</v>
      </c>
      <c r="O393" s="35">
        <f>D393*C393</f>
        <v>119.862302</v>
      </c>
      <c r="P393" s="35">
        <f>B393-O393</f>
        <v>0.13769800000000032</v>
      </c>
      <c r="Q393" s="36">
        <f>B393/150</f>
        <v>0.8</v>
      </c>
      <c r="R393" s="37">
        <f>R392+C393-T393</f>
        <v>11225.610000000011</v>
      </c>
      <c r="S393" s="38">
        <f>R393*D393</f>
        <v>18447.04491300002</v>
      </c>
      <c r="T393" s="38"/>
      <c r="U393" s="38"/>
      <c r="V393" s="39">
        <f>V392+U393</f>
        <v>46852.299999999996</v>
      </c>
      <c r="W393" s="39">
        <f>V393+S393</f>
        <v>65299.344913000015</v>
      </c>
      <c r="X393" s="1">
        <f>X392+B393</f>
        <v>54345</v>
      </c>
      <c r="Y393" s="37">
        <f>W393-X393</f>
        <v>10954.344913000015</v>
      </c>
      <c r="Z393" s="204">
        <f>W393/X393-1</f>
        <v>0.20157042806145942</v>
      </c>
      <c r="AA393" s="204">
        <f>S393/(X393-V393)-1</f>
        <v>1.4620023373416804</v>
      </c>
      <c r="AB393" s="204">
        <f>SUM($C$2:C393)*D393/SUM($B$2:B393)-1</f>
        <v>0.25561394610359733</v>
      </c>
      <c r="AC393" s="204">
        <f>Z393-AB393</f>
        <v>-5.4043518042137917E-2</v>
      </c>
      <c r="AD393" s="40">
        <f>IF(E393-F393&lt;0,"达成",E393-F393)</f>
        <v>0.22105516666666672</v>
      </c>
    </row>
    <row r="394" spans="1:30">
      <c r="A394" s="31" t="s">
        <v>1604</v>
      </c>
      <c r="B394" s="2">
        <v>120</v>
      </c>
      <c r="C394" s="178">
        <v>73.069999999999993</v>
      </c>
      <c r="D394" s="179">
        <v>1.6404000000000001</v>
      </c>
      <c r="E394" s="32">
        <f>10%*Q394+13%</f>
        <v>0.21000000000000002</v>
      </c>
      <c r="F394" s="13">
        <f>IF(G394="",($F$1*C394-B394)/B394,H394/B394)</f>
        <v>-9.2925833333334634E-3</v>
      </c>
      <c r="H394" s="5">
        <f>IF(G394="",$F$1*C394-B394,G394-B394)</f>
        <v>-1.1151100000000156</v>
      </c>
      <c r="I394" s="2" t="s">
        <v>66</v>
      </c>
      <c r="J394" s="33" t="s">
        <v>1605</v>
      </c>
      <c r="K394" s="34">
        <f>DATE(MID(J394,1,4),MID(J394,5,2),MID(J394,7,2))</f>
        <v>44056</v>
      </c>
      <c r="L394" s="34" t="str">
        <f ca="1">IF(LEN(J394) &gt; 15,DATE(MID(J394,12,4),MID(J394,16,2),MID(J394,18,2)),TEXT(TODAY(),"yyyy-mm-dd"))</f>
        <v>2020-11-09</v>
      </c>
      <c r="M394" s="18">
        <f ca="1">(L394-K394+1)*B394</f>
        <v>10680</v>
      </c>
      <c r="N394" s="19">
        <f ca="1">H394/M394*365</f>
        <v>-3.8110032771536115E-2</v>
      </c>
      <c r="O394" s="35">
        <f>D394*C394</f>
        <v>119.86402799999999</v>
      </c>
      <c r="P394" s="35">
        <f>B394-O394</f>
        <v>0.13597200000000953</v>
      </c>
      <c r="Q394" s="36">
        <f>B394/150</f>
        <v>0.8</v>
      </c>
      <c r="R394" s="37">
        <f>R393+C394-T394</f>
        <v>11298.680000000011</v>
      </c>
      <c r="S394" s="38">
        <f>R394*D394</f>
        <v>18534.354672000019</v>
      </c>
      <c r="T394" s="38"/>
      <c r="U394" s="38"/>
      <c r="V394" s="39">
        <f>V393+U394</f>
        <v>46852.299999999996</v>
      </c>
      <c r="W394" s="39">
        <f>V394+S394</f>
        <v>65386.654672000019</v>
      </c>
      <c r="X394" s="1">
        <f>X393+B394</f>
        <v>54465</v>
      </c>
      <c r="Y394" s="37">
        <f>W394-X394</f>
        <v>10921.654672000019</v>
      </c>
      <c r="Z394" s="204">
        <f>W394/X394-1</f>
        <v>0.20052611166804413</v>
      </c>
      <c r="AA394" s="204">
        <f>S394/(X394-V394)-1</f>
        <v>1.4346624288360252</v>
      </c>
      <c r="AB394" s="204">
        <f>SUM($C$2:C394)*D394/SUM($B$2:B394)-1</f>
        <v>0.25283731600110171</v>
      </c>
      <c r="AC394" s="204">
        <f>Z394-AB394</f>
        <v>-5.2311204333057582E-2</v>
      </c>
      <c r="AD394" s="40">
        <f>IF(E394-F394&lt;0,"达成",E394-F394)</f>
        <v>0.21929258333333349</v>
      </c>
    </row>
    <row r="395" spans="1:30">
      <c r="A395" s="31" t="s">
        <v>1606</v>
      </c>
      <c r="B395" s="2">
        <v>120</v>
      </c>
      <c r="C395" s="178">
        <v>72.02</v>
      </c>
      <c r="D395" s="179">
        <v>1.6642999999999999</v>
      </c>
      <c r="E395" s="32">
        <f>10%*Q395+13%</f>
        <v>0.21000000000000002</v>
      </c>
      <c r="F395" s="13">
        <f>IF(G395="",($F$1*C395-B395)/B395,H395/B395)</f>
        <v>-2.3528833333333429E-2</v>
      </c>
      <c r="H395" s="5">
        <f>IF(G395="",$F$1*C395-B395,G395-B395)</f>
        <v>-2.8234600000000114</v>
      </c>
      <c r="I395" s="2" t="s">
        <v>66</v>
      </c>
      <c r="J395" s="33" t="s">
        <v>1607</v>
      </c>
      <c r="K395" s="34">
        <f>DATE(MID(J395,1,4),MID(J395,5,2),MID(J395,7,2))</f>
        <v>44057</v>
      </c>
      <c r="L395" s="34" t="str">
        <f ca="1">IF(LEN(J395) &gt; 15,DATE(MID(J395,12,4),MID(J395,16,2),MID(J395,18,2)),TEXT(TODAY(),"yyyy-mm-dd"))</f>
        <v>2020-11-09</v>
      </c>
      <c r="M395" s="18">
        <f ca="1">(L395-K395+1)*B395</f>
        <v>10560</v>
      </c>
      <c r="N395" s="19">
        <f ca="1">H395/M395*365</f>
        <v>-9.759118371212161E-2</v>
      </c>
      <c r="O395" s="35">
        <f>D395*C395</f>
        <v>119.86288599999999</v>
      </c>
      <c r="P395" s="35">
        <f>B395-O395</f>
        <v>0.13711400000001106</v>
      </c>
      <c r="Q395" s="36">
        <f>B395/150</f>
        <v>0.8</v>
      </c>
      <c r="R395" s="37">
        <f>R394+C395-T395</f>
        <v>11370.700000000012</v>
      </c>
      <c r="S395" s="38">
        <f>R395*D395</f>
        <v>18924.256010000019</v>
      </c>
      <c r="T395" s="38"/>
      <c r="U395" s="38"/>
      <c r="V395" s="39">
        <f>V394+U395</f>
        <v>46852.299999999996</v>
      </c>
      <c r="W395" s="39">
        <f>V395+S395</f>
        <v>65776.556010000015</v>
      </c>
      <c r="X395" s="1">
        <f>X394+B395</f>
        <v>54585</v>
      </c>
      <c r="Y395" s="37">
        <f>W395-X395</f>
        <v>11191.556010000015</v>
      </c>
      <c r="Z395" s="204">
        <f>W395/X395-1</f>
        <v>0.20502988018686485</v>
      </c>
      <c r="AA395" s="204">
        <f>S395/(X395-V395)-1</f>
        <v>1.4473024958940615</v>
      </c>
      <c r="AB395" s="204">
        <f>SUM($C$2:C395)*D395/SUM($B$2:B395)-1</f>
        <v>0.27049219672071056</v>
      </c>
      <c r="AC395" s="204">
        <f>Z395-AB395</f>
        <v>-6.546231653384571E-2</v>
      </c>
      <c r="AD395" s="40">
        <f>IF(E395-F395&lt;0,"达成",E395-F395)</f>
        <v>0.23352883333333346</v>
      </c>
    </row>
    <row r="396" spans="1:30">
      <c r="A396" s="31" t="s">
        <v>1620</v>
      </c>
      <c r="B396" s="2">
        <v>120</v>
      </c>
      <c r="C396" s="178">
        <v>70.44</v>
      </c>
      <c r="D396" s="179">
        <v>1.7015</v>
      </c>
      <c r="E396" s="32">
        <f>10%*Q396+13%</f>
        <v>0.21000000000000002</v>
      </c>
      <c r="F396" s="13">
        <f>IF(G396="",($F$1*C396-B396)/B396,H396/B396)</f>
        <v>-4.4951000000000005E-2</v>
      </c>
      <c r="H396" s="5">
        <f>IF(G396="",$F$1*C396-B396,G396-B396)</f>
        <v>-5.3941200000000009</v>
      </c>
      <c r="I396" s="2" t="s">
        <v>66</v>
      </c>
      <c r="J396" s="33" t="s">
        <v>1621</v>
      </c>
      <c r="K396" s="34">
        <f>DATE(MID(J396,1,4),MID(J396,5,2),MID(J396,7,2))</f>
        <v>44060</v>
      </c>
      <c r="L396" s="34" t="str">
        <f ca="1">IF(LEN(J396) &gt; 15,DATE(MID(J396,12,4),MID(J396,16,2),MID(J396,18,2)),TEXT(TODAY(),"yyyy-mm-dd"))</f>
        <v>2020-11-09</v>
      </c>
      <c r="M396" s="18">
        <f ca="1">(L396-K396+1)*B396</f>
        <v>10200</v>
      </c>
      <c r="N396" s="19">
        <f ca="1">H396/M396*365</f>
        <v>-0.19302488235294121</v>
      </c>
      <c r="O396" s="35">
        <f>D396*C396</f>
        <v>119.85365999999999</v>
      </c>
      <c r="P396" s="35">
        <f>B396-O396</f>
        <v>0.14634000000000924</v>
      </c>
      <c r="Q396" s="36">
        <f>B396/150</f>
        <v>0.8</v>
      </c>
      <c r="R396" s="37">
        <f>R395+C396-T396</f>
        <v>11344.420000000013</v>
      </c>
      <c r="S396" s="38">
        <f>R396*D396</f>
        <v>19302.530630000023</v>
      </c>
      <c r="T396" s="38">
        <v>96.72</v>
      </c>
      <c r="U396" s="38">
        <v>163.75</v>
      </c>
      <c r="V396" s="39">
        <f>V395+U396</f>
        <v>47016.049999999996</v>
      </c>
      <c r="W396" s="39">
        <f>V396+S396</f>
        <v>66318.580630000011</v>
      </c>
      <c r="X396" s="1">
        <f>X395+B396</f>
        <v>54705</v>
      </c>
      <c r="Y396" s="37">
        <f>W396-X396</f>
        <v>11613.580630000011</v>
      </c>
      <c r="Z396" s="204">
        <f>W396/X396-1</f>
        <v>0.21229468293574638</v>
      </c>
      <c r="AA396" s="204">
        <f>S396/(X396-V396)-1</f>
        <v>1.5104247823174832</v>
      </c>
      <c r="AB396" s="204">
        <f>SUM($C$2:C396)*D396/SUM($B$2:B396)-1</f>
        <v>0.29823159217621797</v>
      </c>
      <c r="AC396" s="204">
        <f>Z396-AB396</f>
        <v>-8.5936909240471593E-2</v>
      </c>
      <c r="AD396" s="40">
        <f>IF(E396-F396&lt;0,"达成",E396-F396)</f>
        <v>0.25495100000000004</v>
      </c>
    </row>
    <row r="397" spans="1:30">
      <c r="A397" s="31" t="s">
        <v>1622</v>
      </c>
      <c r="B397" s="2">
        <v>120</v>
      </c>
      <c r="C397" s="178">
        <v>70.48</v>
      </c>
      <c r="D397" s="179">
        <v>1.7007000000000001</v>
      </c>
      <c r="E397" s="32">
        <f>10%*Q397+13%</f>
        <v>0.21000000000000002</v>
      </c>
      <c r="F397" s="13">
        <f>IF(G397="",($F$1*C397-B397)/B397,H397/B397)</f>
        <v>-4.4408666666666603E-2</v>
      </c>
      <c r="H397" s="5">
        <f>IF(G397="",$F$1*C397-B397,G397-B397)</f>
        <v>-5.329039999999992</v>
      </c>
      <c r="I397" s="2" t="s">
        <v>66</v>
      </c>
      <c r="J397" s="33" t="s">
        <v>1623</v>
      </c>
      <c r="K397" s="34">
        <f>DATE(MID(J397,1,4),MID(J397,5,2),MID(J397,7,2))</f>
        <v>44061</v>
      </c>
      <c r="L397" s="34" t="str">
        <f ca="1">IF(LEN(J397) &gt; 15,DATE(MID(J397,12,4),MID(J397,16,2),MID(J397,18,2)),TEXT(TODAY(),"yyyy-mm-dd"))</f>
        <v>2020-11-09</v>
      </c>
      <c r="M397" s="18">
        <f ca="1">(L397-K397+1)*B397</f>
        <v>10080</v>
      </c>
      <c r="N397" s="19">
        <f ca="1">H397/M397*365</f>
        <v>-0.19296623015872988</v>
      </c>
      <c r="O397" s="35">
        <f>D397*C397</f>
        <v>119.86533600000001</v>
      </c>
      <c r="P397" s="35">
        <f>B397-O397</f>
        <v>0.13466399999998657</v>
      </c>
      <c r="Q397" s="36">
        <f>B397/150</f>
        <v>0.8</v>
      </c>
      <c r="R397" s="37">
        <f>R396+C397-T397</f>
        <v>11414.900000000012</v>
      </c>
      <c r="S397" s="38">
        <f>R397*D397</f>
        <v>19413.320430000022</v>
      </c>
      <c r="T397" s="38"/>
      <c r="U397" s="38"/>
      <c r="V397" s="39">
        <f>V396+U397</f>
        <v>47016.049999999996</v>
      </c>
      <c r="W397" s="39">
        <f>V397+S397</f>
        <v>66429.37043000001</v>
      </c>
      <c r="X397" s="1">
        <f>X396+B397</f>
        <v>54825</v>
      </c>
      <c r="Y397" s="37">
        <f>W397-X397</f>
        <v>11604.37043000001</v>
      </c>
      <c r="Z397" s="204">
        <f>W397/X397-1</f>
        <v>0.21166202334701345</v>
      </c>
      <c r="AA397" s="204">
        <f>S397/(X397-V397)-1</f>
        <v>1.4860346691936828</v>
      </c>
      <c r="AB397" s="204">
        <f>SUM($C$2:C397)*D397/SUM($B$2:B397)-1</f>
        <v>0.29696731392612863</v>
      </c>
      <c r="AC397" s="204">
        <f>Z397-AB397</f>
        <v>-8.5305290579115178E-2</v>
      </c>
      <c r="AD397" s="40">
        <f>IF(E397-F397&lt;0,"达成",E397-F397)</f>
        <v>0.25440866666666662</v>
      </c>
    </row>
    <row r="398" spans="1:30">
      <c r="A398" s="31" t="s">
        <v>1624</v>
      </c>
      <c r="B398" s="2">
        <v>120</v>
      </c>
      <c r="C398" s="178">
        <v>71.47</v>
      </c>
      <c r="D398" s="179">
        <v>1.6771</v>
      </c>
      <c r="E398" s="32">
        <f>10%*Q398+13%</f>
        <v>0.21000000000000002</v>
      </c>
      <c r="F398" s="13">
        <f>IF(G398="",($F$1*C398-B398)/B398,H398/B398)</f>
        <v>-3.0985916666666686E-2</v>
      </c>
      <c r="H398" s="5">
        <f>IF(G398="",$F$1*C398-B398,G398-B398)</f>
        <v>-3.7183100000000024</v>
      </c>
      <c r="I398" s="2" t="s">
        <v>66</v>
      </c>
      <c r="J398" s="33" t="s">
        <v>1625</v>
      </c>
      <c r="K398" s="34">
        <f>DATE(MID(J398,1,4),MID(J398,5,2),MID(J398,7,2))</f>
        <v>44062</v>
      </c>
      <c r="L398" s="34" t="str">
        <f ca="1">IF(LEN(J398) &gt; 15,DATE(MID(J398,12,4),MID(J398,16,2),MID(J398,18,2)),TEXT(TODAY(),"yyyy-mm-dd"))</f>
        <v>2020-11-09</v>
      </c>
      <c r="M398" s="18">
        <f ca="1">(L398-K398+1)*B398</f>
        <v>9960</v>
      </c>
      <c r="N398" s="19">
        <f ca="1">H398/M398*365</f>
        <v>-0.13626336847389567</v>
      </c>
      <c r="O398" s="35">
        <f>D398*C398</f>
        <v>119.862337</v>
      </c>
      <c r="P398" s="35">
        <f>B398-O398</f>
        <v>0.13766300000000342</v>
      </c>
      <c r="Q398" s="36">
        <f>B398/150</f>
        <v>0.8</v>
      </c>
      <c r="R398" s="37">
        <f>R397+C398-T398</f>
        <v>11486.370000000012</v>
      </c>
      <c r="S398" s="38">
        <f>R398*D398</f>
        <v>19263.791127000019</v>
      </c>
      <c r="T398" s="38"/>
      <c r="U398" s="38"/>
      <c r="V398" s="39">
        <f>V397+U398</f>
        <v>47016.049999999996</v>
      </c>
      <c r="W398" s="39">
        <f>V398+S398</f>
        <v>66279.841127000022</v>
      </c>
      <c r="X398" s="1">
        <f>X397+B398</f>
        <v>54945</v>
      </c>
      <c r="Y398" s="37">
        <f>W398-X398</f>
        <v>11334.841127000022</v>
      </c>
      <c r="Z398" s="204">
        <f>W398/X398-1</f>
        <v>0.20629431480571525</v>
      </c>
      <c r="AA398" s="204">
        <f>S398/(X398-V398)-1</f>
        <v>1.4295513437466512</v>
      </c>
      <c r="AB398" s="204">
        <f>SUM($C$2:C398)*D398/SUM($B$2:B398)-1</f>
        <v>0.27835799062699085</v>
      </c>
      <c r="AC398" s="204">
        <f>Z398-AB398</f>
        <v>-7.2063675821275597E-2</v>
      </c>
      <c r="AD398" s="40">
        <f>IF(E398-F398&lt;0,"达成",E398-F398)</f>
        <v>0.24098591666666672</v>
      </c>
    </row>
    <row r="399" spans="1:30">
      <c r="A399" s="31" t="s">
        <v>1626</v>
      </c>
      <c r="B399" s="2">
        <v>120</v>
      </c>
      <c r="C399" s="178">
        <v>72.34</v>
      </c>
      <c r="D399" s="179">
        <v>1.6569</v>
      </c>
      <c r="E399" s="32">
        <f>10%*Q399+13%</f>
        <v>0.21000000000000002</v>
      </c>
      <c r="F399" s="13">
        <f>IF(G399="",($F$1*C399-B399)/B399,H399/B399)</f>
        <v>-1.919016666666664E-2</v>
      </c>
      <c r="H399" s="5">
        <f>IF(G399="",$F$1*C399-B399,G399-B399)</f>
        <v>-2.302819999999997</v>
      </c>
      <c r="I399" s="2" t="s">
        <v>66</v>
      </c>
      <c r="J399" s="33" t="s">
        <v>1627</v>
      </c>
      <c r="K399" s="34">
        <f>DATE(MID(J399,1,4),MID(J399,5,2),MID(J399,7,2))</f>
        <v>44063</v>
      </c>
      <c r="L399" s="34" t="str">
        <f ca="1">IF(LEN(J399) &gt; 15,DATE(MID(J399,12,4),MID(J399,16,2),MID(J399,18,2)),TEXT(TODAY(),"yyyy-mm-dd"))</f>
        <v>2020-11-09</v>
      </c>
      <c r="M399" s="18">
        <f ca="1">(L399-K399+1)*B399</f>
        <v>9840</v>
      </c>
      <c r="N399" s="19">
        <f ca="1">H399/M399*365</f>
        <v>-8.5419644308942971E-2</v>
      </c>
      <c r="O399" s="35">
        <f>D399*C399</f>
        <v>119.86014600000001</v>
      </c>
      <c r="P399" s="35">
        <f>B399-O399</f>
        <v>0.13985399999998549</v>
      </c>
      <c r="Q399" s="36">
        <f>B399/150</f>
        <v>0.8</v>
      </c>
      <c r="R399" s="37">
        <f>R398+C399-T399</f>
        <v>11558.710000000012</v>
      </c>
      <c r="S399" s="38">
        <f>R399*D399</f>
        <v>19151.626599000021</v>
      </c>
      <c r="T399" s="38"/>
      <c r="U399" s="38"/>
      <c r="V399" s="39">
        <f>V398+U399</f>
        <v>47016.049999999996</v>
      </c>
      <c r="W399" s="39">
        <f>V399+S399</f>
        <v>66167.676599000013</v>
      </c>
      <c r="X399" s="1">
        <f>X398+B399</f>
        <v>55065</v>
      </c>
      <c r="Y399" s="37">
        <f>W399-X399</f>
        <v>11102.676599000013</v>
      </c>
      <c r="Z399" s="204">
        <f>W399/X399-1</f>
        <v>0.2016285589575959</v>
      </c>
      <c r="AA399" s="204">
        <f>S399/(X399-V399)-1</f>
        <v>1.379394405357222</v>
      </c>
      <c r="AB399" s="204">
        <f>SUM($C$2:C399)*D399/SUM($B$2:B399)-1</f>
        <v>0.26238508400980676</v>
      </c>
      <c r="AC399" s="204">
        <f>Z399-AB399</f>
        <v>-6.0756525052210852E-2</v>
      </c>
      <c r="AD399" s="40">
        <f>IF(E399-F399&lt;0,"达成",E399-F399)</f>
        <v>0.22919016666666667</v>
      </c>
    </row>
    <row r="400" spans="1:30">
      <c r="A400" s="31" t="s">
        <v>1628</v>
      </c>
      <c r="B400" s="2">
        <v>120</v>
      </c>
      <c r="C400" s="178">
        <v>71.77</v>
      </c>
      <c r="D400" s="179">
        <v>1.6700999999999999</v>
      </c>
      <c r="E400" s="32">
        <f>10%*Q400+13%</f>
        <v>0.21000000000000002</v>
      </c>
      <c r="F400" s="13">
        <f>IF(G400="",($F$1*C400-B400)/B400,H400/B400)</f>
        <v>-2.6918416666666663E-2</v>
      </c>
      <c r="H400" s="5">
        <f>IF(G400="",$F$1*C400-B400,G400-B400)</f>
        <v>-3.2302099999999996</v>
      </c>
      <c r="I400" s="2" t="s">
        <v>66</v>
      </c>
      <c r="J400" s="33" t="s">
        <v>1629</v>
      </c>
      <c r="K400" s="34">
        <f>DATE(MID(J400,1,4),MID(J400,5,2),MID(J400,7,2))</f>
        <v>44064</v>
      </c>
      <c r="L400" s="34" t="str">
        <f ca="1">IF(LEN(J400) &gt; 15,DATE(MID(J400,12,4),MID(J400,16,2),MID(J400,18,2)),TEXT(TODAY(),"yyyy-mm-dd"))</f>
        <v>2020-11-09</v>
      </c>
      <c r="M400" s="18">
        <f ca="1">(L400-K400+1)*B400</f>
        <v>9720</v>
      </c>
      <c r="N400" s="19">
        <f ca="1">H400/M400*365</f>
        <v>-0.12129903806584359</v>
      </c>
      <c r="O400" s="35">
        <f>D400*C400</f>
        <v>119.86307699999999</v>
      </c>
      <c r="P400" s="35">
        <f>B400-O400</f>
        <v>0.13692300000001012</v>
      </c>
      <c r="Q400" s="36">
        <f>B400/150</f>
        <v>0.8</v>
      </c>
      <c r="R400" s="37">
        <f>R399+C400-T400</f>
        <v>11630.480000000012</v>
      </c>
      <c r="S400" s="38">
        <f>R400*D400</f>
        <v>19424.064648000018</v>
      </c>
      <c r="T400" s="38"/>
      <c r="U400" s="38"/>
      <c r="V400" s="39">
        <f>V399+U400</f>
        <v>47016.049999999996</v>
      </c>
      <c r="W400" s="39">
        <f>V400+S400</f>
        <v>66440.114648000017</v>
      </c>
      <c r="X400" s="1">
        <f>X399+B400</f>
        <v>55185</v>
      </c>
      <c r="Y400" s="37">
        <f>W400-X400</f>
        <v>11255.114648000017</v>
      </c>
      <c r="Z400" s="204">
        <f>W400/X400-1</f>
        <v>0.20395242634773969</v>
      </c>
      <c r="AA400" s="204">
        <f>S400/(X400-V400)-1</f>
        <v>1.3777920844172149</v>
      </c>
      <c r="AB400" s="204">
        <f>SUM($C$2:C400)*D400/SUM($B$2:B400)-1</f>
        <v>0.27184720043490063</v>
      </c>
      <c r="AC400" s="204">
        <f>Z400-AB400</f>
        <v>-6.7894774087160936E-2</v>
      </c>
      <c r="AD400" s="40">
        <f>IF(E400-F400&lt;0,"达成",E400-F400)</f>
        <v>0.23691841666666669</v>
      </c>
    </row>
    <row r="401" spans="1:30">
      <c r="A401" s="31" t="s">
        <v>1630</v>
      </c>
      <c r="B401" s="2">
        <v>120</v>
      </c>
      <c r="C401" s="178">
        <v>71.16</v>
      </c>
      <c r="D401" s="179">
        <v>1.6843999999999999</v>
      </c>
      <c r="E401" s="32">
        <f>10%*Q401+13%</f>
        <v>0.21000000000000002</v>
      </c>
      <c r="F401" s="13">
        <f>IF(G401="",($F$1*C401-B401)/B401,H401/B401)</f>
        <v>-3.5189000000000095E-2</v>
      </c>
      <c r="H401" s="5">
        <f>IF(G401="",$F$1*C401-B401,G401-B401)</f>
        <v>-4.2226800000000111</v>
      </c>
      <c r="I401" s="2" t="s">
        <v>66</v>
      </c>
      <c r="J401" s="33" t="s">
        <v>1631</v>
      </c>
      <c r="K401" s="34">
        <f>DATE(MID(J401,1,4),MID(J401,5,2),MID(J401,7,2))</f>
        <v>44067</v>
      </c>
      <c r="L401" s="34" t="str">
        <f ca="1">IF(LEN(J401) &gt; 15,DATE(MID(J401,12,4),MID(J401,16,2),MID(J401,18,2)),TEXT(TODAY(),"yyyy-mm-dd"))</f>
        <v>2020-11-09</v>
      </c>
      <c r="M401" s="18">
        <f ca="1">(L401-K401+1)*B401</f>
        <v>9360</v>
      </c>
      <c r="N401" s="19">
        <f ca="1">H401/M401*365</f>
        <v>-0.16466647435897477</v>
      </c>
      <c r="O401" s="35">
        <f>D401*C401</f>
        <v>119.86190399999998</v>
      </c>
      <c r="P401" s="35">
        <f>B401-O401</f>
        <v>0.13809600000001865</v>
      </c>
      <c r="Q401" s="36">
        <f>B401/150</f>
        <v>0.8</v>
      </c>
      <c r="R401" s="37">
        <f>R400+C401-T401</f>
        <v>11701.640000000012</v>
      </c>
      <c r="S401" s="38">
        <f>R401*D401</f>
        <v>19710.242416000019</v>
      </c>
      <c r="T401" s="38"/>
      <c r="U401" s="38"/>
      <c r="V401" s="39">
        <f>V400+U401</f>
        <v>47016.049999999996</v>
      </c>
      <c r="W401" s="39">
        <f>V401+S401</f>
        <v>66726.292416000011</v>
      </c>
      <c r="X401" s="1">
        <f>X400+B401</f>
        <v>55305</v>
      </c>
      <c r="Y401" s="37">
        <f>W401-X401</f>
        <v>11421.292416000011</v>
      </c>
      <c r="Z401" s="204">
        <f>W401/X401-1</f>
        <v>0.20651464453485247</v>
      </c>
      <c r="AA401" s="204">
        <f>S401/(X401-V401)-1</f>
        <v>1.3778937520433843</v>
      </c>
      <c r="AB401" s="204">
        <f>SUM($C$2:C401)*D401/SUM($B$2:B401)-1</f>
        <v>0.28212123981556814</v>
      </c>
      <c r="AC401" s="204">
        <f>Z401-AB401</f>
        <v>-7.5606595280715672E-2</v>
      </c>
      <c r="AD401" s="40">
        <f>IF(E401-F401&lt;0,"达成",E401-F401)</f>
        <v>0.2451890000000001</v>
      </c>
    </row>
    <row r="402" spans="1:30">
      <c r="A402" s="31" t="s">
        <v>1632</v>
      </c>
      <c r="B402" s="2">
        <v>120</v>
      </c>
      <c r="C402" s="178">
        <v>71.069999999999993</v>
      </c>
      <c r="D402" s="179">
        <v>1.6866000000000001</v>
      </c>
      <c r="E402" s="32">
        <f>10%*Q402+13%</f>
        <v>0.21000000000000002</v>
      </c>
      <c r="F402" s="13">
        <f>IF(G402="",($F$1*C402-B402)/B402,H402/B402)</f>
        <v>-3.6409250000000053E-2</v>
      </c>
      <c r="H402" s="5">
        <f>IF(G402="",$F$1*C402-B402,G402-B402)</f>
        <v>-4.3691100000000063</v>
      </c>
      <c r="I402" s="2" t="s">
        <v>66</v>
      </c>
      <c r="J402" s="33" t="s">
        <v>1633</v>
      </c>
      <c r="K402" s="34">
        <f>DATE(MID(J402,1,4),MID(J402,5,2),MID(J402,7,2))</f>
        <v>44068</v>
      </c>
      <c r="L402" s="34" t="str">
        <f ca="1">IF(LEN(J402) &gt; 15,DATE(MID(J402,12,4),MID(J402,16,2),MID(J402,18,2)),TEXT(TODAY(),"yyyy-mm-dd"))</f>
        <v>2020-11-09</v>
      </c>
      <c r="M402" s="18">
        <f ca="1">(L402-K402+1)*B402</f>
        <v>9240</v>
      </c>
      <c r="N402" s="19">
        <f ca="1">H402/M402*365</f>
        <v>-0.17258930194805219</v>
      </c>
      <c r="O402" s="35">
        <f>D402*C402</f>
        <v>119.86666199999999</v>
      </c>
      <c r="P402" s="35">
        <f>B402-O402</f>
        <v>0.13333800000000906</v>
      </c>
      <c r="Q402" s="36">
        <f>B402/150</f>
        <v>0.8</v>
      </c>
      <c r="R402" s="37">
        <f>R401+C402-T402</f>
        <v>11772.710000000012</v>
      </c>
      <c r="S402" s="38">
        <f>R402*D402</f>
        <v>19855.85268600002</v>
      </c>
      <c r="T402" s="38"/>
      <c r="U402" s="38"/>
      <c r="V402" s="39">
        <f>V401+U402</f>
        <v>47016.049999999996</v>
      </c>
      <c r="W402" s="39">
        <f>V402+S402</f>
        <v>66871.902686000016</v>
      </c>
      <c r="X402" s="1">
        <f>X401+B402</f>
        <v>55425</v>
      </c>
      <c r="Y402" s="37">
        <f>W402-X402</f>
        <v>11446.902686000016</v>
      </c>
      <c r="Z402" s="204">
        <f>W402/X402-1</f>
        <v>0.20652959289129491</v>
      </c>
      <c r="AA402" s="204">
        <f>S402/(X402-V402)-1</f>
        <v>1.3612761029617264</v>
      </c>
      <c r="AB402" s="204">
        <f>SUM($C$2:C402)*D402/SUM($B$2:B402)-1</f>
        <v>0.28317897364005429</v>
      </c>
      <c r="AC402" s="204">
        <f>Z402-AB402</f>
        <v>-7.6649380748759377E-2</v>
      </c>
      <c r="AD402" s="40">
        <f>IF(E402-F402&lt;0,"达成",E402-F402)</f>
        <v>0.24640925000000008</v>
      </c>
    </row>
    <row r="403" spans="1:30">
      <c r="A403" s="31" t="s">
        <v>1634</v>
      </c>
      <c r="B403" s="2">
        <v>120</v>
      </c>
      <c r="C403" s="178">
        <v>71.86</v>
      </c>
      <c r="D403" s="179">
        <v>1.6679999999999999</v>
      </c>
      <c r="E403" s="32">
        <f>10%*Q403+13%</f>
        <v>0.21000000000000002</v>
      </c>
      <c r="F403" s="13">
        <f>IF(G403="",($F$1*C403-B403)/B403,H403/B403)</f>
        <v>-2.5698166666666702E-2</v>
      </c>
      <c r="H403" s="5">
        <f>IF(G403="",$F$1*C403-B403,G403-B403)</f>
        <v>-3.0837800000000044</v>
      </c>
      <c r="I403" s="2" t="s">
        <v>66</v>
      </c>
      <c r="J403" s="33" t="s">
        <v>1635</v>
      </c>
      <c r="K403" s="34">
        <f>DATE(MID(J403,1,4),MID(J403,5,2),MID(J403,7,2))</f>
        <v>44069</v>
      </c>
      <c r="L403" s="34" t="str">
        <f ca="1">IF(LEN(J403) &gt; 15,DATE(MID(J403,12,4),MID(J403,16,2),MID(J403,18,2)),TEXT(TODAY(),"yyyy-mm-dd"))</f>
        <v>2020-11-09</v>
      </c>
      <c r="M403" s="18">
        <f ca="1">(L403-K403+1)*B403</f>
        <v>9120</v>
      </c>
      <c r="N403" s="19">
        <f ca="1">H403/M403*365</f>
        <v>-0.12341882675438613</v>
      </c>
      <c r="O403" s="35">
        <f>D403*C403</f>
        <v>119.86247999999999</v>
      </c>
      <c r="P403" s="35">
        <f>B403-O403</f>
        <v>0.13752000000000919</v>
      </c>
      <c r="Q403" s="36">
        <f>B403/150</f>
        <v>0.8</v>
      </c>
      <c r="R403" s="37">
        <f>R402+C403-T403</f>
        <v>11844.570000000012</v>
      </c>
      <c r="S403" s="38">
        <f>R403*D403</f>
        <v>19756.742760000019</v>
      </c>
      <c r="T403" s="38"/>
      <c r="U403" s="38"/>
      <c r="V403" s="39">
        <f>V402+U403</f>
        <v>47016.049999999996</v>
      </c>
      <c r="W403" s="39">
        <f>V403+S403</f>
        <v>66772.792760000011</v>
      </c>
      <c r="X403" s="1">
        <f>X402+B403</f>
        <v>55545</v>
      </c>
      <c r="Y403" s="37">
        <f>W403-X403</f>
        <v>11227.792760000011</v>
      </c>
      <c r="Z403" s="204">
        <f>W403/X403-1</f>
        <v>0.2021386760284456</v>
      </c>
      <c r="AA403" s="204">
        <f>S403/(X403-V403)-1</f>
        <v>1.316433178761748</v>
      </c>
      <c r="AB403" s="204">
        <f>SUM($C$2:C403)*D403/SUM($B$2:B403)-1</f>
        <v>0.26844425600864152</v>
      </c>
      <c r="AC403" s="204">
        <f>Z403-AB403</f>
        <v>-6.6305579980195928E-2</v>
      </c>
      <c r="AD403" s="40">
        <f>IF(E403-F403&lt;0,"达成",E403-F403)</f>
        <v>0.23569816666666671</v>
      </c>
    </row>
    <row r="404" spans="1:30">
      <c r="A404" s="31" t="s">
        <v>1636</v>
      </c>
      <c r="B404" s="2">
        <v>120</v>
      </c>
      <c r="C404" s="178">
        <v>71.5</v>
      </c>
      <c r="D404" s="179">
        <v>1.6762999999999999</v>
      </c>
      <c r="E404" s="32">
        <f>10%*Q404+13%</f>
        <v>0.21000000000000002</v>
      </c>
      <c r="F404" s="13">
        <f>IF(G404="",($F$1*C404-B404)/B404,H404/B404)</f>
        <v>-3.0579166666666661E-2</v>
      </c>
      <c r="H404" s="5">
        <f>IF(G404="",$F$1*C404-B404,G404-B404)</f>
        <v>-3.6694999999999993</v>
      </c>
      <c r="I404" s="2" t="s">
        <v>66</v>
      </c>
      <c r="J404" s="33" t="s">
        <v>1637</v>
      </c>
      <c r="K404" s="34">
        <f>DATE(MID(J404,1,4),MID(J404,5,2),MID(J404,7,2))</f>
        <v>44070</v>
      </c>
      <c r="L404" s="34" t="str">
        <f ca="1">IF(LEN(J404) &gt; 15,DATE(MID(J404,12,4),MID(J404,16,2),MID(J404,18,2)),TEXT(TODAY(),"yyyy-mm-dd"))</f>
        <v>2020-11-09</v>
      </c>
      <c r="M404" s="18">
        <f ca="1">(L404-K404+1)*B404</f>
        <v>9000</v>
      </c>
      <c r="N404" s="19">
        <f ca="1">H404/M404*365</f>
        <v>-0.14881861111111108</v>
      </c>
      <c r="O404" s="35">
        <f>D404*C404</f>
        <v>119.85544999999999</v>
      </c>
      <c r="P404" s="35">
        <f>B404-O404</f>
        <v>0.1445500000000095</v>
      </c>
      <c r="Q404" s="36">
        <f>B404/150</f>
        <v>0.8</v>
      </c>
      <c r="R404" s="37">
        <f>R403+C404-T404</f>
        <v>11916.070000000012</v>
      </c>
      <c r="S404" s="38">
        <f>R404*D404</f>
        <v>19974.908141000018</v>
      </c>
      <c r="T404" s="38"/>
      <c r="U404" s="38"/>
      <c r="V404" s="39">
        <f>V403+U404</f>
        <v>47016.049999999996</v>
      </c>
      <c r="W404" s="39">
        <f>V404+S404</f>
        <v>66990.95814100001</v>
      </c>
      <c r="X404" s="1">
        <f>X403+B404</f>
        <v>55665</v>
      </c>
      <c r="Y404" s="37">
        <f>W404-X404</f>
        <v>11325.95814100001</v>
      </c>
      <c r="Z404" s="204">
        <f>W404/X404-1</f>
        <v>0.20346641769514084</v>
      </c>
      <c r="AA404" s="204">
        <f>S404/(X404-V404)-1</f>
        <v>1.309518281525504</v>
      </c>
      <c r="AB404" s="204">
        <f>SUM($C$2:C404)*D404/SUM($B$2:B404)-1</f>
        <v>0.27416115593281254</v>
      </c>
      <c r="AC404" s="204">
        <f>Z404-AB404</f>
        <v>-7.0694738237671695E-2</v>
      </c>
      <c r="AD404" s="40">
        <f>IF(E404-F404&lt;0,"达成",E404-F404)</f>
        <v>0.24057916666666668</v>
      </c>
    </row>
    <row r="405" spans="1:30">
      <c r="A405" s="31" t="s">
        <v>1638</v>
      </c>
      <c r="B405" s="2">
        <v>120</v>
      </c>
      <c r="C405" s="178">
        <v>69.91</v>
      </c>
      <c r="D405" s="179">
        <v>1.7144999999999999</v>
      </c>
      <c r="E405" s="32">
        <f>10%*Q405+13%</f>
        <v>0.21000000000000002</v>
      </c>
      <c r="F405" s="13">
        <f>IF(G405="",($F$1*C405-B405)/B405,H405/B405)</f>
        <v>-5.2136916666666741E-2</v>
      </c>
      <c r="H405" s="5">
        <f>IF(G405="",$F$1*C405-B405,G405-B405)</f>
        <v>-6.2564300000000088</v>
      </c>
      <c r="I405" s="2" t="s">
        <v>66</v>
      </c>
      <c r="J405" s="33" t="s">
        <v>1639</v>
      </c>
      <c r="K405" s="34">
        <f>DATE(MID(J405,1,4),MID(J405,5,2),MID(J405,7,2))</f>
        <v>44071</v>
      </c>
      <c r="L405" s="34" t="str">
        <f ca="1">IF(LEN(J405) &gt; 15,DATE(MID(J405,12,4),MID(J405,16,2),MID(J405,18,2)),TEXT(TODAY(),"yyyy-mm-dd"))</f>
        <v>2020-11-09</v>
      </c>
      <c r="M405" s="18">
        <f ca="1">(L405-K405+1)*B405</f>
        <v>8880</v>
      </c>
      <c r="N405" s="19">
        <f ca="1">H405/M405*365</f>
        <v>-0.25716181869369409</v>
      </c>
      <c r="O405" s="35">
        <f>D405*C405</f>
        <v>119.86069499999999</v>
      </c>
      <c r="P405" s="35">
        <f>B405-O405</f>
        <v>0.13930500000000734</v>
      </c>
      <c r="Q405" s="36">
        <f>B405/150</f>
        <v>0.8</v>
      </c>
      <c r="R405" s="37">
        <f>R404+C405-T405</f>
        <v>10286.770000000011</v>
      </c>
      <c r="S405" s="38">
        <f>R405*D405</f>
        <v>17636.667165000017</v>
      </c>
      <c r="T405" s="38">
        <v>1699.21</v>
      </c>
      <c r="U405" s="38">
        <v>2898.73</v>
      </c>
      <c r="V405" s="39">
        <f>V404+U405</f>
        <v>49914.78</v>
      </c>
      <c r="W405" s="39">
        <f>V405+S405</f>
        <v>67551.44716500002</v>
      </c>
      <c r="X405" s="1">
        <f>X404+B405</f>
        <v>55785</v>
      </c>
      <c r="Y405" s="37">
        <f>W405-X405</f>
        <v>11766.44716500002</v>
      </c>
      <c r="Z405" s="204">
        <f>W405/X405-1</f>
        <v>0.21092492901317583</v>
      </c>
      <c r="AA405" s="204">
        <f>S405/(X405-V405)-1</f>
        <v>2.0044303561024992</v>
      </c>
      <c r="AB405" s="204">
        <f>SUM($C$2:C405)*D405/SUM($B$2:B405)-1</f>
        <v>0.30254239257865012</v>
      </c>
      <c r="AC405" s="204">
        <f>Z405-AB405</f>
        <v>-9.1617463565474289E-2</v>
      </c>
      <c r="AD405" s="40">
        <f>IF(E405-F405&lt;0,"达成",E405-F405)</f>
        <v>0.26213691666666677</v>
      </c>
    </row>
    <row r="406" spans="1:30">
      <c r="A406" s="31" t="s">
        <v>1640</v>
      </c>
      <c r="B406" s="2">
        <v>120</v>
      </c>
      <c r="C406" s="178">
        <v>70.290000000000006</v>
      </c>
      <c r="D406" s="179">
        <v>1.7053</v>
      </c>
      <c r="E406" s="32">
        <f>10%*Q406+13%</f>
        <v>0.21000000000000002</v>
      </c>
      <c r="F406" s="13">
        <f>IF(G406="",($F$1*C406-B406)/B406,H406/B406)</f>
        <v>-4.6984749999999902E-2</v>
      </c>
      <c r="H406" s="5">
        <f>IF(G406="",$F$1*C406-B406,G406-B406)</f>
        <v>-5.6381699999999881</v>
      </c>
      <c r="I406" s="2" t="s">
        <v>66</v>
      </c>
      <c r="J406" s="33" t="s">
        <v>1641</v>
      </c>
      <c r="K406" s="34">
        <f>DATE(MID(J406,1,4),MID(J406,5,2),MID(J406,7,2))</f>
        <v>44074</v>
      </c>
      <c r="L406" s="34" t="str">
        <f ca="1">IF(LEN(J406) &gt; 15,DATE(MID(J406,12,4),MID(J406,16,2),MID(J406,18,2)),TEXT(TODAY(),"yyyy-mm-dd"))</f>
        <v>2020-11-09</v>
      </c>
      <c r="M406" s="18">
        <f ca="1">(L406-K406+1)*B406</f>
        <v>8520</v>
      </c>
      <c r="N406" s="19">
        <f ca="1">H406/M406*365</f>
        <v>-0.24154132042253471</v>
      </c>
      <c r="O406" s="35">
        <f>D406*C406</f>
        <v>119.86553700000002</v>
      </c>
      <c r="P406" s="35">
        <f>B406-O406</f>
        <v>0.13446299999998246</v>
      </c>
      <c r="Q406" s="36">
        <f>B406/150</f>
        <v>0.8</v>
      </c>
      <c r="R406" s="37">
        <f>R405+C406-T406</f>
        <v>10357.060000000012</v>
      </c>
      <c r="S406" s="38">
        <f>R406*D406</f>
        <v>17661.894418000022</v>
      </c>
      <c r="T406" s="38"/>
      <c r="U406" s="38"/>
      <c r="V406" s="39">
        <f>V405+U406</f>
        <v>49914.78</v>
      </c>
      <c r="W406" s="39">
        <f>V406+S406</f>
        <v>67576.674418000024</v>
      </c>
      <c r="X406" s="1">
        <f>X405+B406</f>
        <v>55905</v>
      </c>
      <c r="Y406" s="37">
        <f>W406-X406</f>
        <v>11671.674418000024</v>
      </c>
      <c r="Z406" s="204">
        <f>W406/X406-1</f>
        <v>0.20877693261783437</v>
      </c>
      <c r="AA406" s="204">
        <f>S406/(X406-V406)-1</f>
        <v>1.9484550514004524</v>
      </c>
      <c r="AB406" s="204">
        <f>SUM($C$2:C406)*D406/SUM($B$2:B406)-1</f>
        <v>0.29491614623021212</v>
      </c>
      <c r="AC406" s="204">
        <f>Z406-AB406</f>
        <v>-8.6139213612377752E-2</v>
      </c>
      <c r="AD406" s="40">
        <f>IF(E406-F406&lt;0,"达成",E406-F406)</f>
        <v>0.25698474999999993</v>
      </c>
    </row>
    <row r="407" spans="1:30">
      <c r="A407" s="31" t="s">
        <v>1670</v>
      </c>
      <c r="B407" s="2">
        <v>120</v>
      </c>
      <c r="C407" s="178">
        <v>69.930000000000007</v>
      </c>
      <c r="D407" s="179">
        <v>1.714</v>
      </c>
      <c r="E407" s="32">
        <f>10%*Q407+13%</f>
        <v>0.21000000000000002</v>
      </c>
      <c r="F407" s="13">
        <f>IF(G407="",($F$1*C407-B407)/B407,H407/B407)</f>
        <v>-5.1865749999999856E-2</v>
      </c>
      <c r="H407" s="5">
        <f>IF(G407="",$F$1*C407-B407,G407-B407)</f>
        <v>-6.223889999999983</v>
      </c>
      <c r="I407" s="2" t="s">
        <v>66</v>
      </c>
      <c r="J407" s="33" t="s">
        <v>1671</v>
      </c>
      <c r="K407" s="34">
        <f>DATE(MID(J407,1,4),MID(J407,5,2),MID(J407,7,2))</f>
        <v>44075</v>
      </c>
      <c r="L407" s="34" t="str">
        <f ca="1">IF(LEN(J407) &gt; 15,DATE(MID(J407,12,4),MID(J407,16,2),MID(J407,18,2)),TEXT(TODAY(),"yyyy-mm-dd"))</f>
        <v>2020-11-09</v>
      </c>
      <c r="M407" s="18">
        <f ca="1">(L407-K407+1)*B407</f>
        <v>8400</v>
      </c>
      <c r="N407" s="19">
        <f ca="1">H407/M407*365</f>
        <v>-0.27044283928571355</v>
      </c>
      <c r="O407" s="35">
        <f>D407*C407</f>
        <v>119.86002000000001</v>
      </c>
      <c r="P407" s="35">
        <f>B407-O407</f>
        <v>0.13997999999999422</v>
      </c>
      <c r="Q407" s="36">
        <f>B407/150</f>
        <v>0.8</v>
      </c>
      <c r="R407" s="37">
        <f>R406+C407-T407</f>
        <v>10426.990000000013</v>
      </c>
      <c r="S407" s="38">
        <f>R407*D407</f>
        <v>17871.860860000023</v>
      </c>
      <c r="T407" s="38"/>
      <c r="U407" s="38"/>
      <c r="V407" s="39">
        <f>V406+U407</f>
        <v>49914.78</v>
      </c>
      <c r="W407" s="39">
        <f>V407+S407</f>
        <v>67786.640860000014</v>
      </c>
      <c r="X407" s="1">
        <f>X406+B407</f>
        <v>56025</v>
      </c>
      <c r="Y407" s="37">
        <f>W407-X407</f>
        <v>11761.640860000014</v>
      </c>
      <c r="Z407" s="204">
        <f>W407/X407-1</f>
        <v>0.20993557983043298</v>
      </c>
      <c r="AA407" s="204">
        <f>S407/(X407-V407)-1</f>
        <v>1.9249128280160157</v>
      </c>
      <c r="AB407" s="204">
        <f>SUM($C$2:C407)*D407/SUM($B$2:B407)-1</f>
        <v>0.30087414404283819</v>
      </c>
      <c r="AC407" s="204">
        <f>Z407-AB407</f>
        <v>-9.0938564212405204E-2</v>
      </c>
      <c r="AD407" s="40">
        <f>IF(E407-F407&lt;0,"达成",E407-F407)</f>
        <v>0.2618657499999999</v>
      </c>
    </row>
    <row r="408" spans="1:30">
      <c r="A408" s="31" t="s">
        <v>1672</v>
      </c>
      <c r="B408" s="2">
        <v>120</v>
      </c>
      <c r="C408" s="178">
        <v>69.900000000000006</v>
      </c>
      <c r="D408" s="179">
        <v>1.7146999999999999</v>
      </c>
      <c r="E408" s="32">
        <f>10%*Q408+13%</f>
        <v>0.21000000000000002</v>
      </c>
      <c r="F408" s="13">
        <f>IF(G408="",($F$1*C408-B408)/B408,H408/B408)</f>
        <v>-5.2272499999999882E-2</v>
      </c>
      <c r="H408" s="5">
        <f>IF(G408="",$F$1*C408-B408,G408-B408)</f>
        <v>-6.2726999999999862</v>
      </c>
      <c r="I408" s="2" t="s">
        <v>66</v>
      </c>
      <c r="J408" s="33" t="s">
        <v>1673</v>
      </c>
      <c r="K408" s="34">
        <f>DATE(MID(J408,1,4),MID(J408,5,2),MID(J408,7,2))</f>
        <v>44076</v>
      </c>
      <c r="L408" s="34" t="str">
        <f ca="1">IF(LEN(J408) &gt; 15,DATE(MID(J408,12,4),MID(J408,16,2),MID(J408,18,2)),TEXT(TODAY(),"yyyy-mm-dd"))</f>
        <v>2020-11-09</v>
      </c>
      <c r="M408" s="18">
        <f ca="1">(L408-K408+1)*B408</f>
        <v>8280</v>
      </c>
      <c r="N408" s="19">
        <f ca="1">H408/M408*365</f>
        <v>-0.27651394927536171</v>
      </c>
      <c r="O408" s="35">
        <f>D408*C408</f>
        <v>119.85753</v>
      </c>
      <c r="P408" s="35">
        <f>B408-O408</f>
        <v>0.14247000000000298</v>
      </c>
      <c r="Q408" s="36">
        <f>B408/150</f>
        <v>0.8</v>
      </c>
      <c r="R408" s="37">
        <f>R407+C408-T408</f>
        <v>10496.890000000012</v>
      </c>
      <c r="S408" s="38">
        <f>R408*D408</f>
        <v>17999.017283000019</v>
      </c>
      <c r="T408" s="38"/>
      <c r="U408" s="38"/>
      <c r="V408" s="39">
        <f>V407+U408</f>
        <v>49914.78</v>
      </c>
      <c r="W408" s="39">
        <f>V408+S408</f>
        <v>67913.797283000022</v>
      </c>
      <c r="X408" s="1">
        <f>X407+B408</f>
        <v>56145</v>
      </c>
      <c r="Y408" s="37">
        <f>W408-X408</f>
        <v>11768.797283000022</v>
      </c>
      <c r="Z408" s="204">
        <f>W408/X408-1</f>
        <v>0.20961434291566516</v>
      </c>
      <c r="AA408" s="204">
        <f>S408/(X408-V408)-1</f>
        <v>1.8889858276272773</v>
      </c>
      <c r="AB408" s="204">
        <f>SUM($C$2:C408)*D408/SUM($B$2:B408)-1</f>
        <v>0.30075868458455801</v>
      </c>
      <c r="AC408" s="204">
        <f>Z408-AB408</f>
        <v>-9.1144341668892848E-2</v>
      </c>
      <c r="AD408" s="40">
        <f>IF(E408-F408&lt;0,"达成",E408-F408)</f>
        <v>0.26227249999999991</v>
      </c>
    </row>
    <row r="409" spans="1:30">
      <c r="A409" s="31" t="s">
        <v>1674</v>
      </c>
      <c r="B409" s="2">
        <v>120</v>
      </c>
      <c r="C409" s="178">
        <v>70.27</v>
      </c>
      <c r="D409" s="179">
        <v>1.7058</v>
      </c>
      <c r="E409" s="32">
        <f>10%*Q409+13%</f>
        <v>0.21000000000000002</v>
      </c>
      <c r="F409" s="13">
        <f>IF(G409="",($F$1*C409-B409)/B409,H409/B409)</f>
        <v>-4.7255916666666661E-2</v>
      </c>
      <c r="H409" s="5">
        <f>IF(G409="",$F$1*C409-B409,G409-B409)</f>
        <v>-5.6707099999999997</v>
      </c>
      <c r="I409" s="2" t="s">
        <v>66</v>
      </c>
      <c r="J409" s="33" t="s">
        <v>1675</v>
      </c>
      <c r="K409" s="34">
        <f>DATE(MID(J409,1,4),MID(J409,5,2),MID(J409,7,2))</f>
        <v>44077</v>
      </c>
      <c r="L409" s="34" t="str">
        <f ca="1">IF(LEN(J409) &gt; 15,DATE(MID(J409,12,4),MID(J409,16,2),MID(J409,18,2)),TEXT(TODAY(),"yyyy-mm-dd"))</f>
        <v>2020-11-09</v>
      </c>
      <c r="M409" s="18">
        <f ca="1">(L409-K409+1)*B409</f>
        <v>8160</v>
      </c>
      <c r="N409" s="19">
        <f ca="1">H409/M409*365</f>
        <v>-0.2536530821078431</v>
      </c>
      <c r="O409" s="35">
        <f>D409*C409</f>
        <v>119.86656599999999</v>
      </c>
      <c r="P409" s="35">
        <f>B409-O409</f>
        <v>0.13343400000000827</v>
      </c>
      <c r="Q409" s="36">
        <f>B409/150</f>
        <v>0.8</v>
      </c>
      <c r="R409" s="37">
        <f>R408+C409-T409</f>
        <v>10567.160000000013</v>
      </c>
      <c r="S409" s="38">
        <f>R409*D409</f>
        <v>18025.461528000022</v>
      </c>
      <c r="T409" s="38"/>
      <c r="U409" s="38"/>
      <c r="V409" s="39">
        <f>V408+U409</f>
        <v>49914.78</v>
      </c>
      <c r="W409" s="39">
        <f>V409+S409</f>
        <v>67940.241528000013</v>
      </c>
      <c r="X409" s="1">
        <f>X408+B409</f>
        <v>56265</v>
      </c>
      <c r="Y409" s="37">
        <f>W409-X409</f>
        <v>11675.241528000013</v>
      </c>
      <c r="Z409" s="204">
        <f>W409/X409-1</f>
        <v>0.20750451484937371</v>
      </c>
      <c r="AA409" s="204">
        <f>S409/(X409-V409)-1</f>
        <v>1.8385570150325528</v>
      </c>
      <c r="AB409" s="204">
        <f>SUM($C$2:C409)*D409/SUM($B$2:B409)-1</f>
        <v>0.29337779098906958</v>
      </c>
      <c r="AC409" s="204">
        <f>Z409-AB409</f>
        <v>-8.5873276139695864E-2</v>
      </c>
      <c r="AD409" s="40">
        <f>IF(E409-F409&lt;0,"达成",E409-F409)</f>
        <v>0.2572559166666667</v>
      </c>
    </row>
    <row r="410" spans="1:30">
      <c r="A410" s="31" t="s">
        <v>1676</v>
      </c>
      <c r="B410" s="2">
        <v>120</v>
      </c>
      <c r="C410" s="178">
        <v>70.91</v>
      </c>
      <c r="D410" s="179">
        <v>1.6902999999999999</v>
      </c>
      <c r="E410" s="32">
        <f>10%*Q410+13%</f>
        <v>0.21000000000000002</v>
      </c>
      <c r="F410" s="13">
        <f>IF(G410="",($F$1*C410-B410)/B410,H410/B410)</f>
        <v>-3.8578583333333326E-2</v>
      </c>
      <c r="H410" s="5">
        <f>IF(G410="",$F$1*C410-B410,G410-B410)</f>
        <v>-4.6294299999999993</v>
      </c>
      <c r="I410" s="2" t="s">
        <v>66</v>
      </c>
      <c r="J410" s="33" t="s">
        <v>1677</v>
      </c>
      <c r="K410" s="34">
        <f>DATE(MID(J410,1,4),MID(J410,5,2),MID(J410,7,2))</f>
        <v>44078</v>
      </c>
      <c r="L410" s="34" t="str">
        <f ca="1">IF(LEN(J410) &gt; 15,DATE(MID(J410,12,4),MID(J410,16,2),MID(J410,18,2)),TEXT(TODAY(),"yyyy-mm-dd"))</f>
        <v>2020-11-09</v>
      </c>
      <c r="M410" s="18">
        <f ca="1">(L410-K410+1)*B410</f>
        <v>8040</v>
      </c>
      <c r="N410" s="19">
        <f ca="1">H410/M410*365</f>
        <v>-0.21016690920398007</v>
      </c>
      <c r="O410" s="35">
        <f>D410*C410</f>
        <v>119.85917299999998</v>
      </c>
      <c r="P410" s="35">
        <f>B410-O410</f>
        <v>0.1408270000000158</v>
      </c>
      <c r="Q410" s="36">
        <f>B410/150</f>
        <v>0.8</v>
      </c>
      <c r="R410" s="37">
        <f>R409+C410-T410</f>
        <v>10638.070000000012</v>
      </c>
      <c r="S410" s="38">
        <f>R410*D410</f>
        <v>17981.529721000021</v>
      </c>
      <c r="T410" s="38"/>
      <c r="U410" s="38"/>
      <c r="V410" s="39">
        <f>V409+U410</f>
        <v>49914.78</v>
      </c>
      <c r="W410" s="39">
        <f>V410+S410</f>
        <v>67896.309721000027</v>
      </c>
      <c r="X410" s="1">
        <f>X409+B410</f>
        <v>56385</v>
      </c>
      <c r="Y410" s="37">
        <f>W410-X410</f>
        <v>11511.309721000027</v>
      </c>
      <c r="Z410" s="204">
        <f>W410/X410-1</f>
        <v>0.20415553287221821</v>
      </c>
      <c r="AA410" s="204">
        <f>S410/(X410-V410)-1</f>
        <v>1.7791218414520706</v>
      </c>
      <c r="AB410" s="204">
        <f>SUM($C$2:C410)*D410/SUM($B$2:B410)-1</f>
        <v>0.28102346560255409</v>
      </c>
      <c r="AC410" s="204">
        <f>Z410-AB410</f>
        <v>-7.6867932730335875E-2</v>
      </c>
      <c r="AD410" s="40">
        <f>IF(E410-F410&lt;0,"达成",E410-F410)</f>
        <v>0.24857858333333335</v>
      </c>
    </row>
    <row r="411" spans="1:30">
      <c r="A411" s="31" t="s">
        <v>1678</v>
      </c>
      <c r="B411" s="2">
        <v>120</v>
      </c>
      <c r="C411" s="178">
        <v>72.349999999999994</v>
      </c>
      <c r="D411" s="179">
        <v>1.6567000000000001</v>
      </c>
      <c r="E411" s="32">
        <f>10%*Q411+13%</f>
        <v>0.21000000000000002</v>
      </c>
      <c r="F411" s="13">
        <f>IF(G411="",($F$1*C411-B411)/B411,H411/B411)</f>
        <v>-1.9054583333333378E-2</v>
      </c>
      <c r="H411" s="5">
        <f>IF(G411="",$F$1*C411-B411,G411-B411)</f>
        <v>-2.2865500000000054</v>
      </c>
      <c r="I411" s="2" t="s">
        <v>66</v>
      </c>
      <c r="J411" s="33" t="s">
        <v>1679</v>
      </c>
      <c r="K411" s="34">
        <f>DATE(MID(J411,1,4),MID(J411,5,2),MID(J411,7,2))</f>
        <v>44081</v>
      </c>
      <c r="L411" s="34" t="str">
        <f ca="1">IF(LEN(J411) &gt; 15,DATE(MID(J411,12,4),MID(J411,16,2),MID(J411,18,2)),TEXT(TODAY(),"yyyy-mm-dd"))</f>
        <v>2020-11-09</v>
      </c>
      <c r="M411" s="18">
        <f ca="1">(L411-K411+1)*B411</f>
        <v>7680</v>
      </c>
      <c r="N411" s="19">
        <f ca="1">H411/M411*365</f>
        <v>-0.10867067057291692</v>
      </c>
      <c r="O411" s="35">
        <f>D411*C411</f>
        <v>119.862245</v>
      </c>
      <c r="P411" s="35">
        <f>B411-O411</f>
        <v>0.13775499999999852</v>
      </c>
      <c r="Q411" s="36">
        <f>B411/150</f>
        <v>0.8</v>
      </c>
      <c r="R411" s="37">
        <f>R410+C411-T411</f>
        <v>10710.420000000013</v>
      </c>
      <c r="S411" s="38">
        <f>R411*D411</f>
        <v>17743.952814000022</v>
      </c>
      <c r="T411" s="38"/>
      <c r="U411" s="38"/>
      <c r="V411" s="39">
        <f>V410+U411</f>
        <v>49914.78</v>
      </c>
      <c r="W411" s="39">
        <f>V411+S411</f>
        <v>67658.732814000017</v>
      </c>
      <c r="X411" s="1">
        <f>X410+B411</f>
        <v>56505</v>
      </c>
      <c r="Y411" s="37">
        <f>W411-X411</f>
        <v>11153.732814000017</v>
      </c>
      <c r="Z411" s="204">
        <f>W411/X411-1</f>
        <v>0.19739373177594932</v>
      </c>
      <c r="AA411" s="204">
        <f>S411/(X411-V411)-1</f>
        <v>1.6924674463068028</v>
      </c>
      <c r="AB411" s="204">
        <f>SUM($C$2:C411)*D411/SUM($B$2:B411)-1</f>
        <v>0.25501394667728539</v>
      </c>
      <c r="AC411" s="204">
        <f>Z411-AB411</f>
        <v>-5.7620214901336064E-2</v>
      </c>
      <c r="AD411" s="40">
        <f>IF(E411-F411&lt;0,"达成",E411-F411)</f>
        <v>0.22905458333333339</v>
      </c>
    </row>
    <row r="412" spans="1:30">
      <c r="A412" s="31" t="s">
        <v>1680</v>
      </c>
      <c r="B412" s="2">
        <v>135</v>
      </c>
      <c r="C412" s="178">
        <v>80.98</v>
      </c>
      <c r="D412" s="179">
        <v>1.6651</v>
      </c>
      <c r="E412" s="32">
        <f>10%*Q412+13%</f>
        <v>0.22000000000000003</v>
      </c>
      <c r="F412" s="13">
        <f>IF(G412="",($F$1*C412-B412)/B412,H412/B412)</f>
        <v>-2.4041037037037076E-2</v>
      </c>
      <c r="H412" s="5">
        <f>IF(G412="",$F$1*C412-B412,G412-B412)</f>
        <v>-3.2455400000000054</v>
      </c>
      <c r="I412" s="2" t="s">
        <v>66</v>
      </c>
      <c r="J412" s="33" t="s">
        <v>1681</v>
      </c>
      <c r="K412" s="34">
        <f>DATE(MID(J412,1,4),MID(J412,5,2),MID(J412,7,2))</f>
        <v>44082</v>
      </c>
      <c r="L412" s="34" t="str">
        <f ca="1">IF(LEN(J412) &gt; 15,DATE(MID(J412,12,4),MID(J412,16,2),MID(J412,18,2)),TEXT(TODAY(),"yyyy-mm-dd"))</f>
        <v>2020-11-09</v>
      </c>
      <c r="M412" s="18">
        <f ca="1">(L412-K412+1)*B412</f>
        <v>8505</v>
      </c>
      <c r="N412" s="19">
        <f ca="1">H412/M412*365</f>
        <v>-0.13928537330981799</v>
      </c>
      <c r="O412" s="35">
        <f>D412*C412</f>
        <v>134.839798</v>
      </c>
      <c r="P412" s="35">
        <f>B412-O412</f>
        <v>0.16020199999999818</v>
      </c>
      <c r="Q412" s="36">
        <f>B412/150</f>
        <v>0.9</v>
      </c>
      <c r="R412" s="37">
        <f>R411+C412-T412</f>
        <v>10791.400000000012</v>
      </c>
      <c r="S412" s="38">
        <f>R412*D412</f>
        <v>17968.76014000002</v>
      </c>
      <c r="T412" s="38"/>
      <c r="U412" s="38"/>
      <c r="V412" s="39">
        <f>V411+U412</f>
        <v>49914.78</v>
      </c>
      <c r="W412" s="39">
        <f>V412+S412</f>
        <v>67883.540140000026</v>
      </c>
      <c r="X412" s="1">
        <f>X411+B412</f>
        <v>56640</v>
      </c>
      <c r="Y412" s="37">
        <f>W412-X412</f>
        <v>11243.540140000026</v>
      </c>
      <c r="Z412" s="204">
        <f>W412/X412-1</f>
        <v>0.19850883015536769</v>
      </c>
      <c r="AA412" s="204">
        <f>S412/(X412-V412)-1</f>
        <v>1.6718471871552185</v>
      </c>
      <c r="AB412" s="204">
        <f>SUM($C$2:C412)*D412/SUM($B$2:B412)-1</f>
        <v>0.26075145513771214</v>
      </c>
      <c r="AC412" s="204">
        <f>Z412-AB412</f>
        <v>-6.2242624982344452E-2</v>
      </c>
      <c r="AD412" s="40">
        <f>IF(E412-F412&lt;0,"达成",E412-F412)</f>
        <v>0.24404103703703711</v>
      </c>
    </row>
    <row r="413" spans="1:30">
      <c r="A413" s="31" t="s">
        <v>1682</v>
      </c>
      <c r="B413" s="2">
        <v>135</v>
      </c>
      <c r="C413" s="178">
        <v>82.82</v>
      </c>
      <c r="D413" s="179">
        <v>1.6282000000000001</v>
      </c>
      <c r="E413" s="32">
        <f>10%*Q413+13%</f>
        <v>0.22000000000000003</v>
      </c>
      <c r="F413" s="13">
        <f>IF(G413="",($F$1*C413-B413)/B413,H413/B413)</f>
        <v>-1.8656296296297923E-3</v>
      </c>
      <c r="H413" s="5">
        <f>IF(G413="",$F$1*C413-B413,G413-B413)</f>
        <v>-0.25186000000002196</v>
      </c>
      <c r="I413" s="2" t="s">
        <v>66</v>
      </c>
      <c r="J413" s="33" t="s">
        <v>1683</v>
      </c>
      <c r="K413" s="34">
        <f>DATE(MID(J413,1,4),MID(J413,5,2),MID(J413,7,2))</f>
        <v>44083</v>
      </c>
      <c r="L413" s="34" t="str">
        <f ca="1">IF(LEN(J413) &gt; 15,DATE(MID(J413,12,4),MID(J413,16,2),MID(J413,18,2)),TEXT(TODAY(),"yyyy-mm-dd"))</f>
        <v>2020-11-09</v>
      </c>
      <c r="M413" s="18">
        <f ca="1">(L413-K413+1)*B413</f>
        <v>8370</v>
      </c>
      <c r="N413" s="19">
        <f ca="1">H413/M413*365</f>
        <v>-1.0983142174433455E-2</v>
      </c>
      <c r="O413" s="35">
        <f>D413*C413</f>
        <v>134.84752399999999</v>
      </c>
      <c r="P413" s="35">
        <f>B413-O413</f>
        <v>0.15247600000000716</v>
      </c>
      <c r="Q413" s="36">
        <f>B413/150</f>
        <v>0.9</v>
      </c>
      <c r="R413" s="37">
        <f>R412+C413-T413</f>
        <v>10874.220000000012</v>
      </c>
      <c r="S413" s="38">
        <f>R413*D413</f>
        <v>17705.405004000022</v>
      </c>
      <c r="T413" s="38"/>
      <c r="U413" s="38"/>
      <c r="V413" s="39">
        <f>V412+U413</f>
        <v>49914.78</v>
      </c>
      <c r="W413" s="39">
        <f>V413+S413</f>
        <v>67620.185004000028</v>
      </c>
      <c r="X413" s="1">
        <f>X412+B413</f>
        <v>56775</v>
      </c>
      <c r="Y413" s="37">
        <f>W413-X413</f>
        <v>10845.185004000028</v>
      </c>
      <c r="Z413" s="204">
        <f>W413/X413-1</f>
        <v>0.1910204315984152</v>
      </c>
      <c r="AA413" s="204">
        <f>S413/(X413-V413)-1</f>
        <v>1.5808800598231572</v>
      </c>
      <c r="AB413" s="204">
        <f>SUM($C$2:C413)*D413/SUM($B$2:B413)-1</f>
        <v>0.23225588695728794</v>
      </c>
      <c r="AC413" s="204">
        <f>Z413-AB413</f>
        <v>-4.1235455358872741E-2</v>
      </c>
      <c r="AD413" s="40">
        <f>IF(E413-F413&lt;0,"达成",E413-F413)</f>
        <v>0.22186562962962983</v>
      </c>
    </row>
    <row r="414" spans="1:30">
      <c r="A414" s="31" t="s">
        <v>1684</v>
      </c>
      <c r="B414" s="2">
        <v>135</v>
      </c>
      <c r="C414" s="178">
        <v>82.85</v>
      </c>
      <c r="D414" s="179">
        <v>1.6274999999999999</v>
      </c>
      <c r="E414" s="32">
        <f>10%*Q414+13%</f>
        <v>0.22000000000000003</v>
      </c>
      <c r="F414" s="13">
        <f>IF(G414="",($F$1*C414-B414)/B414,H414/B414)</f>
        <v>-1.5040740740742136E-3</v>
      </c>
      <c r="H414" s="5">
        <f>IF(G414="",$F$1*C414-B414,G414-B414)</f>
        <v>-0.20305000000001883</v>
      </c>
      <c r="I414" s="2" t="s">
        <v>66</v>
      </c>
      <c r="J414" s="33" t="s">
        <v>1685</v>
      </c>
      <c r="K414" s="34">
        <f>DATE(MID(J414,1,4),MID(J414,5,2),MID(J414,7,2))</f>
        <v>44084</v>
      </c>
      <c r="L414" s="34" t="str">
        <f ca="1">IF(LEN(J414) &gt; 15,DATE(MID(J414,12,4),MID(J414,16,2),MID(J414,18,2)),TEXT(TODAY(),"yyyy-mm-dd"))</f>
        <v>2020-11-09</v>
      </c>
      <c r="M414" s="18">
        <f ca="1">(L414-K414+1)*B414</f>
        <v>8235</v>
      </c>
      <c r="N414" s="19">
        <f ca="1">H414/M414*365</f>
        <v>-8.9997874924112771E-3</v>
      </c>
      <c r="O414" s="35">
        <f>D414*C414</f>
        <v>134.83837499999998</v>
      </c>
      <c r="P414" s="35">
        <f>B414-O414</f>
        <v>0.16162500000001501</v>
      </c>
      <c r="Q414" s="36">
        <f>B414/150</f>
        <v>0.9</v>
      </c>
      <c r="R414" s="37">
        <f>R413+C414-T414</f>
        <v>10957.070000000012</v>
      </c>
      <c r="S414" s="38">
        <f>R414*D414</f>
        <v>17832.631425000021</v>
      </c>
      <c r="T414" s="38"/>
      <c r="U414" s="38"/>
      <c r="V414" s="39">
        <f>V413+U414</f>
        <v>49914.78</v>
      </c>
      <c r="W414" s="39">
        <f>V414+S414</f>
        <v>67747.411425000028</v>
      </c>
      <c r="X414" s="1">
        <f>X413+B414</f>
        <v>56910</v>
      </c>
      <c r="Y414" s="37">
        <f>W414-X414</f>
        <v>10837.411425000028</v>
      </c>
      <c r="Z414" s="204">
        <f>W414/X414-1</f>
        <v>0.19043070506062243</v>
      </c>
      <c r="AA414" s="204">
        <f>S414/(X414-V414)-1</f>
        <v>1.5492595550961967</v>
      </c>
      <c r="AB414" s="204">
        <f>SUM($C$2:C414)*D414/SUM($B$2:B414)-1</f>
        <v>0.23117357933579341</v>
      </c>
      <c r="AC414" s="204">
        <f>Z414-AB414</f>
        <v>-4.0742874275170982E-2</v>
      </c>
      <c r="AD414" s="40">
        <f>IF(E414-F414&lt;0,"达成",E414-F414)</f>
        <v>0.22150407407407424</v>
      </c>
    </row>
    <row r="415" spans="1:30">
      <c r="A415" s="31" t="s">
        <v>1686</v>
      </c>
      <c r="B415" s="2">
        <v>135</v>
      </c>
      <c r="C415" s="178">
        <v>82.09</v>
      </c>
      <c r="D415" s="179">
        <v>1.6425000000000001</v>
      </c>
      <c r="E415" s="32">
        <f>10%*Q415+13%</f>
        <v>0.22000000000000003</v>
      </c>
      <c r="F415" s="13">
        <f>IF(G415="",($F$1*C415-B415)/B415,H415/B415)</f>
        <v>-1.0663481481481506E-2</v>
      </c>
      <c r="H415" s="5">
        <f>IF(G415="",$F$1*C415-B415,G415-B415)</f>
        <v>-1.4395700000000033</v>
      </c>
      <c r="I415" s="2" t="s">
        <v>66</v>
      </c>
      <c r="J415" s="33" t="s">
        <v>1687</v>
      </c>
      <c r="K415" s="34">
        <f>DATE(MID(J415,1,4),MID(J415,5,2),MID(J415,7,2))</f>
        <v>44085</v>
      </c>
      <c r="L415" s="34" t="str">
        <f ca="1">IF(LEN(J415) &gt; 15,DATE(MID(J415,12,4),MID(J415,16,2),MID(J415,18,2)),TEXT(TODAY(),"yyyy-mm-dd"))</f>
        <v>2020-11-09</v>
      </c>
      <c r="M415" s="18">
        <f ca="1">(L415-K415+1)*B415</f>
        <v>8100</v>
      </c>
      <c r="N415" s="19">
        <f ca="1">H415/M415*365</f>
        <v>-6.486951234567917E-2</v>
      </c>
      <c r="O415" s="35">
        <f>D415*C415</f>
        <v>134.83282500000001</v>
      </c>
      <c r="P415" s="35">
        <f>B415-O415</f>
        <v>0.16717499999998608</v>
      </c>
      <c r="Q415" s="36">
        <f>B415/150</f>
        <v>0.9</v>
      </c>
      <c r="R415" s="37">
        <f>R414+C415-T415</f>
        <v>11039.160000000013</v>
      </c>
      <c r="S415" s="38">
        <f>R415*D415</f>
        <v>18131.820300000021</v>
      </c>
      <c r="T415" s="38"/>
      <c r="U415" s="38"/>
      <c r="V415" s="39">
        <f>V414+U415</f>
        <v>49914.78</v>
      </c>
      <c r="W415" s="39">
        <f>V415+S415</f>
        <v>68046.60030000002</v>
      </c>
      <c r="X415" s="1">
        <f>X414+B415</f>
        <v>57045</v>
      </c>
      <c r="Y415" s="37">
        <f>W415-X415</f>
        <v>11001.60030000002</v>
      </c>
      <c r="Z415" s="204">
        <f>W415/X415-1</f>
        <v>0.1928582750460166</v>
      </c>
      <c r="AA415" s="204">
        <f>S415/(X415-V415)-1</f>
        <v>1.5429538359265238</v>
      </c>
      <c r="AB415" s="204">
        <f>SUM($C$2:C415)*D415/SUM($B$2:B415)-1</f>
        <v>0.24194393242177248</v>
      </c>
      <c r="AC415" s="204">
        <f>Z415-AB415</f>
        <v>-4.9085657375755876E-2</v>
      </c>
      <c r="AD415" s="40">
        <f>IF(E415-F415&lt;0,"达成",E415-F415)</f>
        <v>0.23066348148148152</v>
      </c>
    </row>
    <row r="416" spans="1:30">
      <c r="A416" s="31" t="s">
        <v>1701</v>
      </c>
      <c r="B416" s="2">
        <v>135</v>
      </c>
      <c r="C416" s="178">
        <v>81.709999999999994</v>
      </c>
      <c r="D416" s="179">
        <v>1.6503000000000001</v>
      </c>
      <c r="E416" s="32">
        <f>10%*Q416+13%</f>
        <v>0.22000000000000003</v>
      </c>
      <c r="F416" s="13">
        <f>IF(G416="",($F$1*C416-B416)/B416,H416/B416)</f>
        <v>-1.5243185185185363E-2</v>
      </c>
      <c r="H416" s="5">
        <f>IF(G416="",$F$1*C416-B416,G416-B416)</f>
        <v>-2.057830000000024</v>
      </c>
      <c r="I416" s="2" t="s">
        <v>66</v>
      </c>
      <c r="J416" s="33" t="s">
        <v>1702</v>
      </c>
      <c r="K416" s="34">
        <f>DATE(MID(J416,1,4),MID(J416,5,2),MID(J416,7,2))</f>
        <v>44088</v>
      </c>
      <c r="L416" s="34" t="str">
        <f ca="1">IF(LEN(J416) &gt; 15,DATE(MID(J416,12,4),MID(J416,16,2),MID(J416,18,2)),TEXT(TODAY(),"yyyy-mm-dd"))</f>
        <v>2020-11-09</v>
      </c>
      <c r="M416" s="18">
        <f ca="1">(L416-K416+1)*B416</f>
        <v>7695</v>
      </c>
      <c r="N416" s="19">
        <f ca="1">H416/M416*365</f>
        <v>-9.7609870045485214E-2</v>
      </c>
      <c r="O416" s="35">
        <f>D416*C416</f>
        <v>134.846013</v>
      </c>
      <c r="P416" s="35">
        <f>B416-O416</f>
        <v>0.15398700000000076</v>
      </c>
      <c r="Q416" s="36">
        <f>B416/150</f>
        <v>0.9</v>
      </c>
      <c r="R416" s="37">
        <f>R415+C416-T416</f>
        <v>11120.870000000012</v>
      </c>
      <c r="S416" s="38">
        <f>R416*D416</f>
        <v>18352.771761000022</v>
      </c>
      <c r="T416" s="38"/>
      <c r="U416" s="38"/>
      <c r="V416" s="39">
        <f>V415+U416</f>
        <v>49914.78</v>
      </c>
      <c r="W416" s="39">
        <f>V416+S416</f>
        <v>68267.551761000024</v>
      </c>
      <c r="X416" s="1">
        <f>X415+B416</f>
        <v>57180</v>
      </c>
      <c r="Y416" s="37">
        <f>W416-X416</f>
        <v>11087.551761000024</v>
      </c>
      <c r="Z416" s="204">
        <f>W416/X416-1</f>
        <v>0.19390611684155346</v>
      </c>
      <c r="AA416" s="204">
        <f>S416/(X416-V416)-1</f>
        <v>1.5261136980022654</v>
      </c>
      <c r="AB416" s="204">
        <f>SUM($C$2:C416)*D416/SUM($B$2:B416)-1</f>
        <v>0.24725390954879356</v>
      </c>
      <c r="AC416" s="204">
        <f>Z416-AB416</f>
        <v>-5.3347792707240105E-2</v>
      </c>
      <c r="AD416" s="40">
        <f>IF(E416-F416&lt;0,"达成",E416-F416)</f>
        <v>0.23524318518518539</v>
      </c>
    </row>
    <row r="417" spans="1:30">
      <c r="A417" s="31" t="s">
        <v>1703</v>
      </c>
      <c r="B417" s="2">
        <v>135</v>
      </c>
      <c r="C417" s="178">
        <v>81.09</v>
      </c>
      <c r="D417" s="179">
        <v>1.6629</v>
      </c>
      <c r="E417" s="32">
        <f>10%*Q417+13%</f>
        <v>0.22000000000000003</v>
      </c>
      <c r="F417" s="13">
        <f>IF(G417="",($F$1*C417-B417)/B417,H417/B417)</f>
        <v>-2.2715333333333219E-2</v>
      </c>
      <c r="H417" s="5">
        <f>IF(G417="",$F$1*C417-B417,G417-B417)</f>
        <v>-3.0665699999999845</v>
      </c>
      <c r="I417" s="2" t="s">
        <v>66</v>
      </c>
      <c r="J417" s="33" t="s">
        <v>1704</v>
      </c>
      <c r="K417" s="34">
        <f>DATE(MID(J417,1,4),MID(J417,5,2),MID(J417,7,2))</f>
        <v>44089</v>
      </c>
      <c r="L417" s="34" t="str">
        <f ca="1">IF(LEN(J417) &gt; 15,DATE(MID(J417,12,4),MID(J417,16,2),MID(J417,18,2)),TEXT(TODAY(),"yyyy-mm-dd"))</f>
        <v>2020-11-09</v>
      </c>
      <c r="M417" s="18">
        <f ca="1">(L417-K417+1)*B417</f>
        <v>7560</v>
      </c>
      <c r="N417" s="19">
        <f ca="1">H417/M417*365</f>
        <v>-0.14805529761904687</v>
      </c>
      <c r="O417" s="35">
        <f>D417*C417</f>
        <v>134.844561</v>
      </c>
      <c r="P417" s="35">
        <f>B417-O417</f>
        <v>0.15543900000000122</v>
      </c>
      <c r="Q417" s="36">
        <f>B417/150</f>
        <v>0.9</v>
      </c>
      <c r="R417" s="37">
        <f>R416+C417-T417</f>
        <v>11201.960000000012</v>
      </c>
      <c r="S417" s="38">
        <f>R417*D417</f>
        <v>18627.739284000021</v>
      </c>
      <c r="T417" s="38"/>
      <c r="U417" s="38"/>
      <c r="V417" s="39">
        <f>V416+U417</f>
        <v>49914.78</v>
      </c>
      <c r="W417" s="39">
        <f>V417+S417</f>
        <v>68542.519284000024</v>
      </c>
      <c r="X417" s="1">
        <f>X416+B417</f>
        <v>57315</v>
      </c>
      <c r="Y417" s="37">
        <f>W417-X417</f>
        <v>11227.519284000024</v>
      </c>
      <c r="Z417" s="204">
        <f>W417/X417-1</f>
        <v>0.19589146443339489</v>
      </c>
      <c r="AA417" s="204">
        <f>S417/(X417-V417)-1</f>
        <v>1.5171872301093776</v>
      </c>
      <c r="AB417" s="204">
        <f>SUM($C$2:C417)*D417/SUM($B$2:B417)-1</f>
        <v>0.25616913766029858</v>
      </c>
      <c r="AC417" s="204">
        <f>Z417-AB417</f>
        <v>-6.0277673226903694E-2</v>
      </c>
      <c r="AD417" s="40">
        <f>IF(E417-F417&lt;0,"达成",E417-F417)</f>
        <v>0.24271533333333326</v>
      </c>
    </row>
    <row r="418" spans="1:30">
      <c r="A418" s="31" t="s">
        <v>1705</v>
      </c>
      <c r="B418" s="2">
        <v>135</v>
      </c>
      <c r="C418" s="178">
        <v>81.55</v>
      </c>
      <c r="D418" s="179">
        <v>1.6535</v>
      </c>
      <c r="E418" s="32">
        <f>10%*Q418+13%</f>
        <v>0.22000000000000003</v>
      </c>
      <c r="F418" s="13">
        <f>IF(G418="",($F$1*C418-B418)/B418,H418/B418)</f>
        <v>-1.7171481481481503E-2</v>
      </c>
      <c r="H418" s="5">
        <f>IF(G418="",$F$1*C418-B418,G418-B418)</f>
        <v>-2.3181500000000028</v>
      </c>
      <c r="I418" s="2" t="s">
        <v>66</v>
      </c>
      <c r="J418" s="33" t="s">
        <v>1706</v>
      </c>
      <c r="K418" s="34">
        <f>DATE(MID(J418,1,4),MID(J418,5,2),MID(J418,7,2))</f>
        <v>44090</v>
      </c>
      <c r="L418" s="34" t="str">
        <f ca="1">IF(LEN(J418) &gt; 15,DATE(MID(J418,12,4),MID(J418,16,2),MID(J418,18,2)),TEXT(TODAY(),"yyyy-mm-dd"))</f>
        <v>2020-11-09</v>
      </c>
      <c r="M418" s="18">
        <f ca="1">(L418-K418+1)*B418</f>
        <v>7425</v>
      </c>
      <c r="N418" s="19">
        <f ca="1">H418/M418*365</f>
        <v>-0.11395619528619542</v>
      </c>
      <c r="O418" s="35">
        <f>D418*C418</f>
        <v>134.84292499999998</v>
      </c>
      <c r="P418" s="35">
        <f>B418-O418</f>
        <v>0.15707500000002028</v>
      </c>
      <c r="Q418" s="36">
        <f>B418/150</f>
        <v>0.9</v>
      </c>
      <c r="R418" s="37">
        <f>R417+C418-T418</f>
        <v>11283.510000000011</v>
      </c>
      <c r="S418" s="38">
        <f>R418*D418</f>
        <v>18657.283785000018</v>
      </c>
      <c r="T418" s="38"/>
      <c r="U418" s="38"/>
      <c r="V418" s="39">
        <f>V417+U418</f>
        <v>49914.78</v>
      </c>
      <c r="W418" s="39">
        <f>V418+S418</f>
        <v>68572.06378500002</v>
      </c>
      <c r="X418" s="1">
        <f>X417+B418</f>
        <v>57450</v>
      </c>
      <c r="Y418" s="37">
        <f>W418-X418</f>
        <v>11122.06378500002</v>
      </c>
      <c r="Z418" s="204">
        <f>W418/X418-1</f>
        <v>0.19359554020887759</v>
      </c>
      <c r="AA418" s="204">
        <f>S418/(X418-V418)-1</f>
        <v>1.4760104927261599</v>
      </c>
      <c r="AB418" s="204">
        <f>SUM($C$2:C418)*D418/SUM($B$2:B418)-1</f>
        <v>0.24848028372497843</v>
      </c>
      <c r="AC418" s="204">
        <f>Z418-AB418</f>
        <v>-5.4884743516100842E-2</v>
      </c>
      <c r="AD418" s="40">
        <f>IF(E418-F418&lt;0,"达成",E418-F418)</f>
        <v>0.23717148148148154</v>
      </c>
    </row>
    <row r="419" spans="1:30">
      <c r="A419" s="31" t="s">
        <v>1707</v>
      </c>
      <c r="B419" s="2">
        <v>135</v>
      </c>
      <c r="C419" s="178">
        <v>81.92</v>
      </c>
      <c r="D419" s="179">
        <v>1.6459999999999999</v>
      </c>
      <c r="E419" s="32">
        <f>10%*Q419+13%</f>
        <v>0.22000000000000003</v>
      </c>
      <c r="F419" s="13">
        <f>IF(G419="",($F$1*C419-B419)/B419,H419/B419)</f>
        <v>-1.2712296296296312E-2</v>
      </c>
      <c r="H419" s="5">
        <f>IF(G419="",$F$1*C419-B419,G419-B419)</f>
        <v>-1.7161600000000021</v>
      </c>
      <c r="I419" s="2" t="s">
        <v>66</v>
      </c>
      <c r="J419" s="33" t="s">
        <v>1708</v>
      </c>
      <c r="K419" s="34">
        <f>DATE(MID(J419,1,4),MID(J419,5,2),MID(J419,7,2))</f>
        <v>44091</v>
      </c>
      <c r="L419" s="34" t="str">
        <f ca="1">IF(LEN(J419) &gt; 15,DATE(MID(J419,12,4),MID(J419,16,2),MID(J419,18,2)),TEXT(TODAY(),"yyyy-mm-dd"))</f>
        <v>2020-11-09</v>
      </c>
      <c r="M419" s="18">
        <f ca="1">(L419-K419+1)*B419</f>
        <v>7290</v>
      </c>
      <c r="N419" s="19">
        <f ca="1">H419/M419*365</f>
        <v>-8.5925706447188041E-2</v>
      </c>
      <c r="O419" s="35">
        <f>D419*C419</f>
        <v>134.84031999999999</v>
      </c>
      <c r="P419" s="35">
        <f>B419-O419</f>
        <v>0.1596800000000087</v>
      </c>
      <c r="Q419" s="36">
        <f>B419/150</f>
        <v>0.9</v>
      </c>
      <c r="R419" s="37">
        <f>R418+C419-T419</f>
        <v>11365.430000000011</v>
      </c>
      <c r="S419" s="38">
        <f>R419*D419</f>
        <v>18707.497780000016</v>
      </c>
      <c r="T419" s="38"/>
      <c r="U419" s="38"/>
      <c r="V419" s="39">
        <f>V418+U419</f>
        <v>49914.78</v>
      </c>
      <c r="W419" s="39">
        <f>V419+S419</f>
        <v>68622.277780000019</v>
      </c>
      <c r="X419" s="1">
        <f>X418+B419</f>
        <v>57585</v>
      </c>
      <c r="Y419" s="37">
        <f>W419-X419</f>
        <v>11037.277780000019</v>
      </c>
      <c r="Z419" s="204">
        <f>W419/X419-1</f>
        <v>0.19166931978813961</v>
      </c>
      <c r="AA419" s="204">
        <f>S419/(X419-V419)-1</f>
        <v>1.4389779928085522</v>
      </c>
      <c r="AB419" s="204">
        <f>SUM($C$2:C419)*D419/SUM($B$2:B419)-1</f>
        <v>0.24224536111834682</v>
      </c>
      <c r="AC419" s="204">
        <f>Z419-AB419</f>
        <v>-5.0576041330207211E-2</v>
      </c>
      <c r="AD419" s="40">
        <f>IF(E419-F419&lt;0,"达成",E419-F419)</f>
        <v>0.23271229629629633</v>
      </c>
    </row>
    <row r="420" spans="1:30">
      <c r="A420" s="31" t="s">
        <v>1709</v>
      </c>
      <c r="B420" s="2">
        <v>135</v>
      </c>
      <c r="C420" s="178">
        <v>80.209999999999994</v>
      </c>
      <c r="D420" s="179">
        <v>1.6811</v>
      </c>
      <c r="E420" s="32">
        <f>10%*Q420+13%</f>
        <v>0.22000000000000003</v>
      </c>
      <c r="F420" s="13">
        <f>IF(G420="",($F$1*C420-B420)/B420,H420/B420)</f>
        <v>-3.3320962962963038E-2</v>
      </c>
      <c r="H420" s="5">
        <f>IF(G420="",$F$1*C420-B420,G420-B420)</f>
        <v>-4.4983300000000099</v>
      </c>
      <c r="I420" s="2" t="s">
        <v>66</v>
      </c>
      <c r="J420" s="33" t="s">
        <v>1710</v>
      </c>
      <c r="K420" s="34">
        <f>DATE(MID(J420,1,4),MID(J420,5,2),MID(J420,7,2))</f>
        <v>44092</v>
      </c>
      <c r="L420" s="34" t="str">
        <f ca="1">IF(LEN(J420) &gt; 15,DATE(MID(J420,12,4),MID(J420,16,2),MID(J420,18,2)),TEXT(TODAY(),"yyyy-mm-dd"))</f>
        <v>2020-11-09</v>
      </c>
      <c r="M420" s="18">
        <f ca="1">(L420-K420+1)*B420</f>
        <v>7155</v>
      </c>
      <c r="N420" s="19">
        <f ca="1">H420/M420*365</f>
        <v>-0.22947455625436808</v>
      </c>
      <c r="O420" s="35">
        <f>D420*C420</f>
        <v>134.84103099999999</v>
      </c>
      <c r="P420" s="35">
        <f>B420-O420</f>
        <v>0.15896900000001324</v>
      </c>
      <c r="Q420" s="36">
        <f>B420/150</f>
        <v>0.9</v>
      </c>
      <c r="R420" s="37">
        <f>R419+C420-T420</f>
        <v>11445.64000000001</v>
      </c>
      <c r="S420" s="38">
        <f>R420*D420</f>
        <v>19241.265404000016</v>
      </c>
      <c r="T420" s="38"/>
      <c r="U420" s="38"/>
      <c r="V420" s="39">
        <f>V419+U420</f>
        <v>49914.78</v>
      </c>
      <c r="W420" s="39">
        <f>V420+S420</f>
        <v>69156.045404000019</v>
      </c>
      <c r="X420" s="1">
        <f>X419+B420</f>
        <v>57720</v>
      </c>
      <c r="Y420" s="37">
        <f>W420-X420</f>
        <v>11436.045404000019</v>
      </c>
      <c r="Z420" s="204">
        <f>W420/X420-1</f>
        <v>0.19812968475398507</v>
      </c>
      <c r="AA420" s="204">
        <f>S420/(X420-V420)-1</f>
        <v>1.4651791242271215</v>
      </c>
      <c r="AB420" s="204">
        <f>SUM($C$2:C420)*D420/SUM($B$2:B420)-1</f>
        <v>0.26810423290020791</v>
      </c>
      <c r="AC420" s="204">
        <f>Z420-AB420</f>
        <v>-6.9974548146222837E-2</v>
      </c>
      <c r="AD420" s="40">
        <f>IF(E420-F420&lt;0,"达成",E420-F420)</f>
        <v>0.25332096296296308</v>
      </c>
    </row>
    <row r="421" spans="1:30">
      <c r="A421" s="31" t="s">
        <v>1711</v>
      </c>
      <c r="B421" s="2">
        <v>120</v>
      </c>
      <c r="C421" s="178">
        <v>71.94</v>
      </c>
      <c r="D421" s="179">
        <v>1.6660999999999999</v>
      </c>
      <c r="E421" s="32">
        <f>10%*Q421+13%</f>
        <v>0.21000000000000002</v>
      </c>
      <c r="F421" s="13">
        <f>IF(G421="",($F$1*C421-B421)/B421,H421/B421)</f>
        <v>-2.4613500000000007E-2</v>
      </c>
      <c r="H421" s="5">
        <f>IF(G421="",$F$1*C421-B421,G421-B421)</f>
        <v>-2.9536200000000008</v>
      </c>
      <c r="I421" s="2" t="s">
        <v>66</v>
      </c>
      <c r="J421" s="33" t="s">
        <v>1712</v>
      </c>
      <c r="K421" s="34">
        <f>DATE(MID(J421,1,4),MID(J421,5,2),MID(J421,7,2))</f>
        <v>44095</v>
      </c>
      <c r="L421" s="34" t="str">
        <f ca="1">IF(LEN(J421) &gt; 15,DATE(MID(J421,12,4),MID(J421,16,2),MID(J421,18,2)),TEXT(TODAY(),"yyyy-mm-dd"))</f>
        <v>2020-11-09</v>
      </c>
      <c r="M421" s="18">
        <f ca="1">(L421-K421+1)*B421</f>
        <v>6000</v>
      </c>
      <c r="N421" s="19">
        <f ca="1">H421/M421*365</f>
        <v>-0.17967855000000005</v>
      </c>
      <c r="O421" s="35">
        <f>D421*C421</f>
        <v>119.85923399999999</v>
      </c>
      <c r="P421" s="35">
        <f>B421-O421</f>
        <v>0.14076600000001349</v>
      </c>
      <c r="Q421" s="36">
        <f>B421/150</f>
        <v>0.8</v>
      </c>
      <c r="R421" s="37">
        <f>R420+C421-T421</f>
        <v>11517.580000000011</v>
      </c>
      <c r="S421" s="38">
        <f>R421*D421</f>
        <v>19189.440038000019</v>
      </c>
      <c r="T421" s="38"/>
      <c r="U421" s="38"/>
      <c r="V421" s="39">
        <f>V420+U421</f>
        <v>49914.78</v>
      </c>
      <c r="W421" s="39">
        <f>V421+S421</f>
        <v>69104.220038000014</v>
      </c>
      <c r="X421" s="1">
        <f>X420+B421</f>
        <v>57840</v>
      </c>
      <c r="Y421" s="37">
        <f>W421-X421</f>
        <v>11264.220038000014</v>
      </c>
      <c r="Z421" s="204">
        <f>W421/X421-1</f>
        <v>0.19474792596818835</v>
      </c>
      <c r="AA421" s="204">
        <f>S421/(X421-V421)-1</f>
        <v>1.421313230169007</v>
      </c>
      <c r="AB421" s="204">
        <f>SUM($C$2:C421)*D421/SUM($B$2:B421)-1</f>
        <v>0.25625409071576755</v>
      </c>
      <c r="AC421" s="204">
        <f>Z421-AB421</f>
        <v>-6.1506164747579195E-2</v>
      </c>
      <c r="AD421" s="40">
        <f>IF(E421-F421&lt;0,"达成",E421-F421)</f>
        <v>0.23461350000000003</v>
      </c>
    </row>
    <row r="422" spans="1:30">
      <c r="A422" s="31" t="s">
        <v>1713</v>
      </c>
      <c r="B422" s="2">
        <v>135</v>
      </c>
      <c r="C422" s="178">
        <v>81.84</v>
      </c>
      <c r="D422" s="179">
        <v>1.6476</v>
      </c>
      <c r="E422" s="32">
        <f>10%*Q422+13%</f>
        <v>0.22000000000000003</v>
      </c>
      <c r="F422" s="13">
        <f>IF(G422="",($F$1*C422-B422)/B422,H422/B422)</f>
        <v>-1.3676444444444382E-2</v>
      </c>
      <c r="H422" s="5">
        <f>IF(G422="",$F$1*C422-B422,G422-B422)</f>
        <v>-1.8463199999999915</v>
      </c>
      <c r="I422" s="2" t="s">
        <v>66</v>
      </c>
      <c r="J422" s="33" t="s">
        <v>1714</v>
      </c>
      <c r="K422" s="34">
        <f>DATE(MID(J422,1,4),MID(J422,5,2),MID(J422,7,2))</f>
        <v>44096</v>
      </c>
      <c r="L422" s="34" t="str">
        <f ca="1">IF(LEN(J422) &gt; 15,DATE(MID(J422,12,4),MID(J422,16,2),MID(J422,18,2)),TEXT(TODAY(),"yyyy-mm-dd"))</f>
        <v>2020-11-09</v>
      </c>
      <c r="M422" s="18">
        <f ca="1">(L422-K422+1)*B422</f>
        <v>6615</v>
      </c>
      <c r="N422" s="19">
        <f ca="1">H422/M422*365</f>
        <v>-0.10187555555555508</v>
      </c>
      <c r="O422" s="35">
        <f>D422*C422</f>
        <v>134.839584</v>
      </c>
      <c r="P422" s="35">
        <f>B422-O422</f>
        <v>0.16041599999999789</v>
      </c>
      <c r="Q422" s="36">
        <f>B422/150</f>
        <v>0.9</v>
      </c>
      <c r="R422" s="37">
        <f>R421+C422-T422</f>
        <v>11599.420000000011</v>
      </c>
      <c r="S422" s="38">
        <f>R422*D422</f>
        <v>19111.204392000018</v>
      </c>
      <c r="T422" s="38"/>
      <c r="U422" s="38"/>
      <c r="V422" s="39">
        <f>V421+U422</f>
        <v>49914.78</v>
      </c>
      <c r="W422" s="39">
        <f>V422+S422</f>
        <v>69025.984392000013</v>
      </c>
      <c r="X422" s="1">
        <f>X421+B422</f>
        <v>57975</v>
      </c>
      <c r="Y422" s="37">
        <f>W422-X422</f>
        <v>11050.984392000013</v>
      </c>
      <c r="Z422" s="204">
        <f>W422/X422-1</f>
        <v>0.1906163758861581</v>
      </c>
      <c r="AA422" s="204">
        <f>S422/(X422-V422)-1</f>
        <v>1.3710524516700557</v>
      </c>
      <c r="AB422" s="204">
        <f>SUM($C$2:C422)*D422/SUM($B$2:B422)-1</f>
        <v>0.2417379317981887</v>
      </c>
      <c r="AC422" s="204">
        <f>Z422-AB422</f>
        <v>-5.1121555912030603E-2</v>
      </c>
      <c r="AD422" s="40">
        <f>IF(E422-F422&lt;0,"达成",E422-F422)</f>
        <v>0.23367644444444441</v>
      </c>
    </row>
    <row r="423" spans="1:30">
      <c r="A423" s="31" t="s">
        <v>1715</v>
      </c>
      <c r="B423" s="2">
        <v>135</v>
      </c>
      <c r="C423" s="178">
        <v>81.56</v>
      </c>
      <c r="D423" s="179">
        <v>1.6532</v>
      </c>
      <c r="E423" s="32">
        <f>10%*Q423+13%</f>
        <v>0.22000000000000003</v>
      </c>
      <c r="F423" s="13">
        <f>IF(G423="",($F$1*C423-B423)/B423,H423/B423)</f>
        <v>-1.7050962962962837E-2</v>
      </c>
      <c r="H423" s="5">
        <f>IF(G423="",$F$1*C423-B423,G423-B423)</f>
        <v>-2.3018799999999828</v>
      </c>
      <c r="I423" s="2" t="s">
        <v>66</v>
      </c>
      <c r="J423" s="33" t="s">
        <v>1716</v>
      </c>
      <c r="K423" s="34">
        <f>DATE(MID(J423,1,4),MID(J423,5,2),MID(J423,7,2))</f>
        <v>44097</v>
      </c>
      <c r="L423" s="34" t="str">
        <f ca="1">IF(LEN(J423) &gt; 15,DATE(MID(J423,12,4),MID(J423,16,2),MID(J423,18,2)),TEXT(TODAY(),"yyyy-mm-dd"))</f>
        <v>2020-11-09</v>
      </c>
      <c r="M423" s="18">
        <f ca="1">(L423-K423+1)*B423</f>
        <v>6480</v>
      </c>
      <c r="N423" s="19">
        <f ca="1">H423/M423*365</f>
        <v>-0.12965836419752991</v>
      </c>
      <c r="O423" s="35">
        <f>D423*C423</f>
        <v>134.834992</v>
      </c>
      <c r="P423" s="35">
        <f>B423-O423</f>
        <v>0.16500800000000027</v>
      </c>
      <c r="Q423" s="36">
        <f>B423/150</f>
        <v>0.9</v>
      </c>
      <c r="R423" s="37">
        <f>R422+C423-T423</f>
        <v>11680.98000000001</v>
      </c>
      <c r="S423" s="38">
        <f>R423*D423</f>
        <v>19310.996136000016</v>
      </c>
      <c r="T423" s="38"/>
      <c r="U423" s="38"/>
      <c r="V423" s="39">
        <f>V422+U423</f>
        <v>49914.78</v>
      </c>
      <c r="W423" s="39">
        <f>V423+S423</f>
        <v>69225.776136000015</v>
      </c>
      <c r="X423" s="1">
        <f>X422+B423</f>
        <v>58110</v>
      </c>
      <c r="Y423" s="37">
        <f>W423-X423</f>
        <v>11115.776136000015</v>
      </c>
      <c r="Z423" s="204">
        <f>W423/X423-1</f>
        <v>0.19128852410944797</v>
      </c>
      <c r="AA423" s="204">
        <f>S423/(X423-V423)-1</f>
        <v>1.3563731218930077</v>
      </c>
      <c r="AB423" s="204">
        <f>SUM($C$2:C423)*D423/SUM($B$2:B423)-1</f>
        <v>0.24538420863878829</v>
      </c>
      <c r="AC423" s="204">
        <f>Z423-AB423</f>
        <v>-5.4095684529340327E-2</v>
      </c>
      <c r="AD423" s="40">
        <f>IF(E423-F423&lt;0,"达成",E423-F423)</f>
        <v>0.23705096296296285</v>
      </c>
    </row>
    <row r="424" spans="1:30">
      <c r="A424" s="31" t="s">
        <v>1717</v>
      </c>
      <c r="B424" s="2">
        <v>135</v>
      </c>
      <c r="C424" s="178">
        <v>83.06</v>
      </c>
      <c r="D424" s="179">
        <v>1.6234999999999999</v>
      </c>
      <c r="E424" s="32">
        <f>10%*Q424+13%</f>
        <v>0.22000000000000003</v>
      </c>
      <c r="F424" s="13">
        <f>IF(G424="",($F$1*C424-B424)/B424,H424/B424)</f>
        <v>1.0268148148148376E-3</v>
      </c>
      <c r="H424" s="5">
        <f>IF(G424="",$F$1*C424-B424,G424-B424)</f>
        <v>0.13862000000000307</v>
      </c>
      <c r="I424" s="2" t="s">
        <v>66</v>
      </c>
      <c r="J424" s="33" t="s">
        <v>1718</v>
      </c>
      <c r="K424" s="34">
        <f>DATE(MID(J424,1,4),MID(J424,5,2),MID(J424,7,2))</f>
        <v>44098</v>
      </c>
      <c r="L424" s="34" t="str">
        <f ca="1">IF(LEN(J424) &gt; 15,DATE(MID(J424,12,4),MID(J424,16,2),MID(J424,18,2)),TEXT(TODAY(),"yyyy-mm-dd"))</f>
        <v>2020-11-09</v>
      </c>
      <c r="M424" s="18">
        <f ca="1">(L424-K424+1)*B424</f>
        <v>6345</v>
      </c>
      <c r="N424" s="19">
        <f ca="1">H424/M424*365</f>
        <v>7.9742001576045898E-3</v>
      </c>
      <c r="O424" s="35">
        <f>D424*C424</f>
        <v>134.84791000000001</v>
      </c>
      <c r="P424" s="35">
        <f>B424-O424</f>
        <v>0.15208999999998696</v>
      </c>
      <c r="Q424" s="36">
        <f>B424/150</f>
        <v>0.9</v>
      </c>
      <c r="R424" s="37">
        <f>R423+C424-T424</f>
        <v>11764.04000000001</v>
      </c>
      <c r="S424" s="38">
        <f>R424*D424</f>
        <v>19098.918940000014</v>
      </c>
      <c r="T424" s="38"/>
      <c r="U424" s="38"/>
      <c r="V424" s="39">
        <f>V423+U424</f>
        <v>49914.78</v>
      </c>
      <c r="W424" s="39">
        <f>V424+S424</f>
        <v>69013.698940000017</v>
      </c>
      <c r="X424" s="1">
        <f>X423+B424</f>
        <v>58245</v>
      </c>
      <c r="Y424" s="37">
        <f>W424-X424</f>
        <v>10768.698940000017</v>
      </c>
      <c r="Z424" s="204">
        <f>W424/X424-1</f>
        <v>0.18488623813202887</v>
      </c>
      <c r="AA424" s="204">
        <f>S424/(X424-V424)-1</f>
        <v>1.2927268355457611</v>
      </c>
      <c r="AB424" s="204">
        <f>SUM($C$2:C424)*D424/SUM($B$2:B424)-1</f>
        <v>0.22249117958623055</v>
      </c>
      <c r="AC424" s="204">
        <f>Z424-AB424</f>
        <v>-3.7604941454201679E-2</v>
      </c>
      <c r="AD424" s="40">
        <f>IF(E424-F424&lt;0,"达成",E424-F424)</f>
        <v>0.21897318518518519</v>
      </c>
    </row>
    <row r="425" spans="1:30">
      <c r="A425" s="31" t="s">
        <v>1719</v>
      </c>
      <c r="B425" s="2">
        <v>135</v>
      </c>
      <c r="C425" s="178">
        <v>82.94</v>
      </c>
      <c r="D425" s="179">
        <v>1.6257999999999999</v>
      </c>
      <c r="E425" s="32">
        <f>10%*Q425+13%</f>
        <v>0.22000000000000003</v>
      </c>
      <c r="F425" s="13">
        <f>IF(G425="",($F$1*C425-B425)/B425,H425/B425)</f>
        <v>-4.1940740740747733E-4</v>
      </c>
      <c r="H425" s="5">
        <f>IF(G425="",$F$1*C425-B425,G425-B425)</f>
        <v>-5.6620000000009441E-2</v>
      </c>
      <c r="I425" s="2" t="s">
        <v>66</v>
      </c>
      <c r="J425" s="33" t="s">
        <v>1720</v>
      </c>
      <c r="K425" s="34">
        <f>DATE(MID(J425,1,4),MID(J425,5,2),MID(J425,7,2))</f>
        <v>44099</v>
      </c>
      <c r="L425" s="34" t="str">
        <f ca="1">IF(LEN(J425) &gt; 15,DATE(MID(J425,12,4),MID(J425,16,2),MID(J425,18,2)),TEXT(TODAY(),"yyyy-mm-dd"))</f>
        <v>2020-11-09</v>
      </c>
      <c r="M425" s="18">
        <f ca="1">(L425-K425+1)*B425</f>
        <v>6210</v>
      </c>
      <c r="N425" s="19">
        <f ca="1">H425/M425*365</f>
        <v>-3.3279066022549836E-3</v>
      </c>
      <c r="O425" s="35">
        <f>D425*C425</f>
        <v>134.843852</v>
      </c>
      <c r="P425" s="35">
        <f>B425-O425</f>
        <v>0.15614800000000173</v>
      </c>
      <c r="Q425" s="36">
        <f>B425/150</f>
        <v>0.9</v>
      </c>
      <c r="R425" s="37">
        <f>R424+C425-T425</f>
        <v>11846.98000000001</v>
      </c>
      <c r="S425" s="38">
        <f>R425*D425</f>
        <v>19260.820084000017</v>
      </c>
      <c r="T425" s="38"/>
      <c r="U425" s="38"/>
      <c r="V425" s="39">
        <f>V424+U425</f>
        <v>49914.78</v>
      </c>
      <c r="W425" s="39">
        <f>V425+S425</f>
        <v>69175.60008400002</v>
      </c>
      <c r="X425" s="1">
        <f>X424+B425</f>
        <v>58380</v>
      </c>
      <c r="Y425" s="37">
        <f>W425-X425</f>
        <v>10795.60008400002</v>
      </c>
      <c r="Z425" s="204">
        <f>W425/X425-1</f>
        <v>0.18491949441589628</v>
      </c>
      <c r="AA425" s="204">
        <f>S425/(X425-V425)-1</f>
        <v>1.2752887797363819</v>
      </c>
      <c r="AB425" s="204">
        <f>SUM($C$2:C425)*D425/SUM($B$2:B425)-1</f>
        <v>0.22370189732785195</v>
      </c>
      <c r="AC425" s="204">
        <f>Z425-AB425</f>
        <v>-3.8782402911955671E-2</v>
      </c>
      <c r="AD425" s="40">
        <f>IF(E425-F425&lt;0,"达成",E425-F425)</f>
        <v>0.22041940740740751</v>
      </c>
    </row>
    <row r="426" spans="1:30">
      <c r="A426" s="31" t="s">
        <v>1736</v>
      </c>
      <c r="B426" s="2">
        <v>135</v>
      </c>
      <c r="C426" s="178">
        <v>82.71</v>
      </c>
      <c r="D426" s="179">
        <v>1.6303000000000001</v>
      </c>
      <c r="E426" s="32">
        <f>10%*Q426+13%</f>
        <v>0.22000000000000003</v>
      </c>
      <c r="F426" s="13">
        <f>IF(G426="",($F$1*C426-B426)/B426,H426/B426)</f>
        <v>-3.1913333333334405E-3</v>
      </c>
      <c r="H426" s="5">
        <f>IF(G426="",$F$1*C426-B426,G426-B426)</f>
        <v>-0.43083000000001448</v>
      </c>
      <c r="I426" s="2" t="s">
        <v>66</v>
      </c>
      <c r="J426" s="33" t="s">
        <v>1739</v>
      </c>
      <c r="K426" s="34">
        <f>DATE(MID(J426,1,4),MID(J426,5,2),MID(J426,7,2))</f>
        <v>44102</v>
      </c>
      <c r="L426" s="34" t="str">
        <f ca="1">IF(LEN(J426) &gt; 15,DATE(MID(J426,12,4),MID(J426,16,2),MID(J426,18,2)),TEXT(TODAY(),"yyyy-mm-dd"))</f>
        <v>2020-11-09</v>
      </c>
      <c r="M426" s="18">
        <f ca="1">(L426-K426+1)*B426</f>
        <v>5805</v>
      </c>
      <c r="N426" s="19">
        <f ca="1">H426/M426*365</f>
        <v>-2.7089224806202458E-2</v>
      </c>
      <c r="O426" s="35">
        <f>D426*C426</f>
        <v>134.84211299999998</v>
      </c>
      <c r="P426" s="35">
        <f>B426-O426</f>
        <v>0.15788700000001654</v>
      </c>
      <c r="Q426" s="36">
        <f>B426/150</f>
        <v>0.9</v>
      </c>
      <c r="R426" s="37">
        <f>R425+C426-T426</f>
        <v>11929.69000000001</v>
      </c>
      <c r="S426" s="38">
        <f>R426*D426</f>
        <v>19448.973607000018</v>
      </c>
      <c r="T426" s="38"/>
      <c r="U426" s="38"/>
      <c r="V426" s="39">
        <f>V425+U426</f>
        <v>49914.78</v>
      </c>
      <c r="W426" s="39">
        <f>V426+S426</f>
        <v>69363.753607000021</v>
      </c>
      <c r="X426" s="1">
        <f>X425+B426</f>
        <v>58515</v>
      </c>
      <c r="Y426" s="37">
        <f>W426-X426</f>
        <v>10848.753607000021</v>
      </c>
      <c r="Z426" s="204">
        <f>W426/X426-1</f>
        <v>0.1854012408271386</v>
      </c>
      <c r="AA426" s="204">
        <f>S426/(X426-V426)-1</f>
        <v>1.2614507078888697</v>
      </c>
      <c r="AB426" s="204">
        <f>SUM($C$2:C426)*D426/SUM($B$2:B426)-1</f>
        <v>0.22656232750576755</v>
      </c>
      <c r="AC426" s="204">
        <f>Z426-AB426</f>
        <v>-4.1161086678628944E-2</v>
      </c>
      <c r="AD426" s="40">
        <f>IF(E426-F426&lt;0,"达成",E426-F426)</f>
        <v>0.22319133333333346</v>
      </c>
    </row>
    <row r="427" spans="1:30">
      <c r="A427" s="31" t="s">
        <v>1737</v>
      </c>
      <c r="B427" s="2">
        <v>135</v>
      </c>
      <c r="C427" s="178">
        <v>82.54</v>
      </c>
      <c r="D427" s="179">
        <v>1.6336999999999999</v>
      </c>
      <c r="E427" s="32">
        <f>10%*Q427+13%</f>
        <v>0.22000000000000003</v>
      </c>
      <c r="F427" s="13">
        <f>IF(G427="",($F$1*C427-B427)/B427,H427/B427)</f>
        <v>-5.2401481481480355E-3</v>
      </c>
      <c r="H427" s="5">
        <f>IF(G427="",$F$1*C427-B427,G427-B427)</f>
        <v>-0.70741999999998484</v>
      </c>
      <c r="I427" s="2" t="s">
        <v>66</v>
      </c>
      <c r="J427" s="33" t="s">
        <v>1741</v>
      </c>
      <c r="K427" s="34">
        <f>DATE(MID(J427,1,4),MID(J427,5,2),MID(J427,7,2))</f>
        <v>44103</v>
      </c>
      <c r="L427" s="34" t="str">
        <f ca="1">IF(LEN(J427) &gt; 15,DATE(MID(J427,12,4),MID(J427,16,2),MID(J427,18,2)),TEXT(TODAY(),"yyyy-mm-dd"))</f>
        <v>2020-11-09</v>
      </c>
      <c r="M427" s="18">
        <f ca="1">(L427-K427+1)*B427</f>
        <v>5670</v>
      </c>
      <c r="N427" s="19">
        <f ca="1">H427/M427*365</f>
        <v>-4.5539382716048411E-2</v>
      </c>
      <c r="O427" s="35">
        <f>D427*C427</f>
        <v>134.845598</v>
      </c>
      <c r="P427" s="35">
        <f>B427-O427</f>
        <v>0.15440200000000459</v>
      </c>
      <c r="Q427" s="36">
        <f>B427/150</f>
        <v>0.9</v>
      </c>
      <c r="R427" s="37">
        <f>R426+C427-T427</f>
        <v>12012.23000000001</v>
      </c>
      <c r="S427" s="38">
        <f>R427*D427</f>
        <v>19624.380151000016</v>
      </c>
      <c r="T427" s="38"/>
      <c r="U427" s="38"/>
      <c r="V427" s="39">
        <f>V426+U427</f>
        <v>49914.78</v>
      </c>
      <c r="W427" s="39">
        <f>V427+S427</f>
        <v>69539.160151000018</v>
      </c>
      <c r="X427" s="1">
        <f>X426+B427</f>
        <v>58650</v>
      </c>
      <c r="Y427" s="37">
        <f>W427-X427</f>
        <v>10889.160151000018</v>
      </c>
      <c r="Z427" s="204">
        <f>W427/X427-1</f>
        <v>0.18566342968456984</v>
      </c>
      <c r="AA427" s="204">
        <f>S427/(X427-V427)-1</f>
        <v>1.2465810993884543</v>
      </c>
      <c r="AB427" s="204">
        <f>SUM($C$2:C427)*D427/SUM($B$2:B427)-1</f>
        <v>0.22859031072463765</v>
      </c>
      <c r="AC427" s="204">
        <f>Z427-AB427</f>
        <v>-4.292688104006781E-2</v>
      </c>
      <c r="AD427" s="40">
        <f>IF(E427-F427&lt;0,"达成",E427-F427)</f>
        <v>0.22524014814814808</v>
      </c>
    </row>
    <row r="428" spans="1:30">
      <c r="A428" s="31" t="s">
        <v>1742</v>
      </c>
      <c r="B428" s="2">
        <v>135</v>
      </c>
      <c r="C428" s="178">
        <v>82.62</v>
      </c>
      <c r="D428" s="179">
        <v>1.6319999999999999</v>
      </c>
      <c r="E428" s="32">
        <f>10%*Q428+13%</f>
        <v>0.22000000000000003</v>
      </c>
      <c r="F428" s="13">
        <f>IF(G428="",($F$1*C428-B428)/B428,H428/B428)</f>
        <v>-4.2759999999999665E-3</v>
      </c>
      <c r="H428" s="5">
        <f>IF(G428="",$F$1*C428-B428,G428-B428)</f>
        <v>-0.57725999999999544</v>
      </c>
      <c r="I428" s="2" t="s">
        <v>66</v>
      </c>
      <c r="J428" s="33" t="s">
        <v>1743</v>
      </c>
      <c r="K428" s="34">
        <f>DATE(MID(J428,1,4),MID(J428,5,2),MID(J428,7,2))</f>
        <v>44104</v>
      </c>
      <c r="L428" s="34" t="str">
        <f ca="1">IF(LEN(J428) &gt; 15,DATE(MID(J428,12,4),MID(J428,16,2),MID(J428,18,2)),TEXT(TODAY(),"yyyy-mm-dd"))</f>
        <v>2020-11-09</v>
      </c>
      <c r="M428" s="18">
        <f ca="1">(L428-K428+1)*B428</f>
        <v>5535</v>
      </c>
      <c r="N428" s="19">
        <f ca="1">H428/M428*365</f>
        <v>-3.8066829268292385E-2</v>
      </c>
      <c r="O428" s="35">
        <f>D428*C428</f>
        <v>134.83583999999999</v>
      </c>
      <c r="P428" s="35">
        <f>B428-O428</f>
        <v>0.16416000000000963</v>
      </c>
      <c r="Q428" s="36">
        <f>B428/150</f>
        <v>0.9</v>
      </c>
      <c r="R428" s="37">
        <f>R427+C428-T428</f>
        <v>12094.850000000011</v>
      </c>
      <c r="S428" s="38">
        <f>R428*D428</f>
        <v>19738.795200000019</v>
      </c>
      <c r="T428" s="38"/>
      <c r="U428" s="38"/>
      <c r="V428" s="39">
        <f>V427+U428</f>
        <v>49914.78</v>
      </c>
      <c r="W428" s="39">
        <f>V428+S428</f>
        <v>69653.575200000021</v>
      </c>
      <c r="X428" s="1">
        <f>X427+B428</f>
        <v>58785</v>
      </c>
      <c r="Y428" s="37">
        <f>W428-X428</f>
        <v>10868.575200000021</v>
      </c>
      <c r="Z428" s="204">
        <f>W428/X428-1</f>
        <v>0.18488687930594572</v>
      </c>
      <c r="AA428" s="204">
        <f>S428/(X428-V428)-1</f>
        <v>1.2252881213769236</v>
      </c>
      <c r="AB428" s="204">
        <f>SUM($C$2:C428)*D428/SUM($B$2:B428)-1</f>
        <v>0.22678704567491703</v>
      </c>
      <c r="AC428" s="204">
        <f>Z428-AB428</f>
        <v>-4.1900166368971314E-2</v>
      </c>
      <c r="AD428" s="40">
        <f>IF(E428-F428&lt;0,"达成",E428-F428)</f>
        <v>0.224276</v>
      </c>
    </row>
    <row r="429" spans="1:30">
      <c r="A429" s="31" t="s">
        <v>1744</v>
      </c>
      <c r="B429" s="2">
        <v>135</v>
      </c>
      <c r="C429" s="178">
        <v>81.08</v>
      </c>
      <c r="D429" s="179">
        <v>1.663</v>
      </c>
      <c r="E429" s="32">
        <f>10%*Q429+13%</f>
        <v>0.22000000000000003</v>
      </c>
      <c r="F429" s="13">
        <f>IF(G429="",($F$1*C429-B429)/B429,H429/B429)</f>
        <v>-2.2835851851851885E-2</v>
      </c>
      <c r="H429" s="5">
        <f>IF(G429="",$F$1*C429-B429,G429-B429)</f>
        <v>-3.0828400000000045</v>
      </c>
      <c r="I429" s="2" t="s">
        <v>66</v>
      </c>
      <c r="J429" s="33" t="s">
        <v>1745</v>
      </c>
      <c r="K429" s="34">
        <f>DATE(MID(J429,1,4),MID(J429,5,2),MID(J429,7,2))</f>
        <v>44113</v>
      </c>
      <c r="L429" s="34" t="str">
        <f ca="1">IF(LEN(J429) &gt; 15,DATE(MID(J429,12,4),MID(J429,16,2),MID(J429,18,2)),TEXT(TODAY(),"yyyy-mm-dd"))</f>
        <v>2020-11-09</v>
      </c>
      <c r="M429" s="18">
        <f ca="1">(L429-K429+1)*B429</f>
        <v>4320</v>
      </c>
      <c r="N429" s="19">
        <f ca="1">H429/M429*365</f>
        <v>-0.26047143518518556</v>
      </c>
      <c r="O429" s="35">
        <f>D429*C429</f>
        <v>134.83604</v>
      </c>
      <c r="P429" s="35">
        <f>B429-O429</f>
        <v>0.16396000000000299</v>
      </c>
      <c r="Q429" s="36">
        <f>B429/150</f>
        <v>0.9</v>
      </c>
      <c r="R429" s="37">
        <f>R428+C429-T429</f>
        <v>12175.930000000011</v>
      </c>
      <c r="S429" s="38">
        <f>R429*D429</f>
        <v>20248.571590000018</v>
      </c>
      <c r="T429" s="38"/>
      <c r="U429" s="38"/>
      <c r="V429" s="39">
        <f>V428+U429</f>
        <v>49914.78</v>
      </c>
      <c r="W429" s="39">
        <f>V429+S429</f>
        <v>70163.35159000002</v>
      </c>
      <c r="X429" s="1">
        <f>X428+B429</f>
        <v>58920</v>
      </c>
      <c r="Y429" s="37">
        <f>W429-X429</f>
        <v>11243.35159000002</v>
      </c>
      <c r="Z429" s="204">
        <f>W429/X429-1</f>
        <v>0.19082402562797052</v>
      </c>
      <c r="AA429" s="204">
        <f>S429/(X429-V429)-1</f>
        <v>1.2485371362387609</v>
      </c>
      <c r="AB429" s="204">
        <f>SUM($C$2:C429)*D429/SUM($B$2:B429)-1</f>
        <v>0.24951418635437883</v>
      </c>
      <c r="AC429" s="204">
        <f>Z429-AB429</f>
        <v>-5.8690160726408314E-2</v>
      </c>
      <c r="AD429" s="40">
        <f>IF(E429-F429&lt;0,"达成",E429-F429)</f>
        <v>0.24283585185185191</v>
      </c>
    </row>
    <row r="430" spans="1:30">
      <c r="A430" s="31" t="s">
        <v>1746</v>
      </c>
      <c r="B430" s="2">
        <v>135</v>
      </c>
      <c r="C430" s="178">
        <v>78.83</v>
      </c>
      <c r="D430" s="179">
        <v>1.7105999999999999</v>
      </c>
      <c r="E430" s="32">
        <f>10%*Q430+13%</f>
        <v>0.22000000000000003</v>
      </c>
      <c r="F430" s="13">
        <f>IF(G430="",($F$1*C430-B430)/B430,H430/B430)</f>
        <v>-4.9952518518518604E-2</v>
      </c>
      <c r="H430" s="5">
        <f>IF(G430="",$F$1*C430-B430,G430-B430)</f>
        <v>-6.7435900000000117</v>
      </c>
      <c r="I430" s="2" t="s">
        <v>66</v>
      </c>
      <c r="J430" s="33" t="s">
        <v>1747</v>
      </c>
      <c r="K430" s="34">
        <f>DATE(MID(J430,1,4),MID(J430,5,2),MID(J430,7,2))</f>
        <v>44116</v>
      </c>
      <c r="L430" s="34" t="str">
        <f ca="1">IF(LEN(J430) &gt; 15,DATE(MID(J430,12,4),MID(J430,16,2),MID(J430,18,2)),TEXT(TODAY(),"yyyy-mm-dd"))</f>
        <v>2020-11-09</v>
      </c>
      <c r="M430" s="18">
        <f ca="1">(L430-K430+1)*B430</f>
        <v>3915</v>
      </c>
      <c r="N430" s="19">
        <f ca="1">H430/M430*365</f>
        <v>-0.62871273307790654</v>
      </c>
      <c r="O430" s="35">
        <f>D430*C430</f>
        <v>134.846598</v>
      </c>
      <c r="P430" s="35">
        <f>B430-O430</f>
        <v>0.15340199999999982</v>
      </c>
      <c r="Q430" s="36">
        <f>B430/150</f>
        <v>0.9</v>
      </c>
      <c r="R430" s="37">
        <f>R429+C430-T430</f>
        <v>12254.760000000011</v>
      </c>
      <c r="S430" s="38">
        <f>R430*D430</f>
        <v>20962.992456000018</v>
      </c>
      <c r="T430" s="38"/>
      <c r="U430" s="38"/>
      <c r="V430" s="39">
        <f>V429+U430</f>
        <v>49914.78</v>
      </c>
      <c r="W430" s="39">
        <f>V430+S430</f>
        <v>70877.772456000021</v>
      </c>
      <c r="X430" s="1">
        <f>X429+B430</f>
        <v>59055</v>
      </c>
      <c r="Y430" s="37">
        <f>W430-X430</f>
        <v>11822.772456000021</v>
      </c>
      <c r="Z430" s="204">
        <f>W430/X430-1</f>
        <v>0.20019934732029498</v>
      </c>
      <c r="AA430" s="204">
        <f>S430/(X430-V430)-1</f>
        <v>1.293488828058845</v>
      </c>
      <c r="AB430" s="204">
        <f>SUM($C$2:C430)*D430/SUM($B$2:B430)-1</f>
        <v>0.28462424739649483</v>
      </c>
      <c r="AC430" s="204">
        <f>Z430-AB430</f>
        <v>-8.4424900076199849E-2</v>
      </c>
      <c r="AD430" s="40">
        <f>IF(E430-F430&lt;0,"达成",E430-F430)</f>
        <v>0.26995251851851865</v>
      </c>
    </row>
    <row r="431" spans="1:30">
      <c r="A431" s="31" t="s">
        <v>1748</v>
      </c>
      <c r="B431" s="2">
        <v>120</v>
      </c>
      <c r="C431" s="178">
        <v>69.84</v>
      </c>
      <c r="D431" s="179">
        <v>1.7161999999999999</v>
      </c>
      <c r="E431" s="32">
        <f>10%*Q431+13%</f>
        <v>0.21000000000000002</v>
      </c>
      <c r="F431" s="13">
        <f>IF(G431="",($F$1*C431-B431)/B431,H431/B431)</f>
        <v>-5.3085999999999939E-2</v>
      </c>
      <c r="H431" s="5">
        <f>IF(G431="",$F$1*C431-B431,G431-B431)</f>
        <v>-6.3703199999999924</v>
      </c>
      <c r="I431" s="2" t="s">
        <v>66</v>
      </c>
      <c r="J431" s="33" t="s">
        <v>1749</v>
      </c>
      <c r="K431" s="34">
        <f>DATE(MID(J431,1,4),MID(J431,5,2),MID(J431,7,2))</f>
        <v>44117</v>
      </c>
      <c r="L431" s="34" t="str">
        <f ca="1">IF(LEN(J431) &gt; 15,DATE(MID(J431,12,4),MID(J431,16,2),MID(J431,18,2)),TEXT(TODAY(),"yyyy-mm-dd"))</f>
        <v>2020-11-09</v>
      </c>
      <c r="M431" s="18">
        <f ca="1">(L431-K431+1)*B431</f>
        <v>3360</v>
      </c>
      <c r="N431" s="19">
        <f ca="1">H431/M431*365</f>
        <v>-0.69201392857142774</v>
      </c>
      <c r="O431" s="35">
        <f>D431*C431</f>
        <v>119.859408</v>
      </c>
      <c r="P431" s="35">
        <f>B431-O431</f>
        <v>0.14059199999999805</v>
      </c>
      <c r="Q431" s="36">
        <f>B431/150</f>
        <v>0.8</v>
      </c>
      <c r="R431" s="37">
        <f>R430+C431-T431</f>
        <v>11676.290000000012</v>
      </c>
      <c r="S431" s="38">
        <f>R431*D431</f>
        <v>20038.848898000018</v>
      </c>
      <c r="T431" s="38">
        <v>648.30999999999995</v>
      </c>
      <c r="U431" s="38">
        <v>1107.07</v>
      </c>
      <c r="V431" s="39">
        <f>V430+U431</f>
        <v>51021.85</v>
      </c>
      <c r="W431" s="39">
        <f>V431+S431</f>
        <v>71060.698898000017</v>
      </c>
      <c r="X431" s="1">
        <f>X430+B431</f>
        <v>59175</v>
      </c>
      <c r="Y431" s="37">
        <f>W431-X431</f>
        <v>11885.698898000017</v>
      </c>
      <c r="Z431" s="204">
        <f>W431/X431-1</f>
        <v>0.20085676211237891</v>
      </c>
      <c r="AA431" s="204">
        <f>S431/(X431-V431)-1</f>
        <v>1.4578045170271632</v>
      </c>
      <c r="AB431" s="204">
        <f>SUM($C$2:C431)*D431/SUM($B$2:B431)-1</f>
        <v>0.28824163950992809</v>
      </c>
      <c r="AC431" s="204">
        <f>Z431-AB431</f>
        <v>-8.7384877397549188E-2</v>
      </c>
      <c r="AD431" s="40">
        <f>IF(E431-F431&lt;0,"达成",E431-F431)</f>
        <v>0.26308599999999993</v>
      </c>
    </row>
    <row r="432" spans="1:30">
      <c r="A432" s="31" t="s">
        <v>1758</v>
      </c>
      <c r="B432" s="2">
        <v>120</v>
      </c>
      <c r="C432" s="178">
        <v>70.28</v>
      </c>
      <c r="D432" s="179">
        <v>1.7055</v>
      </c>
      <c r="E432" s="32">
        <f>10%*Q432+13%</f>
        <v>0.21000000000000002</v>
      </c>
      <c r="F432" s="13">
        <f>IF(G432="",($F$1*C432-B432)/B432,H432/B432)</f>
        <v>-4.7120333333333285E-2</v>
      </c>
      <c r="H432" s="5">
        <f>IF(G432="",$F$1*C432-B432,G432-B432)</f>
        <v>-5.6544399999999939</v>
      </c>
      <c r="I432" s="2" t="s">
        <v>66</v>
      </c>
      <c r="J432" s="33" t="s">
        <v>1759</v>
      </c>
      <c r="K432" s="34">
        <f>DATE(MID(J432,1,4),MID(J432,5,2),MID(J432,7,2))</f>
        <v>44118</v>
      </c>
      <c r="L432" s="34" t="str">
        <f ca="1">IF(LEN(J432) &gt; 15,DATE(MID(J432,12,4),MID(J432,16,2),MID(J432,18,2)),TEXT(TODAY(),"yyyy-mm-dd"))</f>
        <v>2020-11-09</v>
      </c>
      <c r="M432" s="18">
        <f ca="1">(L432-K432+1)*B432</f>
        <v>3240</v>
      </c>
      <c r="N432" s="19">
        <f ca="1">H432/M432*365</f>
        <v>-0.63699709876543142</v>
      </c>
      <c r="O432" s="35">
        <f>D432*C432</f>
        <v>119.86254000000001</v>
      </c>
      <c r="P432" s="35">
        <f>B432-O432</f>
        <v>0.13745999999999015</v>
      </c>
      <c r="Q432" s="36">
        <f>B432/150</f>
        <v>0.8</v>
      </c>
      <c r="R432" s="37">
        <f>R431+C432-T432</f>
        <v>11746.570000000012</v>
      </c>
      <c r="S432" s="38">
        <f>R432*D432</f>
        <v>20033.775135000022</v>
      </c>
      <c r="T432" s="38"/>
      <c r="U432" s="38"/>
      <c r="V432" s="39">
        <f>V431+U432</f>
        <v>51021.85</v>
      </c>
      <c r="W432" s="39">
        <f>V432+S432</f>
        <v>71055.625135000024</v>
      </c>
      <c r="X432" s="1">
        <f>X431+B432</f>
        <v>59295</v>
      </c>
      <c r="Y432" s="37">
        <f>W432-X432</f>
        <v>11760.625135000024</v>
      </c>
      <c r="Z432" s="204">
        <f>W432/X432-1</f>
        <v>0.1983409247828658</v>
      </c>
      <c r="AA432" s="204">
        <f>S432/(X432-V432)-1</f>
        <v>1.4215413881048957</v>
      </c>
      <c r="AB432" s="204">
        <f>SUM($C$2:C432)*D432/SUM($B$2:B432)-1</f>
        <v>0.27964043232987601</v>
      </c>
      <c r="AC432" s="204">
        <f>Z432-AB432</f>
        <v>-8.1299507547010208E-2</v>
      </c>
      <c r="AD432" s="40">
        <f>IF(E432-F432&lt;0,"达成",E432-F432)</f>
        <v>0.25712033333333328</v>
      </c>
    </row>
    <row r="433" spans="1:30">
      <c r="A433" s="31" t="s">
        <v>1760</v>
      </c>
      <c r="B433" s="2">
        <v>120</v>
      </c>
      <c r="C433" s="178">
        <v>70.34</v>
      </c>
      <c r="D433" s="179">
        <v>1.7039</v>
      </c>
      <c r="E433" s="32">
        <f>10%*Q433+13%</f>
        <v>0.21000000000000002</v>
      </c>
      <c r="F433" s="13">
        <f>IF(G433="",($F$1*C433-B433)/B433,H433/B433)</f>
        <v>-4.6306833333333228E-2</v>
      </c>
      <c r="H433" s="5">
        <f>IF(G433="",$F$1*C433-B433,G433-B433)</f>
        <v>-5.5568199999999877</v>
      </c>
      <c r="I433" s="2" t="s">
        <v>66</v>
      </c>
      <c r="J433" s="33" t="s">
        <v>1761</v>
      </c>
      <c r="K433" s="34">
        <f>DATE(MID(J433,1,4),MID(J433,5,2),MID(J433,7,2))</f>
        <v>44119</v>
      </c>
      <c r="L433" s="34" t="str">
        <f ca="1">IF(LEN(J433) &gt; 15,DATE(MID(J433,12,4),MID(J433,16,2),MID(J433,18,2)),TEXT(TODAY(),"yyyy-mm-dd"))</f>
        <v>2020-11-09</v>
      </c>
      <c r="M433" s="18">
        <f ca="1">(L433-K433+1)*B433</f>
        <v>3120</v>
      </c>
      <c r="N433" s="19">
        <f ca="1">H433/M433*365</f>
        <v>-0.65007669871794727</v>
      </c>
      <c r="O433" s="35">
        <f>D433*C433</f>
        <v>119.85232600000001</v>
      </c>
      <c r="P433" s="35">
        <f>B433-O433</f>
        <v>0.14767399999999498</v>
      </c>
      <c r="Q433" s="36">
        <f>B433/150</f>
        <v>0.8</v>
      </c>
      <c r="R433" s="37">
        <f>R432+C433-T433</f>
        <v>11816.910000000013</v>
      </c>
      <c r="S433" s="38">
        <f>R433*D433</f>
        <v>20134.832949000021</v>
      </c>
      <c r="T433" s="38"/>
      <c r="U433" s="38"/>
      <c r="V433" s="39">
        <f>V432+U433</f>
        <v>51021.85</v>
      </c>
      <c r="W433" s="39">
        <f>V433+S433</f>
        <v>71156.682949000024</v>
      </c>
      <c r="X433" s="1">
        <f>X432+B433</f>
        <v>59415</v>
      </c>
      <c r="Y433" s="37">
        <f>W433-X433</f>
        <v>11741.682949000024</v>
      </c>
      <c r="Z433" s="204">
        <f>W433/X433-1</f>
        <v>0.19762152569216562</v>
      </c>
      <c r="AA433" s="204">
        <f>S433/(X433-V433)-1</f>
        <v>1.3989602174392233</v>
      </c>
      <c r="AB433" s="204">
        <f>SUM($C$2:C433)*D433/SUM($B$2:B433)-1</f>
        <v>0.27787510037869212</v>
      </c>
      <c r="AC433" s="204">
        <f>Z433-AB433</f>
        <v>-8.0253574686526497E-2</v>
      </c>
      <c r="AD433" s="40">
        <f>IF(E433-F433&lt;0,"达成",E433-F433)</f>
        <v>0.25630683333333326</v>
      </c>
    </row>
    <row r="434" spans="1:30">
      <c r="A434" s="31" t="s">
        <v>1762</v>
      </c>
      <c r="B434" s="2">
        <v>120</v>
      </c>
      <c r="C434" s="178">
        <v>70.44</v>
      </c>
      <c r="D434" s="179">
        <v>1.7015</v>
      </c>
      <c r="E434" s="32">
        <f>10%*Q434+13%</f>
        <v>0.21000000000000002</v>
      </c>
      <c r="F434" s="13">
        <f>IF(G434="",($F$1*C434-B434)/B434,H434/B434)</f>
        <v>-4.4951000000000005E-2</v>
      </c>
      <c r="H434" s="5">
        <f>IF(G434="",$F$1*C434-B434,G434-B434)</f>
        <v>-5.3941200000000009</v>
      </c>
      <c r="I434" s="2" t="s">
        <v>66</v>
      </c>
      <c r="J434" s="33" t="s">
        <v>1763</v>
      </c>
      <c r="K434" s="34">
        <f>DATE(MID(J434,1,4),MID(J434,5,2),MID(J434,7,2))</f>
        <v>44120</v>
      </c>
      <c r="L434" s="34" t="str">
        <f ca="1">IF(LEN(J434) &gt; 15,DATE(MID(J434,12,4),MID(J434,16,2),MID(J434,18,2)),TEXT(TODAY(),"yyyy-mm-dd"))</f>
        <v>2020-11-09</v>
      </c>
      <c r="M434" s="18">
        <f ca="1">(L434-K434+1)*B434</f>
        <v>3000</v>
      </c>
      <c r="N434" s="19">
        <f ca="1">H434/M434*365</f>
        <v>-0.65628460000000011</v>
      </c>
      <c r="O434" s="35">
        <f>D434*C434</f>
        <v>119.85365999999999</v>
      </c>
      <c r="P434" s="35">
        <f>B434-O434</f>
        <v>0.14634000000000924</v>
      </c>
      <c r="Q434" s="36">
        <f>B434/150</f>
        <v>0.8</v>
      </c>
      <c r="R434" s="37">
        <f>R433+C434-T434</f>
        <v>11887.350000000013</v>
      </c>
      <c r="S434" s="38">
        <f>R434*D434</f>
        <v>20226.326025000024</v>
      </c>
      <c r="T434" s="38"/>
      <c r="U434" s="38"/>
      <c r="V434" s="39">
        <f>V433+U434</f>
        <v>51021.85</v>
      </c>
      <c r="W434" s="39">
        <f>V434+S434</f>
        <v>71248.176025000022</v>
      </c>
      <c r="X434" s="1">
        <f>X433+B434</f>
        <v>59535</v>
      </c>
      <c r="Y434" s="37">
        <f>W434-X434</f>
        <v>11713.176025000022</v>
      </c>
      <c r="Z434" s="204">
        <f>W434/X434-1</f>
        <v>0.19674436927857597</v>
      </c>
      <c r="AA434" s="204">
        <f>S434/(X434-V434)-1</f>
        <v>1.3758921227747685</v>
      </c>
      <c r="AB434" s="204">
        <f>SUM($C$2:C434)*D434/SUM($B$2:B434)-1</f>
        <v>0.27551624968505917</v>
      </c>
      <c r="AC434" s="204">
        <f>Z434-AB434</f>
        <v>-7.8771880406483197E-2</v>
      </c>
      <c r="AD434" s="40">
        <f>IF(E434-F434&lt;0,"达成",E434-F434)</f>
        <v>0.25495100000000004</v>
      </c>
    </row>
    <row r="435" spans="1:30">
      <c r="A435" s="31" t="s">
        <v>1764</v>
      </c>
      <c r="B435" s="2">
        <v>120</v>
      </c>
      <c r="C435" s="178">
        <v>70.959999999999994</v>
      </c>
      <c r="D435" s="179">
        <v>1.6892</v>
      </c>
      <c r="E435" s="32">
        <f>10%*Q435+13%</f>
        <v>0.21000000000000002</v>
      </c>
      <c r="F435" s="13">
        <f>IF(G435="",($F$1*C435-B435)/B435,H435/B435)</f>
        <v>-3.7900666666666777E-2</v>
      </c>
      <c r="H435" s="5">
        <f>IF(G435="",$F$1*C435-B435,G435-B435)</f>
        <v>-4.548080000000013</v>
      </c>
      <c r="I435" s="2" t="s">
        <v>66</v>
      </c>
      <c r="J435" s="33" t="s">
        <v>1765</v>
      </c>
      <c r="K435" s="34">
        <f>DATE(MID(J435,1,4),MID(J435,5,2),MID(J435,7,2))</f>
        <v>44123</v>
      </c>
      <c r="L435" s="34" t="str">
        <f ca="1">IF(LEN(J435) &gt; 15,DATE(MID(J435,12,4),MID(J435,16,2),MID(J435,18,2)),TEXT(TODAY(),"yyyy-mm-dd"))</f>
        <v>2020-11-09</v>
      </c>
      <c r="M435" s="18">
        <f ca="1">(L435-K435+1)*B435</f>
        <v>2640</v>
      </c>
      <c r="N435" s="19">
        <f ca="1">H435/M435*365</f>
        <v>-0.62880651515151698</v>
      </c>
      <c r="O435" s="35">
        <f>D435*C435</f>
        <v>119.86563199999999</v>
      </c>
      <c r="P435" s="35">
        <f>B435-O435</f>
        <v>0.13436800000000915</v>
      </c>
      <c r="Q435" s="36">
        <f>B435/150</f>
        <v>0.8</v>
      </c>
      <c r="R435" s="37">
        <f>R434+C435-T435</f>
        <v>11958.310000000012</v>
      </c>
      <c r="S435" s="38">
        <f>R435*D435</f>
        <v>20199.977252000022</v>
      </c>
      <c r="T435" s="38"/>
      <c r="U435" s="38"/>
      <c r="V435" s="39">
        <f>V434+U435</f>
        <v>51021.85</v>
      </c>
      <c r="W435" s="39">
        <f>V435+S435</f>
        <v>71221.827252000017</v>
      </c>
      <c r="X435" s="1">
        <f>X434+B435</f>
        <v>59655</v>
      </c>
      <c r="Y435" s="37">
        <f>W435-X435</f>
        <v>11566.827252000017</v>
      </c>
      <c r="Z435" s="204">
        <f>W435/X435-1</f>
        <v>0.1938953524767415</v>
      </c>
      <c r="AA435" s="204">
        <f>S435/(X435-V435)-1</f>
        <v>1.3398153920643123</v>
      </c>
      <c r="AB435" s="204">
        <f>SUM($C$2:C435)*D435/SUM($B$2:B435)-1</f>
        <v>0.26575772646048113</v>
      </c>
      <c r="AC435" s="204">
        <f>Z435-AB435</f>
        <v>-7.1862373983739625E-2</v>
      </c>
      <c r="AD435" s="40">
        <f>IF(E435-F435&lt;0,"达成",E435-F435)</f>
        <v>0.2479006666666668</v>
      </c>
    </row>
    <row r="436" spans="1:30">
      <c r="A436" s="31" t="s">
        <v>1766</v>
      </c>
      <c r="B436" s="2">
        <v>135</v>
      </c>
      <c r="C436" s="178">
        <v>79.22</v>
      </c>
      <c r="D436" s="179">
        <v>1.702</v>
      </c>
      <c r="E436" s="32">
        <f>10%*Q436+13%</f>
        <v>0.22000000000000003</v>
      </c>
      <c r="F436" s="13">
        <f>IF(G436="",($F$1*C436-B436)/B436,H436/B436)</f>
        <v>-4.525229629629629E-2</v>
      </c>
      <c r="H436" s="5">
        <f>IF(G436="",$F$1*C436-B436,G436-B436)</f>
        <v>-6.1090599999999995</v>
      </c>
      <c r="I436" s="2" t="s">
        <v>66</v>
      </c>
      <c r="J436" s="33" t="s">
        <v>1767</v>
      </c>
      <c r="K436" s="34">
        <f>DATE(MID(J436,1,4),MID(J436,5,2),MID(J436,7,2))</f>
        <v>44124</v>
      </c>
      <c r="L436" s="34" t="str">
        <f ca="1">IF(LEN(J436) &gt; 15,DATE(MID(J436,12,4),MID(J436,16,2),MID(J436,18,2)),TEXT(TODAY(),"yyyy-mm-dd"))</f>
        <v>2020-11-09</v>
      </c>
      <c r="M436" s="18">
        <f ca="1">(L436-K436+1)*B436</f>
        <v>2835</v>
      </c>
      <c r="N436" s="19">
        <f ca="1">H436/M436*365</f>
        <v>-0.78652800705467363</v>
      </c>
      <c r="O436" s="35">
        <f>D436*C436</f>
        <v>134.83243999999999</v>
      </c>
      <c r="P436" s="35">
        <f>B436-O436</f>
        <v>0.16756000000000881</v>
      </c>
      <c r="Q436" s="36">
        <f>B436/150</f>
        <v>0.9</v>
      </c>
      <c r="R436" s="37">
        <f>R435+C436-T436</f>
        <v>12037.530000000012</v>
      </c>
      <c r="S436" s="38">
        <f>R436*D436</f>
        <v>20487.876060000021</v>
      </c>
      <c r="T436" s="38"/>
      <c r="U436" s="38"/>
      <c r="V436" s="39">
        <f>V435+U436</f>
        <v>51021.85</v>
      </c>
      <c r="W436" s="39">
        <f>V436+S436</f>
        <v>71509.726060000015</v>
      </c>
      <c r="X436" s="1">
        <f>X435+B436</f>
        <v>59790</v>
      </c>
      <c r="Y436" s="37">
        <f>W436-X436</f>
        <v>11719.726060000015</v>
      </c>
      <c r="Z436" s="204">
        <f>W436/X436-1</f>
        <v>0.19601481953503952</v>
      </c>
      <c r="AA436" s="204">
        <f>S436/(X436-V436)-1</f>
        <v>1.3366247224328984</v>
      </c>
      <c r="AB436" s="204">
        <f>SUM($C$2:C436)*D436/SUM($B$2:B436)-1</f>
        <v>0.27472455694932241</v>
      </c>
      <c r="AC436" s="204">
        <f>Z436-AB436</f>
        <v>-7.8709737414282888E-2</v>
      </c>
      <c r="AD436" s="40">
        <f>IF(E436-F436&lt;0,"达成",E436-F436)</f>
        <v>0.26525229629629632</v>
      </c>
    </row>
    <row r="437" spans="1:30">
      <c r="A437" s="31" t="s">
        <v>1768</v>
      </c>
      <c r="B437" s="2">
        <v>120</v>
      </c>
      <c r="C437" s="178">
        <v>70.44</v>
      </c>
      <c r="D437" s="179">
        <v>1.7016</v>
      </c>
      <c r="E437" s="32">
        <f>10%*Q437+13%</f>
        <v>0.21000000000000002</v>
      </c>
      <c r="F437" s="13">
        <f>IF(G437="",($F$1*C437-B437)/B437,H437/B437)</f>
        <v>-4.4951000000000005E-2</v>
      </c>
      <c r="H437" s="5">
        <f>IF(G437="",$F$1*C437-B437,G437-B437)</f>
        <v>-5.3941200000000009</v>
      </c>
      <c r="I437" s="2" t="s">
        <v>66</v>
      </c>
      <c r="J437" s="33" t="s">
        <v>1769</v>
      </c>
      <c r="K437" s="34">
        <f>DATE(MID(J437,1,4),MID(J437,5,2),MID(J437,7,2))</f>
        <v>44125</v>
      </c>
      <c r="L437" s="34" t="str">
        <f ca="1">IF(LEN(J437) &gt; 15,DATE(MID(J437,12,4),MID(J437,16,2),MID(J437,18,2)),TEXT(TODAY(),"yyyy-mm-dd"))</f>
        <v>2020-11-09</v>
      </c>
      <c r="M437" s="18">
        <f ca="1">(L437-K437+1)*B437</f>
        <v>2400</v>
      </c>
      <c r="N437" s="19">
        <f ca="1">H437/M437*365</f>
        <v>-0.82035575000000016</v>
      </c>
      <c r="O437" s="35">
        <f>D437*C437</f>
        <v>119.860704</v>
      </c>
      <c r="P437" s="35">
        <f>B437-O437</f>
        <v>0.13929600000000164</v>
      </c>
      <c r="Q437" s="36">
        <f>B437/150</f>
        <v>0.8</v>
      </c>
      <c r="R437" s="37">
        <f>R436+C437-T437</f>
        <v>12107.970000000012</v>
      </c>
      <c r="S437" s="38">
        <f>R437*D437</f>
        <v>20602.92175200002</v>
      </c>
      <c r="T437" s="38"/>
      <c r="U437" s="38"/>
      <c r="V437" s="39">
        <f>V436+U437</f>
        <v>51021.85</v>
      </c>
      <c r="W437" s="39">
        <f>V437+S437</f>
        <v>71624.771752000015</v>
      </c>
      <c r="X437" s="1">
        <f>X436+B437</f>
        <v>59910</v>
      </c>
      <c r="Y437" s="37">
        <f>W437-X437</f>
        <v>11714.771752000015</v>
      </c>
      <c r="Z437" s="204">
        <f>W437/X437-1</f>
        <v>0.19553950512435336</v>
      </c>
      <c r="AA437" s="204">
        <f>S437/(X437-V437)-1</f>
        <v>1.3180213826274327</v>
      </c>
      <c r="AB437" s="204">
        <f>SUM($C$2:C437)*D437/SUM($B$2:B437)-1</f>
        <v>0.27387297466199301</v>
      </c>
      <c r="AC437" s="204">
        <f>Z437-AB437</f>
        <v>-7.8333469537639644E-2</v>
      </c>
      <c r="AD437" s="40">
        <f>IF(E437-F437&lt;0,"达成",E437-F437)</f>
        <v>0.25495100000000004</v>
      </c>
    </row>
    <row r="438" spans="1:30">
      <c r="A438" s="31" t="s">
        <v>1770</v>
      </c>
      <c r="B438" s="2">
        <v>120</v>
      </c>
      <c r="C438" s="178">
        <v>70.64</v>
      </c>
      <c r="D438" s="179">
        <v>1.6968000000000001</v>
      </c>
      <c r="E438" s="32">
        <f>10%*Q438+13%</f>
        <v>0.21000000000000002</v>
      </c>
      <c r="F438" s="13">
        <f>IF(G438="",($F$1*C438-B438)/B438,H438/B438)</f>
        <v>-4.2239333333333323E-2</v>
      </c>
      <c r="H438" s="5">
        <f>IF(G438="",$F$1*C438-B438,G438-B438)</f>
        <v>-5.068719999999999</v>
      </c>
      <c r="I438" s="2" t="s">
        <v>66</v>
      </c>
      <c r="J438" s="33" t="s">
        <v>1771</v>
      </c>
      <c r="K438" s="34">
        <f>DATE(MID(J438,1,4),MID(J438,5,2),MID(J438,7,2))</f>
        <v>44126</v>
      </c>
      <c r="L438" s="34" t="str">
        <f ca="1">IF(LEN(J438) &gt; 15,DATE(MID(J438,12,4),MID(J438,16,2),MID(J438,18,2)),TEXT(TODAY(),"yyyy-mm-dd"))</f>
        <v>2020-11-09</v>
      </c>
      <c r="M438" s="18">
        <f ca="1">(L438-K438+1)*B438</f>
        <v>2280</v>
      </c>
      <c r="N438" s="19">
        <f ca="1">H438/M438*365</f>
        <v>-0.8114398245614034</v>
      </c>
      <c r="O438" s="35">
        <f>D438*C438</f>
        <v>119.861952</v>
      </c>
      <c r="P438" s="35">
        <f>B438-O438</f>
        <v>0.13804799999999773</v>
      </c>
      <c r="Q438" s="36">
        <f>B438/150</f>
        <v>0.8</v>
      </c>
      <c r="R438" s="37">
        <f>R437+C438-T438</f>
        <v>12178.610000000011</v>
      </c>
      <c r="S438" s="38">
        <f>R438*D438</f>
        <v>20664.665448000022</v>
      </c>
      <c r="T438" s="38"/>
      <c r="U438" s="38"/>
      <c r="V438" s="39">
        <f>V437+U438</f>
        <v>51021.85</v>
      </c>
      <c r="W438" s="39">
        <f>V438+S438</f>
        <v>71686.51544800002</v>
      </c>
      <c r="X438" s="1">
        <f>X437+B438</f>
        <v>60030</v>
      </c>
      <c r="Y438" s="37">
        <f>W438-X438</f>
        <v>11656.51544800002</v>
      </c>
      <c r="Z438" s="204">
        <f>W438/X438-1</f>
        <v>0.1941781683824757</v>
      </c>
      <c r="AA438" s="204">
        <f>S438/(X438-V438)-1</f>
        <v>1.293996597303555</v>
      </c>
      <c r="AB438" s="204">
        <f>SUM($C$2:C438)*D438/SUM($B$2:B438)-1</f>
        <v>0.26973695032483769</v>
      </c>
      <c r="AC438" s="204">
        <f>Z438-AB438</f>
        <v>-7.5558781942361986E-2</v>
      </c>
      <c r="AD438" s="40">
        <f>IF(E438-F438&lt;0,"达成",E438-F438)</f>
        <v>0.25223933333333337</v>
      </c>
    </row>
    <row r="439" spans="1:30">
      <c r="A439" s="31" t="s">
        <v>1772</v>
      </c>
      <c r="B439" s="2">
        <v>135</v>
      </c>
      <c r="C439" s="178">
        <v>80.400000000000006</v>
      </c>
      <c r="D439" s="179">
        <v>1.6771</v>
      </c>
      <c r="E439" s="32">
        <f>10%*Q439+13%</f>
        <v>0.22000000000000003</v>
      </c>
      <c r="F439" s="13">
        <f>IF(G439="",($F$1*C439-B439)/B439,H439/B439)</f>
        <v>-3.1031111111111107E-2</v>
      </c>
      <c r="H439" s="5">
        <f>IF(G439="",$F$1*C439-B439,G439-B439)</f>
        <v>-4.1891999999999996</v>
      </c>
      <c r="I439" s="2" t="s">
        <v>66</v>
      </c>
      <c r="J439" s="33" t="s">
        <v>1773</v>
      </c>
      <c r="K439" s="34">
        <f>DATE(MID(J439,1,4),MID(J439,5,2),MID(J439,7,2))</f>
        <v>44127</v>
      </c>
      <c r="L439" s="34" t="str">
        <f ca="1">IF(LEN(J439) &gt; 15,DATE(MID(J439,12,4),MID(J439,16,2),MID(J439,18,2)),TEXT(TODAY(),"yyyy-mm-dd"))</f>
        <v>2020-11-09</v>
      </c>
      <c r="M439" s="18">
        <f ca="1">(L439-K439+1)*B439</f>
        <v>2430</v>
      </c>
      <c r="N439" s="19">
        <f ca="1">H439/M439*365</f>
        <v>-0.6292419753086419</v>
      </c>
      <c r="O439" s="35">
        <f>D439*C439</f>
        <v>134.83884</v>
      </c>
      <c r="P439" s="35">
        <f>B439-O439</f>
        <v>0.16115999999999531</v>
      </c>
      <c r="Q439" s="36">
        <f>B439/150</f>
        <v>0.9</v>
      </c>
      <c r="R439" s="37">
        <f>R438+C439-T439</f>
        <v>12259.010000000011</v>
      </c>
      <c r="S439" s="38">
        <f>R439*D439</f>
        <v>20559.585671000019</v>
      </c>
      <c r="T439" s="38"/>
      <c r="U439" s="38"/>
      <c r="V439" s="39">
        <f>V438+U439</f>
        <v>51021.85</v>
      </c>
      <c r="W439" s="39">
        <f>V439+S439</f>
        <v>71581.435671000014</v>
      </c>
      <c r="X439" s="1">
        <f>X438+B439</f>
        <v>60165</v>
      </c>
      <c r="Y439" s="37">
        <f>W439-X439</f>
        <v>11416.435671000014</v>
      </c>
      <c r="Z439" s="204">
        <f>W439/X439-1</f>
        <v>0.18975210954874111</v>
      </c>
      <c r="AA439" s="204">
        <f>S439/(X439-V439)-1</f>
        <v>1.2486326562508561</v>
      </c>
      <c r="AB439" s="204">
        <f>SUM($C$2:C439)*D439/SUM($B$2:B439)-1</f>
        <v>0.25442034623119758</v>
      </c>
      <c r="AC439" s="204">
        <f>Z439-AB439</f>
        <v>-6.466823668245647E-2</v>
      </c>
      <c r="AD439" s="40">
        <f>IF(E439-F439&lt;0,"达成",E439-F439)</f>
        <v>0.25103111111111115</v>
      </c>
    </row>
    <row r="440" spans="1:30">
      <c r="A440" s="31" t="s">
        <v>1774</v>
      </c>
      <c r="B440" s="2">
        <v>135</v>
      </c>
      <c r="C440" s="178">
        <v>80.83</v>
      </c>
      <c r="D440" s="179">
        <v>1.6680999999999999</v>
      </c>
      <c r="E440" s="32">
        <f>10%*Q440+13%</f>
        <v>0.22000000000000003</v>
      </c>
      <c r="F440" s="13">
        <f>IF(G440="",($F$1*C440-B440)/B440,H440/B440)</f>
        <v>-2.5848814814814762E-2</v>
      </c>
      <c r="H440" s="5">
        <f>IF(G440="",$F$1*C440-B440,G440-B440)</f>
        <v>-3.4895899999999926</v>
      </c>
      <c r="I440" s="2" t="s">
        <v>66</v>
      </c>
      <c r="J440" s="33" t="s">
        <v>1775</v>
      </c>
      <c r="K440" s="34">
        <f>DATE(MID(J440,1,4),MID(J440,5,2),MID(J440,7,2))</f>
        <v>44130</v>
      </c>
      <c r="L440" s="34" t="str">
        <f ca="1">IF(LEN(J440) &gt; 15,DATE(MID(J440,12,4),MID(J440,16,2),MID(J440,18,2)),TEXT(TODAY(),"yyyy-mm-dd"))</f>
        <v>2020-11-09</v>
      </c>
      <c r="M440" s="18">
        <f ca="1">(L440-K440+1)*B440</f>
        <v>2025</v>
      </c>
      <c r="N440" s="19">
        <f ca="1">H440/M440*365</f>
        <v>-0.62898782716049251</v>
      </c>
      <c r="O440" s="35">
        <f>D440*C440</f>
        <v>134.83252299999998</v>
      </c>
      <c r="P440" s="35">
        <f>B440-O440</f>
        <v>0.16747700000001942</v>
      </c>
      <c r="Q440" s="36">
        <f>B440/150</f>
        <v>0.9</v>
      </c>
      <c r="R440" s="37">
        <f>R439+C440-T440</f>
        <v>12339.840000000011</v>
      </c>
      <c r="S440" s="38">
        <f>R440*D440</f>
        <v>20584.087104000017</v>
      </c>
      <c r="T440" s="38"/>
      <c r="U440" s="38"/>
      <c r="V440" s="39">
        <f>V439+U440</f>
        <v>51021.85</v>
      </c>
      <c r="W440" s="39">
        <f>V440+S440</f>
        <v>71605.937104000011</v>
      </c>
      <c r="X440" s="1">
        <f>X439+B440</f>
        <v>60300</v>
      </c>
      <c r="Y440" s="37">
        <f>W440-X440</f>
        <v>11305.937104000011</v>
      </c>
      <c r="Z440" s="204">
        <f>W440/X440-1</f>
        <v>0.18749481101160881</v>
      </c>
      <c r="AA440" s="204">
        <f>S440/(X440-V440)-1</f>
        <v>1.2185551110943469</v>
      </c>
      <c r="AB440" s="204">
        <f>SUM($C$2:C440)*D440/SUM($B$2:B440)-1</f>
        <v>0.24713131283582079</v>
      </c>
      <c r="AC440" s="204">
        <f>Z440-AB440</f>
        <v>-5.9636501824211985E-2</v>
      </c>
      <c r="AD440" s="40">
        <f>IF(E440-F440&lt;0,"达成",E440-F440)</f>
        <v>0.2458488148148148</v>
      </c>
    </row>
    <row r="441" spans="1:30">
      <c r="A441" s="31" t="s">
        <v>1776</v>
      </c>
      <c r="B441" s="2">
        <v>135</v>
      </c>
      <c r="C441" s="178">
        <v>80.69</v>
      </c>
      <c r="D441" s="179">
        <v>1.671</v>
      </c>
      <c r="E441" s="32">
        <f>10%*Q441+13%</f>
        <v>0.22000000000000003</v>
      </c>
      <c r="F441" s="13">
        <f>IF(G441="",($F$1*C441-B441)/B441,H441/B441)</f>
        <v>-2.7536074074074199E-2</v>
      </c>
      <c r="H441" s="5">
        <f>IF(G441="",$F$1*C441-B441,G441-B441)</f>
        <v>-3.7173700000000167</v>
      </c>
      <c r="I441" s="2" t="s">
        <v>66</v>
      </c>
      <c r="J441" s="33" t="s">
        <v>1777</v>
      </c>
      <c r="K441" s="34">
        <f>DATE(MID(J441,1,4),MID(J441,5,2),MID(J441,7,2))</f>
        <v>44131</v>
      </c>
      <c r="L441" s="34" t="str">
        <f ca="1">IF(LEN(J441) &gt; 15,DATE(MID(J441,12,4),MID(J441,16,2),MID(J441,18,2)),TEXT(TODAY(),"yyyy-mm-dd"))</f>
        <v>2020-11-09</v>
      </c>
      <c r="M441" s="18">
        <f ca="1">(L441-K441+1)*B441</f>
        <v>1890</v>
      </c>
      <c r="N441" s="19">
        <f ca="1">H441/M441*365</f>
        <v>-0.71790478835979155</v>
      </c>
      <c r="O441" s="35">
        <f>D441*C441</f>
        <v>134.83299</v>
      </c>
      <c r="P441" s="35">
        <f>B441-O441</f>
        <v>0.16701000000000477</v>
      </c>
      <c r="Q441" s="36">
        <f>B441/150</f>
        <v>0.9</v>
      </c>
      <c r="R441" s="37">
        <f>R440+C441-T441</f>
        <v>12420.530000000012</v>
      </c>
      <c r="S441" s="38">
        <f>R441*D441</f>
        <v>20754.705630000019</v>
      </c>
      <c r="T441" s="38"/>
      <c r="U441" s="38"/>
      <c r="V441" s="39">
        <f>V440+U441</f>
        <v>51021.85</v>
      </c>
      <c r="W441" s="39">
        <f>V441+S441</f>
        <v>71776.555630000017</v>
      </c>
      <c r="X441" s="1">
        <f>X440+B441</f>
        <v>60435</v>
      </c>
      <c r="Y441" s="37">
        <f>W441-X441</f>
        <v>11341.555630000017</v>
      </c>
      <c r="Z441" s="204">
        <f>W441/X441-1</f>
        <v>0.18766535335484424</v>
      </c>
      <c r="AA441" s="204">
        <f>S441/(X441-V441)-1</f>
        <v>1.2048629449227959</v>
      </c>
      <c r="AB441" s="204">
        <f>SUM($C$2:C441)*D441/SUM($B$2:B441)-1</f>
        <v>0.24873980689997555</v>
      </c>
      <c r="AC441" s="204">
        <f>Z441-AB441</f>
        <v>-6.1074453545131302E-2</v>
      </c>
      <c r="AD441" s="40">
        <f>IF(E441-F441&lt;0,"达成",E441-F441)</f>
        <v>0.24753607407407424</v>
      </c>
    </row>
    <row r="442" spans="1:30">
      <c r="A442" s="31" t="s">
        <v>1778</v>
      </c>
      <c r="B442" s="2">
        <v>135</v>
      </c>
      <c r="C442" s="178">
        <v>80.069999999999993</v>
      </c>
      <c r="D442" s="179">
        <v>1.6839999999999999</v>
      </c>
      <c r="E442" s="32">
        <f>10%*Q442+13%</f>
        <v>0.22000000000000003</v>
      </c>
      <c r="F442" s="13">
        <f>IF(G442="",($F$1*C442-B442)/B442,H442/B442)</f>
        <v>-3.5008222222222267E-2</v>
      </c>
      <c r="H442" s="5">
        <f>IF(G442="",$F$1*C442-B442,G442-B442)</f>
        <v>-4.7261100000000056</v>
      </c>
      <c r="I442" s="2" t="s">
        <v>66</v>
      </c>
      <c r="J442" s="33" t="s">
        <v>1779</v>
      </c>
      <c r="K442" s="34">
        <f>DATE(MID(J442,1,4),MID(J442,5,2),MID(J442,7,2))</f>
        <v>44132</v>
      </c>
      <c r="L442" s="34" t="str">
        <f ca="1">IF(LEN(J442) &gt; 15,DATE(MID(J442,12,4),MID(J442,16,2),MID(J442,18,2)),TEXT(TODAY(),"yyyy-mm-dd"))</f>
        <v>2020-11-09</v>
      </c>
      <c r="M442" s="18">
        <f ca="1">(L442-K442+1)*B442</f>
        <v>1755</v>
      </c>
      <c r="N442" s="19">
        <f ca="1">H442/M442*365</f>
        <v>-0.98292316239316346</v>
      </c>
      <c r="O442" s="35">
        <f>D442*C442</f>
        <v>134.83787999999998</v>
      </c>
      <c r="P442" s="35">
        <f>B442-O442</f>
        <v>0.16212000000001581</v>
      </c>
      <c r="Q442" s="36">
        <f>B442/150</f>
        <v>0.9</v>
      </c>
      <c r="R442" s="37">
        <f>R441+C442-T442</f>
        <v>12500.600000000011</v>
      </c>
      <c r="S442" s="38">
        <f>R442*D442</f>
        <v>21051.010400000017</v>
      </c>
      <c r="T442" s="38"/>
      <c r="U442" s="38"/>
      <c r="V442" s="39">
        <f>V441+U442</f>
        <v>51021.85</v>
      </c>
      <c r="W442" s="39">
        <f>V442+S442</f>
        <v>72072.86040000002</v>
      </c>
      <c r="X442" s="1">
        <f>X441+B442</f>
        <v>60570</v>
      </c>
      <c r="Y442" s="37">
        <f>W442-X442</f>
        <v>11502.86040000002</v>
      </c>
      <c r="Z442" s="204">
        <f>W442/X442-1</f>
        <v>0.18991019316493341</v>
      </c>
      <c r="AA442" s="204">
        <f>S442/(X442-V442)-1</f>
        <v>1.2047213753449637</v>
      </c>
      <c r="AB442" s="204">
        <f>SUM($C$2:C442)*D442/SUM($B$2:B442)-1</f>
        <v>0.25787599141489204</v>
      </c>
      <c r="AC442" s="204">
        <f>Z442-AB442</f>
        <v>-6.7965798249958631E-2</v>
      </c>
      <c r="AD442" s="40">
        <f>IF(E442-F442&lt;0,"达成",E442-F442)</f>
        <v>0.2550082222222223</v>
      </c>
    </row>
    <row r="443" spans="1:30">
      <c r="A443" s="31" t="s">
        <v>1780</v>
      </c>
      <c r="B443" s="2">
        <v>135</v>
      </c>
      <c r="C443" s="178">
        <v>79.44</v>
      </c>
      <c r="D443" s="179">
        <v>1.6974</v>
      </c>
      <c r="E443" s="32">
        <f>10%*Q443+13%</f>
        <v>0.22000000000000003</v>
      </c>
      <c r="F443" s="13">
        <f>IF(G443="",($F$1*C443-B443)/B443,H443/B443)</f>
        <v>-4.2600888888888994E-2</v>
      </c>
      <c r="H443" s="5">
        <f>IF(G443="",$F$1*C443-B443,G443-B443)</f>
        <v>-5.7511200000000144</v>
      </c>
      <c r="I443" s="2" t="s">
        <v>66</v>
      </c>
      <c r="J443" s="33" t="s">
        <v>1781</v>
      </c>
      <c r="K443" s="34">
        <f>DATE(MID(J443,1,4),MID(J443,5,2),MID(J443,7,2))</f>
        <v>44133</v>
      </c>
      <c r="L443" s="34" t="str">
        <f ca="1">IF(LEN(J443) &gt; 15,DATE(MID(J443,12,4),MID(J443,16,2),MID(J443,18,2)),TEXT(TODAY(),"yyyy-mm-dd"))</f>
        <v>2020-11-09</v>
      </c>
      <c r="M443" s="18">
        <f ca="1">(L443-K443+1)*B443</f>
        <v>1620</v>
      </c>
      <c r="N443" s="19">
        <f ca="1">H443/M443*365</f>
        <v>-1.2957770370370403</v>
      </c>
      <c r="O443" s="35">
        <f>D443*C443</f>
        <v>134.84145599999999</v>
      </c>
      <c r="P443" s="35">
        <f>B443-O443</f>
        <v>0.15854400000000624</v>
      </c>
      <c r="Q443" s="36">
        <f>B443/150</f>
        <v>0.9</v>
      </c>
      <c r="R443" s="37">
        <f>R442+C443-T443</f>
        <v>12580.040000000012</v>
      </c>
      <c r="S443" s="38">
        <f>R443*D443</f>
        <v>21353.35989600002</v>
      </c>
      <c r="T443" s="38"/>
      <c r="U443" s="38"/>
      <c r="V443" s="39">
        <f>V442+U443</f>
        <v>51021.85</v>
      </c>
      <c r="W443" s="39">
        <f>V443+S443</f>
        <v>72375.209896000015</v>
      </c>
      <c r="X443" s="1">
        <f>X442+B443</f>
        <v>60705</v>
      </c>
      <c r="Y443" s="37">
        <f>W443-X443</f>
        <v>11670.209896000015</v>
      </c>
      <c r="Z443" s="204">
        <f>W443/X443-1</f>
        <v>0.19224462393542563</v>
      </c>
      <c r="AA443" s="204">
        <f>S443/(X443-V443)-1</f>
        <v>1.2052080052462286</v>
      </c>
      <c r="AB443" s="204">
        <f>SUM($C$2:C443)*D443/SUM($B$2:B443)-1</f>
        <v>0.26728686493699039</v>
      </c>
      <c r="AC443" s="204">
        <f>Z443-AB443</f>
        <v>-7.5042241001564758E-2</v>
      </c>
      <c r="AD443" s="40">
        <f>IF(E443-F443&lt;0,"达成",E443-F443)</f>
        <v>0.26260088888888899</v>
      </c>
    </row>
    <row r="444" spans="1:30">
      <c r="A444" s="31" t="s">
        <v>1782</v>
      </c>
      <c r="B444" s="2">
        <v>135</v>
      </c>
      <c r="C444" s="178">
        <v>80.680000000000007</v>
      </c>
      <c r="D444" s="179">
        <v>1.6713</v>
      </c>
      <c r="E444" s="32">
        <f>10%*Q444+13%</f>
        <v>0.22000000000000003</v>
      </c>
      <c r="F444" s="13">
        <f>IF(G444="",($F$1*C444-B444)/B444,H444/B444)</f>
        <v>-2.7656592592592445E-2</v>
      </c>
      <c r="H444" s="5">
        <f>IF(G444="",$F$1*C444-B444,G444-B444)</f>
        <v>-3.7336399999999799</v>
      </c>
      <c r="I444" s="2" t="s">
        <v>66</v>
      </c>
      <c r="J444" s="33" t="s">
        <v>1783</v>
      </c>
      <c r="K444" s="34">
        <f>DATE(MID(J444,1,4),MID(J444,5,2),MID(J444,7,2))</f>
        <v>44134</v>
      </c>
      <c r="L444" s="34" t="str">
        <f ca="1">IF(LEN(J444) &gt; 15,DATE(MID(J444,12,4),MID(J444,16,2),MID(J444,18,2)),TEXT(TODAY(),"yyyy-mm-dd"))</f>
        <v>2020-11-09</v>
      </c>
      <c r="M444" s="18">
        <f ca="1">(L444-K444+1)*B444</f>
        <v>1485</v>
      </c>
      <c r="N444" s="19">
        <f ca="1">H444/M444*365</f>
        <v>-0.91769602693602204</v>
      </c>
      <c r="O444" s="35">
        <f>D444*C444</f>
        <v>134.840484</v>
      </c>
      <c r="P444" s="35">
        <f>B444-O444</f>
        <v>0.15951599999999644</v>
      </c>
      <c r="Q444" s="36">
        <f>B444/150</f>
        <v>0.9</v>
      </c>
      <c r="R444" s="37">
        <f>R443+C444-T444</f>
        <v>12660.720000000012</v>
      </c>
      <c r="S444" s="38">
        <f>R444*D444</f>
        <v>21159.86133600002</v>
      </c>
      <c r="T444" s="38"/>
      <c r="U444" s="38"/>
      <c r="V444" s="39">
        <f>V443+U444</f>
        <v>51021.85</v>
      </c>
      <c r="W444" s="39">
        <f>V444+S444</f>
        <v>72181.711336000022</v>
      </c>
      <c r="X444" s="1">
        <f>X443+B444</f>
        <v>60840</v>
      </c>
      <c r="Y444" s="37">
        <f>W444-X444</f>
        <v>11341.711336000022</v>
      </c>
      <c r="Z444" s="204">
        <f>W444/X444-1</f>
        <v>0.18641866101249205</v>
      </c>
      <c r="AA444" s="204">
        <f>S444/(X444-V444)-1</f>
        <v>1.1551780463733001</v>
      </c>
      <c r="AB444" s="204">
        <f>SUM($C$2:C444)*D444/SUM($B$2:B444)-1</f>
        <v>0.2472480065088758</v>
      </c>
      <c r="AC444" s="204">
        <f>Z444-AB444</f>
        <v>-6.0829345496383747E-2</v>
      </c>
      <c r="AD444" s="40">
        <f>IF(E444-F444&lt;0,"达成",E444-F444)</f>
        <v>0.24765659259259248</v>
      </c>
    </row>
  </sheetData>
  <autoFilter ref="A1:AD444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44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1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44">
    <cfRule type="dataBar" priority="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44"/>
  <sheetViews>
    <sheetView zoomScale="80" zoomScaleNormal="80" workbookViewId="0">
      <pane xSplit="1" ySplit="1" topLeftCell="B428" activePane="bottomRight" state="frozen"/>
      <selection pane="topRight" activeCell="B1" sqref="B1"/>
      <selection pane="bottomLeft" activeCell="A2" sqref="A2"/>
      <selection pane="bottomRight" activeCell="G436" sqref="G43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344</v>
      </c>
      <c r="H1" s="138" t="str">
        <f>ROUND(SUM(H2:H19862),2)&amp;"盈利"</f>
        <v>12435.11盈利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34.76% 
年化</v>
      </c>
      <c r="O1" s="135" t="s">
        <v>11</v>
      </c>
      <c r="P1" s="135" t="s">
        <v>12</v>
      </c>
      <c r="Q1" s="129" t="s">
        <v>345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346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347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348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349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350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351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352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353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354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355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356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357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358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359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360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361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362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363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364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365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366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367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368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369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370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371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372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373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374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375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376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377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378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379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380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381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382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383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384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385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386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387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388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389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390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391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392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393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394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395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396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397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398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399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400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401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402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403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404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405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406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407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408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409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410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770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411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412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413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414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415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416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417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418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419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988</v>
      </c>
      <c r="J40" s="155" t="s">
        <v>1159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420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988</v>
      </c>
      <c r="J41" s="155" t="s">
        <v>1244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421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988</v>
      </c>
      <c r="J42" s="155" t="s">
        <v>1245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422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988</v>
      </c>
      <c r="J43" s="155" t="s">
        <v>1425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423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988</v>
      </c>
      <c r="J44" s="155" t="s">
        <v>1246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424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988</v>
      </c>
      <c r="J45" s="155" t="s">
        <v>1426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425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988</v>
      </c>
      <c r="J46" s="155" t="s">
        <v>1427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426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988</v>
      </c>
      <c r="J47" s="155" t="s">
        <v>1428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427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988</v>
      </c>
      <c r="J48" s="155" t="s">
        <v>1247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428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988</v>
      </c>
      <c r="J49" s="155" t="s">
        <v>1248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429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1429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430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988</v>
      </c>
      <c r="J51" s="155" t="s">
        <v>1430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431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988</v>
      </c>
      <c r="J52" s="155" t="s">
        <v>1431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432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988</v>
      </c>
      <c r="J53" s="155" t="s">
        <v>1432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433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988</v>
      </c>
      <c r="J54" s="155" t="s">
        <v>1433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434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988</v>
      </c>
      <c r="J55" s="155" t="s">
        <v>1434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435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988</v>
      </c>
      <c r="J56" s="155" t="s">
        <v>1249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436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1435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437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988</v>
      </c>
      <c r="J58" s="155" t="s">
        <v>1250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438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988</v>
      </c>
      <c r="J59" s="155" t="s">
        <v>1436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439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988</v>
      </c>
      <c r="J60" s="155" t="s">
        <v>1504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440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988</v>
      </c>
      <c r="J61" s="155" t="s">
        <v>1505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441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988</v>
      </c>
      <c r="J62" s="155" t="s">
        <v>1506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442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988</v>
      </c>
      <c r="J63" s="155" t="s">
        <v>1507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443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988</v>
      </c>
      <c r="J64" s="155" t="s">
        <v>1508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444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988</v>
      </c>
      <c r="J65" s="155" t="s">
        <v>1509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445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988</v>
      </c>
      <c r="J66" s="155" t="s">
        <v>1510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446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988</v>
      </c>
      <c r="J67" s="155" t="s">
        <v>1437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447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988</v>
      </c>
      <c r="J68" s="155" t="s">
        <v>1438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448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988</v>
      </c>
      <c r="J69" s="155" t="s">
        <v>1439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449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988</v>
      </c>
      <c r="J70" s="155" t="s">
        <v>1511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450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1465</v>
      </c>
      <c r="J71" s="155" t="s">
        <v>1477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451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988</v>
      </c>
      <c r="J72" s="155" t="s">
        <v>1440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452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988</v>
      </c>
      <c r="J73" s="155" t="s">
        <v>1512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453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988</v>
      </c>
      <c r="J74" s="155" t="s">
        <v>1441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454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988</v>
      </c>
      <c r="J75" s="155" t="s">
        <v>1442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455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988</v>
      </c>
      <c r="J76" s="155" t="s">
        <v>1443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456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1444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985</v>
      </c>
      <c r="AE77" s="40"/>
    </row>
    <row r="78" spans="1:31" hidden="1">
      <c r="A78" s="147" t="s">
        <v>457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988</v>
      </c>
      <c r="J78" s="155" t="s">
        <v>1184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985</v>
      </c>
      <c r="AE78" s="40"/>
    </row>
    <row r="79" spans="1:31" hidden="1">
      <c r="A79" s="147" t="s">
        <v>458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988</v>
      </c>
      <c r="J79" s="155" t="s">
        <v>1185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985</v>
      </c>
      <c r="AE79" s="40"/>
    </row>
    <row r="80" spans="1:31" hidden="1">
      <c r="A80" s="147" t="s">
        <v>459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988</v>
      </c>
      <c r="J80" s="155" t="s">
        <v>1186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985</v>
      </c>
      <c r="AE80" s="40"/>
    </row>
    <row r="81" spans="1:31" hidden="1">
      <c r="A81" s="147" t="s">
        <v>460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810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985</v>
      </c>
      <c r="AE81" s="40"/>
    </row>
    <row r="82" spans="1:31" hidden="1">
      <c r="A82" s="147" t="s">
        <v>461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811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985</v>
      </c>
      <c r="AE82" s="40"/>
    </row>
    <row r="83" spans="1:31" hidden="1">
      <c r="A83" s="147" t="s">
        <v>462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812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985</v>
      </c>
      <c r="AE83" s="40"/>
    </row>
    <row r="84" spans="1:31" hidden="1">
      <c r="A84" s="147" t="s">
        <v>463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813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985</v>
      </c>
      <c r="AE84" s="40"/>
    </row>
    <row r="85" spans="1:31" hidden="1">
      <c r="A85" s="147" t="s">
        <v>464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1032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985</v>
      </c>
      <c r="AE85" s="40"/>
    </row>
    <row r="86" spans="1:31" hidden="1">
      <c r="A86" s="147" t="s">
        <v>465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988</v>
      </c>
      <c r="J86" s="155" t="s">
        <v>1033</v>
      </c>
      <c r="K86" s="156">
        <v>43598</v>
      </c>
      <c r="L86" s="157" t="s">
        <v>1005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985</v>
      </c>
      <c r="AE86" s="40"/>
    </row>
    <row r="87" spans="1:31" hidden="1">
      <c r="A87" s="147" t="s">
        <v>466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988</v>
      </c>
      <c r="J87" s="155" t="s">
        <v>1064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985</v>
      </c>
      <c r="AE87" s="40"/>
    </row>
    <row r="88" spans="1:31" hidden="1">
      <c r="A88" s="147" t="s">
        <v>467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988</v>
      </c>
      <c r="J88" s="155" t="s">
        <v>1077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985</v>
      </c>
      <c r="AE88" s="40"/>
    </row>
    <row r="89" spans="1:31" hidden="1">
      <c r="A89" s="147" t="s">
        <v>468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988</v>
      </c>
      <c r="J89" s="155" t="s">
        <v>1078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985</v>
      </c>
      <c r="AE89" s="40"/>
    </row>
    <row r="90" spans="1:31" hidden="1">
      <c r="A90" s="147" t="s">
        <v>469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814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985</v>
      </c>
      <c r="AE90" s="40"/>
    </row>
    <row r="91" spans="1:31" hidden="1">
      <c r="A91" s="147" t="s">
        <v>470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988</v>
      </c>
      <c r="J91" s="155" t="s">
        <v>1251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985</v>
      </c>
      <c r="AE91" s="40"/>
    </row>
    <row r="92" spans="1:31" hidden="1">
      <c r="A92" s="147" t="s">
        <v>471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988</v>
      </c>
      <c r="J92" s="155" t="s">
        <v>1252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985</v>
      </c>
      <c r="AE92" s="40"/>
    </row>
    <row r="93" spans="1:31" hidden="1">
      <c r="A93" s="147" t="s">
        <v>472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1034</v>
      </c>
      <c r="K93" s="156">
        <v>43607</v>
      </c>
      <c r="L93" s="157" t="s">
        <v>1005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985</v>
      </c>
      <c r="AE93" s="40"/>
    </row>
    <row r="94" spans="1:31" hidden="1">
      <c r="A94" s="10" t="s">
        <v>473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474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475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988</v>
      </c>
      <c r="J95" s="155" t="s">
        <v>1143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476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477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478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988</v>
      </c>
      <c r="J97" s="155" t="s">
        <v>986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479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988</v>
      </c>
      <c r="J98" s="155" t="s">
        <v>987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480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815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481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482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483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484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485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988</v>
      </c>
      <c r="J102" s="155" t="s">
        <v>1084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486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988</v>
      </c>
      <c r="J103" s="155" t="s">
        <v>1085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487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1035</v>
      </c>
      <c r="K104" s="156">
        <v>43622</v>
      </c>
      <c r="L104" s="157" t="s">
        <v>1005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488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988</v>
      </c>
      <c r="J105" s="155" t="s">
        <v>1031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489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816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490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1086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491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1053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492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988</v>
      </c>
      <c r="J109" s="155" t="s">
        <v>1087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493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988</v>
      </c>
      <c r="J110" s="155" t="s">
        <v>1088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494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988</v>
      </c>
      <c r="J111" s="155" t="s">
        <v>1082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495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988</v>
      </c>
      <c r="J112" s="155" t="s">
        <v>1144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496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988</v>
      </c>
      <c r="J113" s="155" t="s">
        <v>989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985</v>
      </c>
      <c r="AE113" s="40"/>
    </row>
    <row r="114" spans="1:31" hidden="1">
      <c r="A114" s="147" t="s">
        <v>497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988</v>
      </c>
      <c r="J114" s="155" t="s">
        <v>1054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985</v>
      </c>
      <c r="AE114" s="40"/>
    </row>
    <row r="115" spans="1:31" hidden="1">
      <c r="A115" s="147" t="s">
        <v>498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988</v>
      </c>
      <c r="J115" s="155" t="s">
        <v>1055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985</v>
      </c>
      <c r="AE115" s="40"/>
    </row>
    <row r="116" spans="1:31" hidden="1">
      <c r="A116" s="147" t="s">
        <v>499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1036</v>
      </c>
      <c r="K116" s="156">
        <v>43641</v>
      </c>
      <c r="L116" s="157" t="s">
        <v>1005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985</v>
      </c>
      <c r="AE116" s="40"/>
    </row>
    <row r="117" spans="1:31" hidden="1">
      <c r="A117" s="147" t="s">
        <v>500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1037</v>
      </c>
      <c r="K117" s="156">
        <v>43642</v>
      </c>
      <c r="L117" s="157" t="s">
        <v>1005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985</v>
      </c>
      <c r="AE117" s="40"/>
    </row>
    <row r="118" spans="1:31" hidden="1">
      <c r="A118" s="147" t="s">
        <v>501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1038</v>
      </c>
      <c r="K118" s="156">
        <v>43643</v>
      </c>
      <c r="L118" s="157" t="s">
        <v>1005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985</v>
      </c>
      <c r="AE118" s="40"/>
    </row>
    <row r="119" spans="1:31" hidden="1">
      <c r="A119" s="147" t="s">
        <v>502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988</v>
      </c>
      <c r="J119" s="155" t="s">
        <v>990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985</v>
      </c>
      <c r="AE119" s="40"/>
    </row>
    <row r="120" spans="1:31" hidden="1">
      <c r="A120" s="147" t="s">
        <v>503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988</v>
      </c>
      <c r="J120" s="155" t="s">
        <v>1089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985</v>
      </c>
      <c r="AE120" s="40"/>
    </row>
    <row r="121" spans="1:31" hidden="1">
      <c r="A121" s="147" t="s">
        <v>504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988</v>
      </c>
      <c r="J121" s="155" t="s">
        <v>1090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985</v>
      </c>
      <c r="AE121" s="40"/>
    </row>
    <row r="122" spans="1:31" hidden="1">
      <c r="A122" s="147" t="s">
        <v>505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988</v>
      </c>
      <c r="J122" s="155" t="s">
        <v>1091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985</v>
      </c>
      <c r="AE122" s="40"/>
    </row>
    <row r="123" spans="1:31" hidden="1">
      <c r="A123" s="147" t="s">
        <v>506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988</v>
      </c>
      <c r="J123" s="155" t="s">
        <v>1092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985</v>
      </c>
      <c r="AE123" s="40"/>
    </row>
    <row r="124" spans="1:31" hidden="1">
      <c r="A124" s="147" t="s">
        <v>507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988</v>
      </c>
      <c r="J124" s="155" t="s">
        <v>1093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985</v>
      </c>
      <c r="AE124" s="40"/>
    </row>
    <row r="125" spans="1:31" hidden="1">
      <c r="A125" s="10" t="s">
        <v>508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817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509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818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510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819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511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820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512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821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513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822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514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823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515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824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516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825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517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826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518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988</v>
      </c>
      <c r="J135" s="155" t="s">
        <v>1253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519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988</v>
      </c>
      <c r="J136" s="155" t="s">
        <v>1254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520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988</v>
      </c>
      <c r="J137" s="155" t="s">
        <v>1211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521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988</v>
      </c>
      <c r="J138" s="155" t="s">
        <v>991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522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988</v>
      </c>
      <c r="J139" s="155" t="s">
        <v>992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523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988</v>
      </c>
      <c r="J140" s="155" t="s">
        <v>993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524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1039</v>
      </c>
      <c r="K141" s="156">
        <v>43676</v>
      </c>
      <c r="L141" s="157" t="s">
        <v>1005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525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1040</v>
      </c>
      <c r="K142" s="156">
        <v>43677</v>
      </c>
      <c r="L142" s="157" t="s">
        <v>1005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526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827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527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988</v>
      </c>
      <c r="J144" s="155" t="s">
        <v>1255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528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988</v>
      </c>
      <c r="J145" s="155" t="s">
        <v>1094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529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1041</v>
      </c>
      <c r="K146" s="156">
        <v>43683</v>
      </c>
      <c r="L146" s="157" t="s">
        <v>1005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530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1042</v>
      </c>
      <c r="K147" s="156">
        <v>43684</v>
      </c>
      <c r="L147" s="157" t="s">
        <v>1005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531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1043</v>
      </c>
      <c r="K148" s="156">
        <v>43685</v>
      </c>
      <c r="L148" s="157" t="s">
        <v>1005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532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828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533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988</v>
      </c>
      <c r="J150" s="155" t="s">
        <v>1095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534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1044</v>
      </c>
      <c r="K151" s="156">
        <v>43690</v>
      </c>
      <c r="L151" s="157" t="s">
        <v>1005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535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1533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536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1006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537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1007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538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1045</v>
      </c>
      <c r="K155" s="156">
        <v>43696</v>
      </c>
      <c r="L155" s="157" t="s">
        <v>1005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539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829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540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988</v>
      </c>
      <c r="J157" s="155" t="s">
        <v>994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541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988</v>
      </c>
      <c r="J158" s="155" t="s">
        <v>995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542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1046</v>
      </c>
      <c r="K159" s="156">
        <v>43700</v>
      </c>
      <c r="L159" s="157" t="s">
        <v>1005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543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830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544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988</v>
      </c>
      <c r="J161" s="155" t="s">
        <v>1056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985</v>
      </c>
      <c r="AE161" s="40"/>
    </row>
    <row r="162" spans="1:31" hidden="1">
      <c r="A162" s="147" t="s">
        <v>545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1047</v>
      </c>
      <c r="K162" s="156">
        <v>43705</v>
      </c>
      <c r="L162" s="157" t="s">
        <v>1005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985</v>
      </c>
      <c r="AE162" s="40"/>
    </row>
    <row r="163" spans="1:31" hidden="1">
      <c r="A163" s="147" t="s">
        <v>546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988</v>
      </c>
      <c r="J163" s="155" t="s">
        <v>1057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985</v>
      </c>
      <c r="AE163" s="40"/>
    </row>
    <row r="164" spans="1:31" hidden="1">
      <c r="A164" s="147" t="s">
        <v>547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1048</v>
      </c>
      <c r="K164" s="156">
        <v>43707</v>
      </c>
      <c r="L164" s="157" t="s">
        <v>1005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985</v>
      </c>
      <c r="AE164" s="40"/>
    </row>
    <row r="165" spans="1:31" hidden="1">
      <c r="A165" s="147" t="s">
        <v>548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988</v>
      </c>
      <c r="J165" s="155" t="s">
        <v>1096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985</v>
      </c>
      <c r="AE165" s="40"/>
    </row>
    <row r="166" spans="1:31" hidden="1">
      <c r="A166" s="147" t="s">
        <v>549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988</v>
      </c>
      <c r="J166" s="155" t="s">
        <v>1256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985</v>
      </c>
      <c r="AE166" s="40"/>
    </row>
    <row r="167" spans="1:31" hidden="1">
      <c r="A167" s="147" t="s">
        <v>550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988</v>
      </c>
      <c r="J167" s="155" t="s">
        <v>1257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985</v>
      </c>
      <c r="AE167" s="40"/>
    </row>
    <row r="168" spans="1:31" hidden="1">
      <c r="A168" s="147" t="s">
        <v>551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988</v>
      </c>
      <c r="J168" s="155" t="s">
        <v>1258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985</v>
      </c>
      <c r="AE168" s="40"/>
    </row>
    <row r="169" spans="1:31" hidden="1">
      <c r="A169" s="147" t="s">
        <v>552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988</v>
      </c>
      <c r="J169" s="155" t="s">
        <v>1259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985</v>
      </c>
      <c r="AE169" s="40"/>
    </row>
    <row r="170" spans="1:31" hidden="1">
      <c r="A170" s="147" t="s">
        <v>553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988</v>
      </c>
      <c r="J170" s="155" t="s">
        <v>1260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985</v>
      </c>
      <c r="AE170" s="40"/>
    </row>
    <row r="171" spans="1:31" hidden="1">
      <c r="A171" s="147" t="s">
        <v>554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988</v>
      </c>
      <c r="J171" s="155" t="s">
        <v>1261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985</v>
      </c>
      <c r="AE171" s="40"/>
    </row>
    <row r="172" spans="1:31" hidden="1">
      <c r="A172" s="147" t="s">
        <v>555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988</v>
      </c>
      <c r="J172" s="155" t="s">
        <v>1262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985</v>
      </c>
      <c r="AE172" s="40"/>
    </row>
    <row r="173" spans="1:31" hidden="1">
      <c r="A173" s="147" t="s">
        <v>556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988</v>
      </c>
      <c r="J173" s="155" t="s">
        <v>1263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985</v>
      </c>
      <c r="AE173" s="40"/>
    </row>
    <row r="174" spans="1:31" hidden="1">
      <c r="A174" s="147" t="s">
        <v>557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988</v>
      </c>
      <c r="J174" s="155" t="s">
        <v>1264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985</v>
      </c>
      <c r="AE174" s="40"/>
    </row>
    <row r="175" spans="1:31" hidden="1">
      <c r="A175" s="147" t="s">
        <v>558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988</v>
      </c>
      <c r="J175" s="155" t="s">
        <v>1265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985</v>
      </c>
      <c r="AE175" s="40"/>
    </row>
    <row r="176" spans="1:31" hidden="1">
      <c r="A176" s="147" t="s">
        <v>559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988</v>
      </c>
      <c r="J176" s="155" t="s">
        <v>1266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985</v>
      </c>
      <c r="AE176" s="40"/>
    </row>
    <row r="177" spans="1:31" hidden="1">
      <c r="A177" s="147" t="s">
        <v>560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988</v>
      </c>
      <c r="J177" s="155" t="s">
        <v>1267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985</v>
      </c>
      <c r="AE177" s="40"/>
    </row>
    <row r="178" spans="1:31" hidden="1">
      <c r="A178" s="147" t="s">
        <v>561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988</v>
      </c>
      <c r="J178" s="155" t="s">
        <v>1268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985</v>
      </c>
      <c r="AE178" s="40"/>
    </row>
    <row r="179" spans="1:31" hidden="1">
      <c r="A179" s="147" t="s">
        <v>562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988</v>
      </c>
      <c r="J179" s="155" t="s">
        <v>1269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985</v>
      </c>
      <c r="AE179" s="40"/>
    </row>
    <row r="180" spans="1:31" hidden="1">
      <c r="A180" s="147" t="s">
        <v>563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988</v>
      </c>
      <c r="J180" s="155" t="s">
        <v>1270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985</v>
      </c>
      <c r="AE180" s="40"/>
    </row>
    <row r="181" spans="1:31" hidden="1">
      <c r="A181" s="147" t="s">
        <v>564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988</v>
      </c>
      <c r="J181" s="155" t="s">
        <v>1271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985</v>
      </c>
      <c r="AE181" s="40"/>
    </row>
    <row r="182" spans="1:31" hidden="1">
      <c r="A182" s="147" t="s">
        <v>565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988</v>
      </c>
      <c r="J182" s="155" t="s">
        <v>1097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985</v>
      </c>
      <c r="AE182" s="40"/>
    </row>
    <row r="183" spans="1:31" hidden="1">
      <c r="A183" s="147" t="s">
        <v>566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988</v>
      </c>
      <c r="J183" s="155" t="s">
        <v>1098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985</v>
      </c>
      <c r="AE183" s="40"/>
    </row>
    <row r="184" spans="1:31" hidden="1">
      <c r="A184" s="147" t="s">
        <v>567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988</v>
      </c>
      <c r="J184" s="155" t="s">
        <v>1099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985</v>
      </c>
      <c r="AE184" s="40"/>
    </row>
    <row r="185" spans="1:31" hidden="1">
      <c r="A185" s="147" t="s">
        <v>568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988</v>
      </c>
      <c r="J185" s="155" t="s">
        <v>1100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985</v>
      </c>
      <c r="AE185" s="40"/>
    </row>
    <row r="186" spans="1:31" hidden="1">
      <c r="A186" s="147" t="s">
        <v>569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988</v>
      </c>
      <c r="J186" s="155" t="s">
        <v>1101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985</v>
      </c>
      <c r="AE186" s="40"/>
    </row>
    <row r="187" spans="1:31" hidden="1">
      <c r="A187" s="147" t="s">
        <v>570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988</v>
      </c>
      <c r="J187" s="155" t="s">
        <v>1272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985</v>
      </c>
      <c r="AE187" s="40"/>
    </row>
    <row r="188" spans="1:31" hidden="1">
      <c r="A188" s="147" t="s">
        <v>571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988</v>
      </c>
      <c r="J188" s="155" t="s">
        <v>1273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985</v>
      </c>
      <c r="AE188" s="40"/>
    </row>
    <row r="189" spans="1:31" hidden="1">
      <c r="A189" s="147" t="s">
        <v>572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988</v>
      </c>
      <c r="J189" s="155" t="s">
        <v>1274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985</v>
      </c>
      <c r="AE189" s="40"/>
    </row>
    <row r="190" spans="1:31" hidden="1">
      <c r="A190" s="147" t="s">
        <v>573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988</v>
      </c>
      <c r="J190" s="155" t="s">
        <v>1275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985</v>
      </c>
      <c r="AE190" s="40"/>
    </row>
    <row r="191" spans="1:31" hidden="1">
      <c r="A191" s="147" t="s">
        <v>574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988</v>
      </c>
      <c r="J191" s="155" t="s">
        <v>1276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985</v>
      </c>
      <c r="AE191" s="40"/>
    </row>
    <row r="192" spans="1:31" hidden="1">
      <c r="A192" s="147" t="s">
        <v>575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988</v>
      </c>
      <c r="J192" s="155" t="s">
        <v>1277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985</v>
      </c>
      <c r="AE192" s="40"/>
    </row>
    <row r="193" spans="1:31" hidden="1">
      <c r="A193" s="147" t="s">
        <v>576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988</v>
      </c>
      <c r="J193" s="155" t="s">
        <v>1102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985</v>
      </c>
      <c r="AE193" s="40"/>
    </row>
    <row r="194" spans="1:31" hidden="1">
      <c r="A194" s="147" t="s">
        <v>577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988</v>
      </c>
      <c r="J194" s="155" t="s">
        <v>1103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985</v>
      </c>
      <c r="AE194" s="40"/>
    </row>
    <row r="195" spans="1:31" hidden="1">
      <c r="A195" s="147" t="s">
        <v>578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988</v>
      </c>
      <c r="J195" s="155" t="s">
        <v>1278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985</v>
      </c>
      <c r="AE195" s="40"/>
    </row>
    <row r="196" spans="1:31" hidden="1">
      <c r="A196" s="147" t="s">
        <v>579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988</v>
      </c>
      <c r="J196" s="155" t="s">
        <v>1104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985</v>
      </c>
      <c r="AE196" s="40"/>
    </row>
    <row r="197" spans="1:31" hidden="1">
      <c r="A197" s="147" t="s">
        <v>580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988</v>
      </c>
      <c r="J197" s="155" t="s">
        <v>1105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985</v>
      </c>
      <c r="AE197" s="40"/>
    </row>
    <row r="198" spans="1:31" hidden="1">
      <c r="A198" s="147" t="s">
        <v>581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988</v>
      </c>
      <c r="J198" s="155" t="s">
        <v>1106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985</v>
      </c>
      <c r="AE198" s="40"/>
    </row>
    <row r="199" spans="1:31" hidden="1">
      <c r="A199" s="147" t="s">
        <v>582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988</v>
      </c>
      <c r="J199" s="155" t="s">
        <v>1279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985</v>
      </c>
      <c r="AE199" s="40"/>
    </row>
    <row r="200" spans="1:31" hidden="1">
      <c r="A200" s="147" t="s">
        <v>583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988</v>
      </c>
      <c r="J200" s="155" t="s">
        <v>1280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985</v>
      </c>
      <c r="AE200" s="40"/>
    </row>
    <row r="201" spans="1:31" hidden="1">
      <c r="A201" s="147" t="s">
        <v>584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988</v>
      </c>
      <c r="J201" s="155" t="s">
        <v>1107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985</v>
      </c>
      <c r="AE201" s="40"/>
    </row>
    <row r="202" spans="1:31" hidden="1">
      <c r="A202" s="147" t="s">
        <v>585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988</v>
      </c>
      <c r="J202" s="155" t="s">
        <v>1058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985</v>
      </c>
      <c r="AE202" s="40"/>
    </row>
    <row r="203" spans="1:31" hidden="1">
      <c r="A203" s="147" t="s">
        <v>586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988</v>
      </c>
      <c r="J203" s="155" t="s">
        <v>1108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985</v>
      </c>
      <c r="AE203" s="40"/>
    </row>
    <row r="204" spans="1:31" hidden="1">
      <c r="A204" s="147" t="s">
        <v>587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988</v>
      </c>
      <c r="J204" s="155" t="s">
        <v>1109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985</v>
      </c>
      <c r="AE204" s="40"/>
    </row>
    <row r="205" spans="1:31" hidden="1">
      <c r="A205" s="147" t="s">
        <v>588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988</v>
      </c>
      <c r="J205" s="155" t="s">
        <v>1281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985</v>
      </c>
      <c r="AE205" s="40"/>
    </row>
    <row r="206" spans="1:31" hidden="1">
      <c r="A206" s="147" t="s">
        <v>589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988</v>
      </c>
      <c r="J206" s="155" t="s">
        <v>1110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985</v>
      </c>
      <c r="AE206" s="40"/>
    </row>
    <row r="207" spans="1:31" hidden="1">
      <c r="A207" s="147" t="s">
        <v>590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988</v>
      </c>
      <c r="J207" s="155" t="s">
        <v>1282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985</v>
      </c>
      <c r="AE207" s="40"/>
    </row>
    <row r="208" spans="1:31" hidden="1">
      <c r="A208" s="147" t="s">
        <v>591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988</v>
      </c>
      <c r="J208" s="155" t="s">
        <v>1111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985</v>
      </c>
      <c r="AE208" s="40"/>
    </row>
    <row r="209" spans="1:31" hidden="1">
      <c r="A209" s="147" t="s">
        <v>592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1049</v>
      </c>
      <c r="K209" s="156">
        <v>43780</v>
      </c>
      <c r="L209" s="157" t="s">
        <v>1005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985</v>
      </c>
      <c r="AE209" s="40"/>
    </row>
    <row r="210" spans="1:31" hidden="1">
      <c r="A210" s="147" t="s">
        <v>593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988</v>
      </c>
      <c r="J210" s="155" t="s">
        <v>1283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985</v>
      </c>
      <c r="AE210" s="40"/>
    </row>
    <row r="211" spans="1:31" hidden="1">
      <c r="A211" s="147" t="s">
        <v>594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988</v>
      </c>
      <c r="J211" s="155" t="s">
        <v>1284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985</v>
      </c>
      <c r="AE211" s="40"/>
    </row>
    <row r="212" spans="1:31" hidden="1">
      <c r="A212" s="147" t="s">
        <v>595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988</v>
      </c>
      <c r="J212" s="155" t="s">
        <v>1285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985</v>
      </c>
      <c r="AE212" s="40"/>
    </row>
    <row r="213" spans="1:31" hidden="1">
      <c r="A213" s="147" t="s">
        <v>596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1050</v>
      </c>
      <c r="K213" s="156">
        <v>43784</v>
      </c>
      <c r="L213" s="157" t="s">
        <v>1005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985</v>
      </c>
      <c r="AE213" s="40"/>
    </row>
    <row r="214" spans="1:31" hidden="1">
      <c r="A214" s="147" t="s">
        <v>597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988</v>
      </c>
      <c r="J214" s="155" t="s">
        <v>1286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985</v>
      </c>
      <c r="AE214" s="40"/>
    </row>
    <row r="215" spans="1:31" hidden="1">
      <c r="A215" s="147" t="s">
        <v>598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988</v>
      </c>
      <c r="J215" s="155" t="s">
        <v>1112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985</v>
      </c>
      <c r="AE215" s="40"/>
    </row>
    <row r="216" spans="1:31" hidden="1">
      <c r="A216" s="147" t="s">
        <v>599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988</v>
      </c>
      <c r="J216" s="155" t="s">
        <v>1113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985</v>
      </c>
      <c r="AE216" s="40"/>
    </row>
    <row r="217" spans="1:31" hidden="1">
      <c r="A217" s="147" t="s">
        <v>600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988</v>
      </c>
      <c r="J217" s="155" t="s">
        <v>1114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985</v>
      </c>
      <c r="AE217" s="40"/>
    </row>
    <row r="218" spans="1:31" hidden="1">
      <c r="A218" s="147" t="s">
        <v>601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988</v>
      </c>
      <c r="J218" s="155" t="s">
        <v>1059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985</v>
      </c>
      <c r="AE218" s="40"/>
    </row>
    <row r="219" spans="1:31" hidden="1">
      <c r="A219" s="147" t="s">
        <v>602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988</v>
      </c>
      <c r="J219" s="155" t="s">
        <v>1060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985</v>
      </c>
      <c r="AE219" s="40"/>
    </row>
    <row r="220" spans="1:31" hidden="1">
      <c r="A220" s="147" t="s">
        <v>603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1051</v>
      </c>
      <c r="K220" s="156">
        <v>43795</v>
      </c>
      <c r="L220" s="157" t="s">
        <v>1005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985</v>
      </c>
      <c r="AE220" s="40"/>
    </row>
    <row r="221" spans="1:31" hidden="1">
      <c r="A221" s="147" t="s">
        <v>604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988</v>
      </c>
      <c r="J221" s="155" t="s">
        <v>1287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985</v>
      </c>
      <c r="AE221" s="40"/>
    </row>
    <row r="222" spans="1:31" hidden="1">
      <c r="A222" s="147" t="s">
        <v>605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1052</v>
      </c>
      <c r="K222" s="156">
        <v>43797</v>
      </c>
      <c r="L222" s="157" t="s">
        <v>1005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985</v>
      </c>
      <c r="AE222" s="40"/>
    </row>
    <row r="223" spans="1:31" hidden="1">
      <c r="A223" s="147" t="s">
        <v>606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988</v>
      </c>
      <c r="J223" s="155" t="s">
        <v>1239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985</v>
      </c>
      <c r="AE223" s="40"/>
    </row>
    <row r="224" spans="1:31" hidden="1">
      <c r="A224" s="147" t="s">
        <v>607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988</v>
      </c>
      <c r="J224" s="155" t="s">
        <v>1240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985</v>
      </c>
      <c r="AE224" s="40"/>
    </row>
    <row r="225" spans="1:31" hidden="1">
      <c r="A225" s="147" t="s">
        <v>608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988</v>
      </c>
      <c r="J225" s="155" t="s">
        <v>1288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985</v>
      </c>
      <c r="AE225" s="40"/>
    </row>
    <row r="226" spans="1:31" hidden="1">
      <c r="A226" s="147" t="s">
        <v>609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988</v>
      </c>
      <c r="J226" s="155" t="s">
        <v>1115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985</v>
      </c>
      <c r="AE226" s="40"/>
    </row>
    <row r="227" spans="1:31" hidden="1">
      <c r="A227" s="147" t="s">
        <v>610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988</v>
      </c>
      <c r="J227" s="155" t="s">
        <v>1116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985</v>
      </c>
      <c r="AE227" s="40"/>
    </row>
    <row r="228" spans="1:31" hidden="1">
      <c r="A228" s="147" t="s">
        <v>611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988</v>
      </c>
      <c r="J228" s="155" t="s">
        <v>1289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985</v>
      </c>
      <c r="AE228" s="40"/>
    </row>
    <row r="229" spans="1:31" hidden="1">
      <c r="A229" s="147" t="s">
        <v>612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988</v>
      </c>
      <c r="J229" s="155" t="s">
        <v>1290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985</v>
      </c>
      <c r="AE229" s="40"/>
    </row>
    <row r="230" spans="1:31" hidden="1">
      <c r="A230" s="147" t="s">
        <v>613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988</v>
      </c>
      <c r="J230" s="155" t="s">
        <v>1291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985</v>
      </c>
      <c r="AE230" s="40"/>
    </row>
    <row r="231" spans="1:31" hidden="1">
      <c r="A231" s="147" t="s">
        <v>614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988</v>
      </c>
      <c r="J231" s="155" t="s">
        <v>1292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985</v>
      </c>
      <c r="AE231" s="40"/>
    </row>
    <row r="232" spans="1:31" hidden="1">
      <c r="A232" s="147" t="s">
        <v>615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988</v>
      </c>
      <c r="J232" s="155" t="s">
        <v>1293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985</v>
      </c>
      <c r="AE232" s="40"/>
    </row>
    <row r="233" spans="1:31" hidden="1">
      <c r="A233" s="147" t="s">
        <v>616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988</v>
      </c>
      <c r="J233" s="155" t="s">
        <v>1294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985</v>
      </c>
      <c r="AE233" s="40"/>
    </row>
    <row r="234" spans="1:31" hidden="1">
      <c r="A234" s="147" t="s">
        <v>617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988</v>
      </c>
      <c r="J234" s="155" t="s">
        <v>1295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985</v>
      </c>
      <c r="AE234" s="40"/>
    </row>
    <row r="235" spans="1:31" hidden="1">
      <c r="A235" s="147" t="s">
        <v>618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988</v>
      </c>
      <c r="J235" s="155" t="s">
        <v>1296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985</v>
      </c>
      <c r="AE235" s="40"/>
    </row>
    <row r="236" spans="1:31" hidden="1">
      <c r="A236" s="147" t="s">
        <v>619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988</v>
      </c>
      <c r="J236" s="155" t="s">
        <v>1297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985</v>
      </c>
      <c r="AE236" s="40"/>
    </row>
    <row r="237" spans="1:31" hidden="1">
      <c r="A237" s="147" t="s">
        <v>620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988</v>
      </c>
      <c r="J237" s="155" t="s">
        <v>1298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985</v>
      </c>
      <c r="AE237" s="40"/>
    </row>
    <row r="238" spans="1:31" hidden="1">
      <c r="A238" s="147" t="s">
        <v>621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988</v>
      </c>
      <c r="J238" s="155" t="s">
        <v>1299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985</v>
      </c>
      <c r="AE238" s="40"/>
    </row>
    <row r="239" spans="1:31" hidden="1">
      <c r="A239" s="147" t="s">
        <v>622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988</v>
      </c>
      <c r="J239" s="155" t="s">
        <v>1300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985</v>
      </c>
      <c r="AE239" s="40"/>
    </row>
    <row r="240" spans="1:31" hidden="1">
      <c r="A240" s="147" t="s">
        <v>623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988</v>
      </c>
      <c r="J240" s="155" t="s">
        <v>1301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985</v>
      </c>
      <c r="AE240" s="40"/>
    </row>
    <row r="241" spans="1:31" hidden="1">
      <c r="A241" s="147" t="s">
        <v>624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988</v>
      </c>
      <c r="J241" s="155" t="s">
        <v>1302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985</v>
      </c>
      <c r="AE241" s="40"/>
    </row>
    <row r="242" spans="1:31" hidden="1">
      <c r="A242" s="147" t="s">
        <v>625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988</v>
      </c>
      <c r="J242" s="155" t="s">
        <v>1303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985</v>
      </c>
      <c r="AE242" s="40"/>
    </row>
    <row r="243" spans="1:31" hidden="1">
      <c r="A243" s="147" t="s">
        <v>626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988</v>
      </c>
      <c r="J243" s="155" t="s">
        <v>1304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985</v>
      </c>
      <c r="AE243" s="40"/>
    </row>
    <row r="244" spans="1:31" hidden="1">
      <c r="A244" s="147" t="s">
        <v>627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988</v>
      </c>
      <c r="J244" s="155" t="s">
        <v>1305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985</v>
      </c>
      <c r="AE244" s="40"/>
    </row>
    <row r="245" spans="1:31" hidden="1">
      <c r="A245" s="147" t="s">
        <v>628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1445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985</v>
      </c>
      <c r="AE245" s="40"/>
    </row>
    <row r="246" spans="1:31" hidden="1">
      <c r="A246" s="147" t="s">
        <v>629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988</v>
      </c>
      <c r="J246" s="155" t="s">
        <v>1446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985</v>
      </c>
      <c r="AE246" s="40"/>
    </row>
    <row r="247" spans="1:31" hidden="1">
      <c r="A247" s="147" t="s">
        <v>630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988</v>
      </c>
      <c r="J247" s="155" t="s">
        <v>1447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985</v>
      </c>
      <c r="AE247" s="40"/>
    </row>
    <row r="248" spans="1:31" hidden="1">
      <c r="A248" s="147" t="s">
        <v>631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988</v>
      </c>
      <c r="J248" s="155" t="s">
        <v>1448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985</v>
      </c>
      <c r="AE248" s="40"/>
    </row>
    <row r="249" spans="1:31" hidden="1">
      <c r="A249" s="147" t="s">
        <v>632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988</v>
      </c>
      <c r="J249" s="155" t="s">
        <v>1449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985</v>
      </c>
      <c r="AE249" s="40"/>
    </row>
    <row r="250" spans="1:31" hidden="1">
      <c r="A250" s="147" t="s">
        <v>633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988</v>
      </c>
      <c r="J250" s="155" t="s">
        <v>1450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985</v>
      </c>
      <c r="AE250" s="40"/>
    </row>
    <row r="251" spans="1:31" hidden="1">
      <c r="A251" s="147" t="s">
        <v>634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988</v>
      </c>
      <c r="J251" s="155" t="s">
        <v>1451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985</v>
      </c>
      <c r="AE251" s="40"/>
    </row>
    <row r="252" spans="1:31" hidden="1">
      <c r="A252" s="147" t="s">
        <v>635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988</v>
      </c>
      <c r="J252" s="155" t="s">
        <v>1452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985</v>
      </c>
      <c r="AE252" s="40"/>
    </row>
    <row r="253" spans="1:31" hidden="1">
      <c r="A253" s="147" t="s">
        <v>636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988</v>
      </c>
      <c r="J253" s="155" t="s">
        <v>1453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985</v>
      </c>
      <c r="AE253" s="40"/>
    </row>
    <row r="254" spans="1:31" hidden="1">
      <c r="A254" s="147" t="s">
        <v>637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988</v>
      </c>
      <c r="J254" s="155" t="s">
        <v>1454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985</v>
      </c>
      <c r="AE254" s="40"/>
    </row>
    <row r="255" spans="1:31" hidden="1">
      <c r="A255" s="147" t="s">
        <v>638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988</v>
      </c>
      <c r="J255" s="155" t="s">
        <v>1455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985</v>
      </c>
      <c r="AE255" s="40"/>
    </row>
    <row r="256" spans="1:31" hidden="1">
      <c r="A256" s="147" t="s">
        <v>639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988</v>
      </c>
      <c r="J256" s="155" t="s">
        <v>1456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985</v>
      </c>
      <c r="AE256" s="40"/>
    </row>
    <row r="257" spans="1:31" hidden="1">
      <c r="A257" s="147" t="s">
        <v>640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988</v>
      </c>
      <c r="J257" s="155" t="s">
        <v>1457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985</v>
      </c>
      <c r="AE257" s="40"/>
    </row>
    <row r="258" spans="1:31" hidden="1">
      <c r="A258" s="147" t="s">
        <v>641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988</v>
      </c>
      <c r="J258" s="155" t="s">
        <v>1513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985</v>
      </c>
    </row>
    <row r="259" spans="1:31" hidden="1">
      <c r="A259" s="147" t="s">
        <v>642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988</v>
      </c>
      <c r="J259" s="155" t="s">
        <v>1464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985</v>
      </c>
    </row>
    <row r="260" spans="1:31" hidden="1">
      <c r="A260" s="147" t="s">
        <v>643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988</v>
      </c>
      <c r="J260" s="155" t="s">
        <v>1514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985</v>
      </c>
    </row>
    <row r="261" spans="1:31" hidden="1">
      <c r="A261" s="147" t="s">
        <v>644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988</v>
      </c>
      <c r="J261" s="155" t="s">
        <v>1458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985</v>
      </c>
    </row>
    <row r="262" spans="1:31" hidden="1">
      <c r="A262" s="147" t="s">
        <v>645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988</v>
      </c>
      <c r="J262" s="155" t="s">
        <v>1117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985</v>
      </c>
    </row>
    <row r="263" spans="1:31" hidden="1">
      <c r="A263" s="147" t="s">
        <v>646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988</v>
      </c>
      <c r="J263" s="155" t="s">
        <v>1061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985</v>
      </c>
    </row>
    <row r="264" spans="1:31" hidden="1">
      <c r="A264" s="147" t="s">
        <v>647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988</v>
      </c>
      <c r="J264" s="155" t="s">
        <v>1306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985</v>
      </c>
    </row>
    <row r="265" spans="1:31" hidden="1">
      <c r="A265" s="147" t="s">
        <v>648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1459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985</v>
      </c>
    </row>
    <row r="266" spans="1:31" hidden="1">
      <c r="A266" s="147" t="s">
        <v>649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988</v>
      </c>
      <c r="J266" s="155" t="s">
        <v>1420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985</v>
      </c>
    </row>
    <row r="267" spans="1:31" hidden="1">
      <c r="A267" s="147" t="s">
        <v>650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988</v>
      </c>
      <c r="J267" s="155" t="s">
        <v>1421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985</v>
      </c>
    </row>
    <row r="268" spans="1:31" hidden="1">
      <c r="A268" s="147" t="s">
        <v>651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988</v>
      </c>
      <c r="J268" s="155" t="s">
        <v>1460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985</v>
      </c>
    </row>
    <row r="269" spans="1:31" hidden="1">
      <c r="A269" s="147" t="s">
        <v>652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988</v>
      </c>
      <c r="J269" s="155" t="s">
        <v>1461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985</v>
      </c>
    </row>
    <row r="270" spans="1:31" hidden="1">
      <c r="A270" s="147" t="s">
        <v>653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988</v>
      </c>
      <c r="J270" s="155" t="s">
        <v>1462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985</v>
      </c>
    </row>
    <row r="271" spans="1:31" hidden="1">
      <c r="A271" s="147" t="s">
        <v>654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988</v>
      </c>
      <c r="J271" s="155" t="s">
        <v>1463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985</v>
      </c>
    </row>
    <row r="272" spans="1:31" hidden="1">
      <c r="A272" s="147" t="s">
        <v>655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988</v>
      </c>
      <c r="J272" s="155" t="s">
        <v>1515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985</v>
      </c>
    </row>
    <row r="273" spans="1:30" hidden="1">
      <c r="A273" s="147" t="s">
        <v>656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988</v>
      </c>
      <c r="J273" s="155" t="s">
        <v>1516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985</v>
      </c>
    </row>
    <row r="274" spans="1:30">
      <c r="A274" s="147" t="s">
        <v>657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988</v>
      </c>
      <c r="J274" s="155" t="s">
        <v>1517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985</v>
      </c>
    </row>
    <row r="275" spans="1:30">
      <c r="A275" s="147" t="s">
        <v>658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988</v>
      </c>
      <c r="J275" s="155" t="s">
        <v>1518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985</v>
      </c>
    </row>
    <row r="276" spans="1:30">
      <c r="A276" s="63" t="s">
        <v>659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327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2020/11/9</v>
      </c>
      <c r="M276" s="44">
        <f t="shared" ref="M276:M280" ca="1" si="6">(L276-K276+1)*B276</f>
        <v>35505</v>
      </c>
      <c r="N276" s="61">
        <f t="shared" ref="N276:N280" ca="1" si="7">H276/M276*365</f>
        <v>0.15780151246303353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660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329</v>
      </c>
      <c r="K277" s="59">
        <f t="shared" si="4"/>
        <v>43885</v>
      </c>
      <c r="L277" s="60" t="str">
        <f t="shared" ca="1" si="5"/>
        <v>2020/11/9</v>
      </c>
      <c r="M277" s="44">
        <f t="shared" ca="1" si="6"/>
        <v>35100</v>
      </c>
      <c r="N277" s="61">
        <f t="shared" ca="1" si="7"/>
        <v>0.13982987777777772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661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331</v>
      </c>
      <c r="K278" s="59">
        <f t="shared" si="4"/>
        <v>43886</v>
      </c>
      <c r="L278" s="60" t="str">
        <f t="shared" ca="1" si="5"/>
        <v>2020/11/9</v>
      </c>
      <c r="M278" s="44">
        <f t="shared" ca="1" si="6"/>
        <v>34965</v>
      </c>
      <c r="N278" s="61">
        <f t="shared" ca="1" si="7"/>
        <v>0.13276893007293009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662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333</v>
      </c>
      <c r="K279" s="59">
        <f t="shared" si="4"/>
        <v>43887</v>
      </c>
      <c r="L279" s="60" t="str">
        <f t="shared" ca="1" si="5"/>
        <v>2020/11/9</v>
      </c>
      <c r="M279" s="44">
        <f t="shared" ca="1" si="6"/>
        <v>34830</v>
      </c>
      <c r="N279" s="61">
        <f t="shared" ca="1" si="7"/>
        <v>0.17049794487510775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663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335</v>
      </c>
      <c r="K280" s="59">
        <f t="shared" si="4"/>
        <v>43888</v>
      </c>
      <c r="L280" s="60" t="str">
        <f t="shared" ca="1" si="5"/>
        <v>2020/11/9</v>
      </c>
      <c r="M280" s="44">
        <f t="shared" ca="1" si="6"/>
        <v>34695</v>
      </c>
      <c r="N280" s="61">
        <f t="shared" ca="1" si="7"/>
        <v>0.16565154950281039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664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988</v>
      </c>
      <c r="J281" s="155" t="s">
        <v>1424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1466</v>
      </c>
    </row>
    <row r="282" spans="1:30">
      <c r="A282" s="147" t="s">
        <v>665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988</v>
      </c>
      <c r="J282" s="155" t="s">
        <v>1519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985</v>
      </c>
    </row>
    <row r="283" spans="1:30">
      <c r="A283" s="147" t="s">
        <v>666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988</v>
      </c>
      <c r="J283" s="155" t="s">
        <v>1520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985</v>
      </c>
    </row>
    <row r="284" spans="1:30">
      <c r="A284" s="63" t="s">
        <v>667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340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2020/11/9</v>
      </c>
      <c r="M284" s="44">
        <f ca="1">(L284-K284+1)*B284</f>
        <v>33885</v>
      </c>
      <c r="N284" s="61">
        <f ca="1">H284/M284*365</f>
        <v>0.18213277025232416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668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342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2020/11/9</v>
      </c>
      <c r="M285" s="44">
        <f ca="1">(L285-K285+1)*B285</f>
        <v>33750</v>
      </c>
      <c r="N285" s="61">
        <f ca="1">H285/M285*365</f>
        <v>0.15951421422222234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1521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1522</v>
      </c>
      <c r="K286" s="192">
        <v>43896</v>
      </c>
      <c r="L286" s="193" t="str">
        <f ca="1">IF(LEN(J286) &gt; 15,DATE(MID(J286,12,4),MID(J286,16,2),MID(J286,18,2)),TEXT(TODAY(),"yyyy/m/d"))</f>
        <v>2020/11/9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837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988</v>
      </c>
      <c r="J287" s="155" t="s">
        <v>1478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985</v>
      </c>
    </row>
    <row r="288" spans="1:30">
      <c r="A288" s="147" t="s">
        <v>838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988</v>
      </c>
      <c r="J288" s="155" t="s">
        <v>1492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985</v>
      </c>
    </row>
    <row r="289" spans="1:30">
      <c r="A289" s="147" t="s">
        <v>839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988</v>
      </c>
      <c r="J289" s="155" t="s">
        <v>1493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985</v>
      </c>
    </row>
    <row r="290" spans="1:30">
      <c r="A290" s="147" t="s">
        <v>840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988</v>
      </c>
      <c r="J290" s="155" t="s">
        <v>1344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985</v>
      </c>
    </row>
    <row r="291" spans="1:30" ht="18" customHeight="1">
      <c r="A291" s="147" t="s">
        <v>841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988</v>
      </c>
      <c r="J291" s="155" t="s">
        <v>1345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985</v>
      </c>
    </row>
    <row r="292" spans="1:30">
      <c r="A292" s="147" t="s">
        <v>849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1317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985</v>
      </c>
    </row>
    <row r="293" spans="1:30">
      <c r="A293" s="147" t="s">
        <v>850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1318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985</v>
      </c>
    </row>
    <row r="294" spans="1:30">
      <c r="A294" s="147" t="s">
        <v>851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988</v>
      </c>
      <c r="J294" s="155" t="s">
        <v>1151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985</v>
      </c>
    </row>
    <row r="295" spans="1:30">
      <c r="A295" s="147" t="s">
        <v>852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988</v>
      </c>
      <c r="J295" s="155" t="s">
        <v>1152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985</v>
      </c>
    </row>
    <row r="296" spans="1:30">
      <c r="A296" s="147" t="s">
        <v>853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988</v>
      </c>
      <c r="J296" s="155" t="s">
        <v>1153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985</v>
      </c>
    </row>
    <row r="297" spans="1:30">
      <c r="A297" s="147" t="s">
        <v>860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988</v>
      </c>
      <c r="J297" s="155" t="s">
        <v>1154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985</v>
      </c>
    </row>
    <row r="298" spans="1:30">
      <c r="A298" s="147" t="s">
        <v>861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988</v>
      </c>
      <c r="J298" s="155" t="s">
        <v>1118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985</v>
      </c>
    </row>
    <row r="299" spans="1:30">
      <c r="A299" s="147" t="s">
        <v>862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988</v>
      </c>
      <c r="J299" s="155" t="s">
        <v>1146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985</v>
      </c>
    </row>
    <row r="300" spans="1:30">
      <c r="A300" s="147" t="s">
        <v>863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988</v>
      </c>
      <c r="J300" s="155" t="s">
        <v>1155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985</v>
      </c>
    </row>
    <row r="301" spans="1:30">
      <c r="A301" s="147" t="s">
        <v>864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988</v>
      </c>
      <c r="J301" s="155" t="s">
        <v>1156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985</v>
      </c>
    </row>
    <row r="302" spans="1:30">
      <c r="A302" s="147" t="s">
        <v>872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988</v>
      </c>
      <c r="J302" s="155" t="s">
        <v>1329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985</v>
      </c>
    </row>
    <row r="303" spans="1:30">
      <c r="A303" s="147" t="s">
        <v>873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988</v>
      </c>
      <c r="J303" s="155" t="s">
        <v>1330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985</v>
      </c>
    </row>
    <row r="304" spans="1:30">
      <c r="A304" s="147" t="s">
        <v>874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988</v>
      </c>
      <c r="J304" s="155" t="s">
        <v>1332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985</v>
      </c>
    </row>
    <row r="305" spans="1:30">
      <c r="A305" s="147" t="s">
        <v>875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988</v>
      </c>
      <c r="J305" s="155" t="s">
        <v>1346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985</v>
      </c>
    </row>
    <row r="306" spans="1:30">
      <c r="A306" s="147" t="s">
        <v>876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988</v>
      </c>
      <c r="J306" s="155" t="s">
        <v>1157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985</v>
      </c>
    </row>
    <row r="307" spans="1:30">
      <c r="A307" s="147" t="s">
        <v>881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1316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985</v>
      </c>
    </row>
    <row r="308" spans="1:30">
      <c r="A308" s="147" t="s">
        <v>882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1315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985</v>
      </c>
    </row>
    <row r="309" spans="1:30">
      <c r="A309" s="147" t="s">
        <v>883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988</v>
      </c>
      <c r="J309" s="155" t="s">
        <v>1331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985</v>
      </c>
    </row>
    <row r="310" spans="1:30">
      <c r="A310" s="147" t="s">
        <v>884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1314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985</v>
      </c>
    </row>
    <row r="311" spans="1:30">
      <c r="A311" s="147" t="s">
        <v>891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988</v>
      </c>
      <c r="J311" s="155" t="s">
        <v>1158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985</v>
      </c>
    </row>
    <row r="312" spans="1:30">
      <c r="A312" s="147" t="s">
        <v>892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988</v>
      </c>
      <c r="J312" s="155" t="s">
        <v>1333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985</v>
      </c>
    </row>
    <row r="313" spans="1:30">
      <c r="A313" s="147" t="s">
        <v>893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1313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985</v>
      </c>
    </row>
    <row r="314" spans="1:30">
      <c r="A314" s="147" t="s">
        <v>894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988</v>
      </c>
      <c r="J314" s="155" t="s">
        <v>1334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985</v>
      </c>
    </row>
    <row r="315" spans="1:30">
      <c r="A315" s="147" t="s">
        <v>895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988</v>
      </c>
      <c r="J315" s="155" t="s">
        <v>1335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985</v>
      </c>
    </row>
    <row r="316" spans="1:30">
      <c r="A316" s="147" t="s">
        <v>901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988</v>
      </c>
      <c r="J316" s="155" t="s">
        <v>1336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985</v>
      </c>
    </row>
    <row r="317" spans="1:30">
      <c r="A317" s="147" t="s">
        <v>902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988</v>
      </c>
      <c r="J317" s="155" t="s">
        <v>1337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985</v>
      </c>
    </row>
    <row r="318" spans="1:30">
      <c r="A318" s="147" t="s">
        <v>903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988</v>
      </c>
      <c r="J318" s="155" t="s">
        <v>1338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985</v>
      </c>
    </row>
    <row r="319" spans="1:30">
      <c r="A319" s="147" t="s">
        <v>904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988</v>
      </c>
      <c r="J319" s="155" t="s">
        <v>1339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985</v>
      </c>
    </row>
    <row r="320" spans="1:30">
      <c r="A320" s="147" t="s">
        <v>905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1312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985</v>
      </c>
    </row>
    <row r="321" spans="1:30">
      <c r="A321" s="147" t="s">
        <v>910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1311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985</v>
      </c>
    </row>
    <row r="322" spans="1:30">
      <c r="A322" s="147" t="s">
        <v>911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1310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985</v>
      </c>
    </row>
    <row r="323" spans="1:30">
      <c r="A323" s="147" t="s">
        <v>912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1309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985</v>
      </c>
    </row>
    <row r="324" spans="1:30">
      <c r="A324" s="147" t="s">
        <v>913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988</v>
      </c>
      <c r="J324" s="155" t="s">
        <v>1341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985</v>
      </c>
    </row>
    <row r="325" spans="1:30">
      <c r="A325" s="147" t="s">
        <v>914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988</v>
      </c>
      <c r="J325" s="155" t="s">
        <v>1347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985</v>
      </c>
    </row>
    <row r="326" spans="1:30">
      <c r="A326" s="147" t="s">
        <v>915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988</v>
      </c>
      <c r="J326" s="155" t="s">
        <v>1348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985</v>
      </c>
    </row>
    <row r="327" spans="1:30">
      <c r="A327" s="147" t="s">
        <v>916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988</v>
      </c>
      <c r="J327" s="155" t="s">
        <v>1489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985</v>
      </c>
    </row>
    <row r="328" spans="1:30">
      <c r="A328" s="147" t="s">
        <v>920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988</v>
      </c>
      <c r="J328" s="155" t="s">
        <v>1349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985</v>
      </c>
    </row>
    <row r="329" spans="1:30">
      <c r="A329" s="147" t="s">
        <v>921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988</v>
      </c>
      <c r="J329" s="155" t="s">
        <v>1490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985</v>
      </c>
    </row>
    <row r="330" spans="1:30">
      <c r="A330" s="147" t="s">
        <v>922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988</v>
      </c>
      <c r="J330" s="155" t="s">
        <v>1486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985</v>
      </c>
    </row>
    <row r="331" spans="1:30">
      <c r="A331" s="147" t="s">
        <v>923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988</v>
      </c>
      <c r="J331" s="155" t="s">
        <v>1350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985</v>
      </c>
    </row>
    <row r="332" spans="1:30">
      <c r="A332" s="147" t="s">
        <v>924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988</v>
      </c>
      <c r="J332" s="155" t="s">
        <v>1494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985</v>
      </c>
    </row>
    <row r="333" spans="1:30">
      <c r="A333" s="147" t="s">
        <v>935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988</v>
      </c>
      <c r="J333" s="155" t="s">
        <v>1353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985</v>
      </c>
    </row>
    <row r="334" spans="1:30">
      <c r="A334" s="147" t="s">
        <v>936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988</v>
      </c>
      <c r="J334" s="155" t="s">
        <v>1491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985</v>
      </c>
    </row>
    <row r="335" spans="1:30">
      <c r="A335" s="147" t="s">
        <v>937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988</v>
      </c>
      <c r="J335" s="155" t="s">
        <v>1351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985</v>
      </c>
    </row>
    <row r="336" spans="1:30">
      <c r="A336" s="147" t="s">
        <v>938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988</v>
      </c>
      <c r="J336" s="155" t="s">
        <v>1352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985</v>
      </c>
    </row>
    <row r="337" spans="1:30">
      <c r="A337" s="147" t="s">
        <v>939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988</v>
      </c>
      <c r="J337" s="155" t="s">
        <v>1340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985</v>
      </c>
    </row>
    <row r="338" spans="1:30">
      <c r="A338" s="147" t="s">
        <v>940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988</v>
      </c>
      <c r="J338" s="155" t="s">
        <v>1342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985</v>
      </c>
    </row>
    <row r="339" spans="1:30">
      <c r="A339" s="147" t="s">
        <v>941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988</v>
      </c>
      <c r="J339" s="155" t="s">
        <v>1354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985</v>
      </c>
    </row>
    <row r="340" spans="1:30">
      <c r="A340" s="147" t="s">
        <v>942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988</v>
      </c>
      <c r="J340" s="155" t="s">
        <v>1355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985</v>
      </c>
    </row>
    <row r="341" spans="1:30">
      <c r="A341" s="147" t="s">
        <v>943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988</v>
      </c>
      <c r="J341" s="155" t="s">
        <v>1343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985</v>
      </c>
    </row>
    <row r="342" spans="1:30">
      <c r="A342" s="147" t="s">
        <v>944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988</v>
      </c>
      <c r="J342" s="155" t="s">
        <v>1356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985</v>
      </c>
    </row>
    <row r="343" spans="1:30">
      <c r="A343" s="147" t="s">
        <v>951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988</v>
      </c>
      <c r="J343" s="155" t="s">
        <v>1485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985</v>
      </c>
    </row>
    <row r="344" spans="1:30">
      <c r="A344" s="147" t="s">
        <v>952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988</v>
      </c>
      <c r="J344" s="155" t="s">
        <v>1495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985</v>
      </c>
    </row>
    <row r="345" spans="1:30">
      <c r="A345" s="147" t="s">
        <v>953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988</v>
      </c>
      <c r="J345" s="155" t="s">
        <v>1497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985</v>
      </c>
    </row>
    <row r="346" spans="1:30">
      <c r="A346" s="147" t="s">
        <v>954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988</v>
      </c>
      <c r="J346" s="155" t="s">
        <v>1496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985</v>
      </c>
    </row>
    <row r="347" spans="1:30">
      <c r="A347" s="147" t="s">
        <v>955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988</v>
      </c>
      <c r="J347" s="155" t="s">
        <v>1498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985</v>
      </c>
    </row>
    <row r="348" spans="1:30">
      <c r="A348" s="147" t="s">
        <v>966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988</v>
      </c>
      <c r="J348" s="155" t="s">
        <v>1499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985</v>
      </c>
    </row>
    <row r="349" spans="1:30">
      <c r="A349" s="147" t="s">
        <v>967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988</v>
      </c>
      <c r="J349" s="155" t="s">
        <v>1501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985</v>
      </c>
    </row>
    <row r="350" spans="1:30">
      <c r="A350" s="147" t="s">
        <v>968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988</v>
      </c>
      <c r="J350" s="155" t="s">
        <v>1503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985</v>
      </c>
    </row>
    <row r="351" spans="1:30">
      <c r="A351" s="147" t="s">
        <v>969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988</v>
      </c>
      <c r="J351" s="155" t="s">
        <v>1500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985</v>
      </c>
    </row>
    <row r="352" spans="1:30">
      <c r="A352" s="147" t="s">
        <v>970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988</v>
      </c>
      <c r="J352" s="155" t="s">
        <v>1502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985</v>
      </c>
    </row>
    <row r="353" spans="1:30">
      <c r="A353" s="147" t="s">
        <v>980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988</v>
      </c>
      <c r="J353" s="155" t="s">
        <v>1484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985</v>
      </c>
    </row>
    <row r="354" spans="1:30">
      <c r="A354" s="63" t="s">
        <v>981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0.11531213333333354</v>
      </c>
      <c r="H354" s="58">
        <f t="shared" ref="H354:H370" si="23">IF(G354="",$F$1*C354-B354,G354-B354)</f>
        <v>15.567138000000028</v>
      </c>
      <c r="I354" s="2" t="s">
        <v>66</v>
      </c>
      <c r="J354" s="33" t="s">
        <v>973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2020/11/9</v>
      </c>
      <c r="M354" s="44">
        <f t="shared" ref="M354:M370" ca="1" si="26">(L354-K354+1)*B354</f>
        <v>19845</v>
      </c>
      <c r="N354" s="61">
        <f t="shared" ref="N354:N370" ca="1" si="27">H354/M354*365</f>
        <v>0.28631924263038599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0.10468786666666649</v>
      </c>
    </row>
    <row r="355" spans="1:30">
      <c r="A355" s="63" t="s">
        <v>982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975</v>
      </c>
      <c r="K355" s="59">
        <f t="shared" si="24"/>
        <v>43999</v>
      </c>
      <c r="L355" s="60" t="str">
        <f t="shared" ca="1" si="25"/>
        <v>2020/11/9</v>
      </c>
      <c r="M355" s="44">
        <f t="shared" ca="1" si="26"/>
        <v>19710</v>
      </c>
      <c r="N355" s="61">
        <f t="shared" ca="1" si="27"/>
        <v>0.2710117777777778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983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977</v>
      </c>
      <c r="K356" s="59">
        <f t="shared" si="24"/>
        <v>44000</v>
      </c>
      <c r="L356" s="60" t="str">
        <f t="shared" ca="1" si="25"/>
        <v>2020/11/9</v>
      </c>
      <c r="M356" s="44">
        <f t="shared" ca="1" si="26"/>
        <v>19575</v>
      </c>
      <c r="N356" s="61">
        <f t="shared" ca="1" si="27"/>
        <v>0.27168988965517282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984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979</v>
      </c>
      <c r="K357" s="59">
        <f t="shared" si="24"/>
        <v>44001</v>
      </c>
      <c r="L357" s="60" t="str">
        <f t="shared" ca="1" si="25"/>
        <v>2020/11/9</v>
      </c>
      <c r="M357" s="44">
        <f t="shared" ca="1" si="26"/>
        <v>19440</v>
      </c>
      <c r="N357" s="61">
        <f t="shared" ca="1" si="27"/>
        <v>0.24359649382716062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996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997</v>
      </c>
      <c r="K358" s="59">
        <f t="shared" si="24"/>
        <v>44004</v>
      </c>
      <c r="L358" s="60" t="str">
        <f t="shared" ca="1" si="25"/>
        <v>2020/11/9</v>
      </c>
      <c r="M358" s="44">
        <f t="shared" ca="1" si="26"/>
        <v>19035</v>
      </c>
      <c r="N358" s="61">
        <f t="shared" ca="1" si="27"/>
        <v>0.24584006934594174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998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999</v>
      </c>
      <c r="K359" s="59">
        <f t="shared" si="24"/>
        <v>44005</v>
      </c>
      <c r="L359" s="60" t="str">
        <f t="shared" ca="1" si="25"/>
        <v>2020/11/9</v>
      </c>
      <c r="M359" s="44">
        <f t="shared" ca="1" si="26"/>
        <v>18900</v>
      </c>
      <c r="N359" s="61">
        <f t="shared" ca="1" si="27"/>
        <v>0.23748163015873039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1000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1001</v>
      </c>
      <c r="K360" s="59">
        <f t="shared" si="24"/>
        <v>44006</v>
      </c>
      <c r="L360" s="60" t="str">
        <f t="shared" ca="1" si="25"/>
        <v>2020/11/9</v>
      </c>
      <c r="M360" s="44">
        <f t="shared" ca="1" si="26"/>
        <v>18765</v>
      </c>
      <c r="N360" s="61">
        <f t="shared" ca="1" si="27"/>
        <v>0.24440796802557949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1119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1124</v>
      </c>
      <c r="K361" s="59">
        <f t="shared" si="24"/>
        <v>44011</v>
      </c>
      <c r="L361" s="60" t="str">
        <f t="shared" ca="1" si="25"/>
        <v>2020/11/9</v>
      </c>
      <c r="M361" s="44">
        <f t="shared" ca="1" si="26"/>
        <v>18090</v>
      </c>
      <c r="N361" s="61">
        <f t="shared" ca="1" si="27"/>
        <v>0.2664146500829187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1120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1125</v>
      </c>
      <c r="K362" s="59">
        <f t="shared" si="24"/>
        <v>44012</v>
      </c>
      <c r="L362" s="60" t="str">
        <f t="shared" ca="1" si="25"/>
        <v>2020/11/9</v>
      </c>
      <c r="M362" s="44">
        <f t="shared" ca="1" si="26"/>
        <v>17955</v>
      </c>
      <c r="N362" s="61">
        <f t="shared" ca="1" si="27"/>
        <v>0.21830000501253174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1121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1126</v>
      </c>
      <c r="K363" s="59">
        <f t="shared" si="24"/>
        <v>44013</v>
      </c>
      <c r="L363" s="60" t="str">
        <f t="shared" ca="1" si="25"/>
        <v>2020/11/9</v>
      </c>
      <c r="M363" s="44">
        <f t="shared" ca="1" si="26"/>
        <v>17820</v>
      </c>
      <c r="N363" s="61">
        <f t="shared" ca="1" si="27"/>
        <v>0.21105787037037088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1122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1128</v>
      </c>
      <c r="K364" s="59">
        <f t="shared" si="24"/>
        <v>44014</v>
      </c>
      <c r="L364" s="60" t="str">
        <f t="shared" ca="1" si="25"/>
        <v>2020/11/9</v>
      </c>
      <c r="M364" s="44">
        <f t="shared" ca="1" si="26"/>
        <v>17685</v>
      </c>
      <c r="N364" s="61">
        <f t="shared" ca="1" si="27"/>
        <v>0.16600435284139151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1123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1130</v>
      </c>
      <c r="K365" s="59">
        <f t="shared" si="24"/>
        <v>44015</v>
      </c>
      <c r="L365" s="60" t="str">
        <f t="shared" ca="1" si="25"/>
        <v>2020/11/9</v>
      </c>
      <c r="M365" s="44">
        <f t="shared" ca="1" si="26"/>
        <v>17550</v>
      </c>
      <c r="N365" s="61">
        <f t="shared" ca="1" si="27"/>
        <v>0.13088450769230783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1479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1468</v>
      </c>
      <c r="K366" s="59">
        <f t="shared" si="24"/>
        <v>44018</v>
      </c>
      <c r="L366" s="60" t="str">
        <f t="shared" ca="1" si="25"/>
        <v>2020/11/9</v>
      </c>
      <c r="M366" s="44">
        <f t="shared" ca="1" si="26"/>
        <v>15240</v>
      </c>
      <c r="N366" s="61">
        <f t="shared" ca="1" si="27"/>
        <v>1.8331334645669523E-2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1480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1470</v>
      </c>
      <c r="K367" s="59">
        <f t="shared" si="24"/>
        <v>44019</v>
      </c>
      <c r="L367" s="60" t="str">
        <f t="shared" ca="1" si="25"/>
        <v>2020/11/9</v>
      </c>
      <c r="M367" s="44">
        <f t="shared" ca="1" si="26"/>
        <v>15120</v>
      </c>
      <c r="N367" s="61">
        <f t="shared" ca="1" si="27"/>
        <v>-1.9143960317460237E-2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1481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1472</v>
      </c>
      <c r="K368" s="59">
        <f t="shared" si="24"/>
        <v>44020</v>
      </c>
      <c r="L368" s="60" t="str">
        <f t="shared" ca="1" si="25"/>
        <v>2020/11/9</v>
      </c>
      <c r="M368" s="44">
        <f t="shared" ca="1" si="26"/>
        <v>15000</v>
      </c>
      <c r="N368" s="61">
        <f t="shared" ca="1" si="27"/>
        <v>-8.3328915999999614E-2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1482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1474</v>
      </c>
      <c r="K369" s="59">
        <f t="shared" si="24"/>
        <v>44021</v>
      </c>
      <c r="L369" s="60" t="str">
        <f t="shared" ca="1" si="25"/>
        <v>2020/11/9</v>
      </c>
      <c r="M369" s="44">
        <f t="shared" ca="1" si="26"/>
        <v>14880</v>
      </c>
      <c r="N369" s="61">
        <f t="shared" ca="1" si="27"/>
        <v>-0.14886245362903211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1483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1476</v>
      </c>
      <c r="K370" s="59">
        <f t="shared" si="24"/>
        <v>44022</v>
      </c>
      <c r="L370" s="60" t="str">
        <f t="shared" ca="1" si="25"/>
        <v>2020/11/9</v>
      </c>
      <c r="M370" s="44">
        <f t="shared" ca="1" si="26"/>
        <v>14760</v>
      </c>
      <c r="N370" s="61">
        <f t="shared" ca="1" si="27"/>
        <v>-0.14628205894308918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1544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-7.7823649999999966E-2</v>
      </c>
      <c r="H371" s="58">
        <f t="shared" ref="H371:H375" si="43">IF(G371="",$F$1*C371-B371,G371-B371)</f>
        <v>-9.3388379999999955</v>
      </c>
      <c r="I371" s="2" t="s">
        <v>66</v>
      </c>
      <c r="J371" s="33" t="s">
        <v>1535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2020/11/9</v>
      </c>
      <c r="M371" s="44">
        <f t="shared" ref="M371:M375" ca="1" si="46">(L371-K371+1)*B371</f>
        <v>14400</v>
      </c>
      <c r="N371" s="61">
        <f t="shared" ref="N371:N375" ca="1" si="47">H371/M371*365</f>
        <v>-0.23671360208333322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0.28782364999999999</v>
      </c>
    </row>
    <row r="372" spans="1:30">
      <c r="A372" s="63" t="s">
        <v>1545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-6.6220600000000004E-2</v>
      </c>
      <c r="H372" s="58">
        <f t="shared" si="43"/>
        <v>-7.946472</v>
      </c>
      <c r="I372" s="2" t="s">
        <v>66</v>
      </c>
      <c r="J372" s="33" t="s">
        <v>1537</v>
      </c>
      <c r="K372" s="59">
        <f t="shared" si="44"/>
        <v>44026</v>
      </c>
      <c r="L372" s="60" t="str">
        <f t="shared" ca="1" si="45"/>
        <v>2020/11/9</v>
      </c>
      <c r="M372" s="44">
        <f t="shared" ca="1" si="46"/>
        <v>14280</v>
      </c>
      <c r="N372" s="61">
        <f t="shared" ca="1" si="47"/>
        <v>-0.20311360504201678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0.27622060000000004</v>
      </c>
    </row>
    <row r="373" spans="1:30">
      <c r="A373" s="63" t="s">
        <v>1546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-4.7911199999999945E-2</v>
      </c>
      <c r="H373" s="58">
        <f t="shared" si="43"/>
        <v>-5.7493439999999936</v>
      </c>
      <c r="I373" s="2" t="s">
        <v>66</v>
      </c>
      <c r="J373" s="33" t="s">
        <v>1539</v>
      </c>
      <c r="K373" s="59">
        <f t="shared" si="44"/>
        <v>44027</v>
      </c>
      <c r="L373" s="60" t="str">
        <f t="shared" ca="1" si="45"/>
        <v>2020/11/9</v>
      </c>
      <c r="M373" s="44">
        <f t="shared" ca="1" si="46"/>
        <v>14160</v>
      </c>
      <c r="N373" s="61">
        <f t="shared" ca="1" si="47"/>
        <v>-0.14819989830508457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0.25791119999999995</v>
      </c>
    </row>
    <row r="374" spans="1:30">
      <c r="A374" s="63" t="s">
        <v>1547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-2.6699499999999431E-3</v>
      </c>
      <c r="H374" s="58">
        <f t="shared" si="43"/>
        <v>-0.32039399999999318</v>
      </c>
      <c r="I374" s="2" t="s">
        <v>66</v>
      </c>
      <c r="J374" s="33" t="s">
        <v>1541</v>
      </c>
      <c r="K374" s="59">
        <f t="shared" si="44"/>
        <v>44028</v>
      </c>
      <c r="L374" s="60" t="str">
        <f t="shared" ca="1" si="45"/>
        <v>2020/11/9</v>
      </c>
      <c r="M374" s="44">
        <f t="shared" ca="1" si="46"/>
        <v>14040</v>
      </c>
      <c r="N374" s="61">
        <f t="shared" ca="1" si="47"/>
        <v>-8.3293311965810194E-3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0.21266994999999997</v>
      </c>
    </row>
    <row r="375" spans="1:30">
      <c r="A375" s="63" t="s">
        <v>1548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-7.0343999999998626E-3</v>
      </c>
      <c r="H375" s="58">
        <f t="shared" si="43"/>
        <v>-0.84412799999998356</v>
      </c>
      <c r="I375" s="2" t="s">
        <v>66</v>
      </c>
      <c r="J375" s="33" t="s">
        <v>1543</v>
      </c>
      <c r="K375" s="59">
        <f t="shared" si="44"/>
        <v>44029</v>
      </c>
      <c r="L375" s="60" t="str">
        <f t="shared" ca="1" si="45"/>
        <v>2020/11/9</v>
      </c>
      <c r="M375" s="44">
        <f t="shared" ca="1" si="46"/>
        <v>13920</v>
      </c>
      <c r="N375" s="61">
        <f t="shared" ca="1" si="47"/>
        <v>-2.2134103448275429E-2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0.21703439999999988</v>
      </c>
    </row>
    <row r="376" spans="1:30">
      <c r="A376" s="63" t="s">
        <v>1559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-3.3966249999999934E-2</v>
      </c>
      <c r="H376" s="58">
        <f t="shared" ref="H376:H380" si="62">IF(G376="",$F$1*C376-B376,G376-B376)</f>
        <v>-4.0759499999999917</v>
      </c>
      <c r="I376" s="2" t="s">
        <v>66</v>
      </c>
      <c r="J376" s="33" t="s">
        <v>1550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2020/11/9</v>
      </c>
      <c r="M376" s="44">
        <f t="shared" ref="M376:M380" ca="1" si="65">(L376-K376+1)*B376</f>
        <v>13560</v>
      </c>
      <c r="N376" s="61">
        <f t="shared" ref="N376:N380" ca="1" si="66">H376/M376*365</f>
        <v>-0.10971399336283164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0.24396624999999994</v>
      </c>
    </row>
    <row r="377" spans="1:30">
      <c r="A377" s="63" t="s">
        <v>1560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-3.9501649999999937E-2</v>
      </c>
      <c r="H377" s="58">
        <f t="shared" si="62"/>
        <v>-4.7401979999999924</v>
      </c>
      <c r="I377" s="2" t="s">
        <v>66</v>
      </c>
      <c r="J377" s="33" t="s">
        <v>1552</v>
      </c>
      <c r="K377" s="59">
        <f t="shared" si="63"/>
        <v>44033</v>
      </c>
      <c r="L377" s="60" t="str">
        <f t="shared" ca="1" si="64"/>
        <v>2020/11/9</v>
      </c>
      <c r="M377" s="44">
        <f t="shared" ca="1" si="65"/>
        <v>13440</v>
      </c>
      <c r="N377" s="61">
        <f t="shared" ca="1" si="66"/>
        <v>-0.12873305580357122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0.24950164999999996</v>
      </c>
    </row>
    <row r="378" spans="1:30">
      <c r="A378" s="63" t="s">
        <v>1561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-4.9188599999999978E-2</v>
      </c>
      <c r="H378" s="58">
        <f t="shared" si="62"/>
        <v>-5.902631999999997</v>
      </c>
      <c r="I378" s="2" t="s">
        <v>66</v>
      </c>
      <c r="J378" s="33" t="s">
        <v>1554</v>
      </c>
      <c r="K378" s="59">
        <f t="shared" si="63"/>
        <v>44034</v>
      </c>
      <c r="L378" s="60" t="str">
        <f t="shared" ca="1" si="64"/>
        <v>2020/11/9</v>
      </c>
      <c r="M378" s="44">
        <f t="shared" ca="1" si="65"/>
        <v>13320</v>
      </c>
      <c r="N378" s="61">
        <f t="shared" ca="1" si="66"/>
        <v>-0.1617462972972972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0.25918859999999999</v>
      </c>
    </row>
    <row r="379" spans="1:30">
      <c r="A379" s="63" t="s">
        <v>1562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-4.9295049999999917E-2</v>
      </c>
      <c r="H379" s="58">
        <f t="shared" si="62"/>
        <v>-5.9154059999999902</v>
      </c>
      <c r="I379" s="2" t="s">
        <v>66</v>
      </c>
      <c r="J379" s="33" t="s">
        <v>1556</v>
      </c>
      <c r="K379" s="59">
        <f t="shared" si="63"/>
        <v>44035</v>
      </c>
      <c r="L379" s="60" t="str">
        <f t="shared" ca="1" si="64"/>
        <v>2020/11/9</v>
      </c>
      <c r="M379" s="44">
        <f t="shared" ca="1" si="65"/>
        <v>13200</v>
      </c>
      <c r="N379" s="61">
        <f t="shared" ca="1" si="66"/>
        <v>-0.16356993863636338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0.25929504999999992</v>
      </c>
    </row>
    <row r="380" spans="1:30">
      <c r="A380" s="63" t="s">
        <v>1563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-1.4989999999999763E-3</v>
      </c>
      <c r="H380" s="58">
        <f t="shared" si="62"/>
        <v>-0.17987999999999715</v>
      </c>
      <c r="I380" s="2" t="s">
        <v>66</v>
      </c>
      <c r="J380" s="33" t="s">
        <v>1558</v>
      </c>
      <c r="K380" s="59">
        <f t="shared" si="63"/>
        <v>44036</v>
      </c>
      <c r="L380" s="60" t="str">
        <f t="shared" ca="1" si="64"/>
        <v>2020/11/9</v>
      </c>
      <c r="M380" s="44">
        <f t="shared" ca="1" si="65"/>
        <v>13080</v>
      </c>
      <c r="N380" s="61">
        <f t="shared" ca="1" si="66"/>
        <v>-5.0195871559632231E-3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0.21149899999999999</v>
      </c>
    </row>
    <row r="381" spans="1:30">
      <c r="A381" s="63" t="s">
        <v>1575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-3.3086499999999573E-3</v>
      </c>
      <c r="H381" s="58">
        <f t="shared" ref="H381:H385" si="81">IF(G381="",$F$1*C381-B381,G381-B381)</f>
        <v>-0.3970379999999949</v>
      </c>
      <c r="I381" s="2" t="s">
        <v>66</v>
      </c>
      <c r="J381" s="33" t="s">
        <v>1566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2020/11/9</v>
      </c>
      <c r="M381" s="44">
        <f t="shared" ref="M381:M385" ca="1" si="84">(L381-K381+1)*B381</f>
        <v>12720</v>
      </c>
      <c r="N381" s="61">
        <f t="shared" ref="N381:N385" ca="1" si="85">H381/M381*365</f>
        <v>-1.1392992924528157E-2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0.21330864999999999</v>
      </c>
    </row>
    <row r="382" spans="1:30">
      <c r="A382" s="63" t="s">
        <v>1576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-1.2037549999999916E-2</v>
      </c>
      <c r="H382" s="58">
        <f t="shared" si="81"/>
        <v>-1.4445059999999899</v>
      </c>
      <c r="I382" s="2" t="s">
        <v>66</v>
      </c>
      <c r="J382" s="33" t="s">
        <v>1568</v>
      </c>
      <c r="K382" s="59">
        <f t="shared" si="82"/>
        <v>44040</v>
      </c>
      <c r="L382" s="60" t="str">
        <f t="shared" ca="1" si="83"/>
        <v>2020/11/9</v>
      </c>
      <c r="M382" s="44">
        <f t="shared" ca="1" si="84"/>
        <v>12600</v>
      </c>
      <c r="N382" s="61">
        <f t="shared" ca="1" si="85"/>
        <v>-4.1844816666666375E-2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0.22203754999999994</v>
      </c>
    </row>
    <row r="383" spans="1:30">
      <c r="A383" s="63" t="s">
        <v>1577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-3.7904899999999957E-2</v>
      </c>
      <c r="H383" s="58">
        <f t="shared" si="81"/>
        <v>-4.5485879999999952</v>
      </c>
      <c r="I383" s="2" t="s">
        <v>66</v>
      </c>
      <c r="J383" s="33" t="s">
        <v>1570</v>
      </c>
      <c r="K383" s="59">
        <f t="shared" si="82"/>
        <v>44041</v>
      </c>
      <c r="L383" s="60" t="str">
        <f t="shared" ca="1" si="83"/>
        <v>2020/11/9</v>
      </c>
      <c r="M383" s="44">
        <f t="shared" ca="1" si="84"/>
        <v>12480</v>
      </c>
      <c r="N383" s="61">
        <f t="shared" ca="1" si="85"/>
        <v>-0.13303162019230755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0.24790489999999998</v>
      </c>
    </row>
    <row r="384" spans="1:30">
      <c r="A384" s="63" t="s">
        <v>1578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-3.5350099999999905E-2</v>
      </c>
      <c r="H384" s="58">
        <f t="shared" si="81"/>
        <v>-4.2420119999999883</v>
      </c>
      <c r="I384" s="2" t="s">
        <v>66</v>
      </c>
      <c r="J384" s="33" t="s">
        <v>1572</v>
      </c>
      <c r="K384" s="59">
        <f t="shared" si="82"/>
        <v>44042</v>
      </c>
      <c r="L384" s="60" t="str">
        <f t="shared" ca="1" si="83"/>
        <v>2020/11/9</v>
      </c>
      <c r="M384" s="44">
        <f t="shared" ca="1" si="84"/>
        <v>12360</v>
      </c>
      <c r="N384" s="61">
        <f t="shared" ca="1" si="85"/>
        <v>-0.12526977184465984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0.24535009999999993</v>
      </c>
    </row>
    <row r="385" spans="1:30">
      <c r="A385" s="63" t="s">
        <v>1579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-4.5888649999999961E-2</v>
      </c>
      <c r="H385" s="58">
        <f t="shared" si="81"/>
        <v>-5.5066379999999953</v>
      </c>
      <c r="I385" s="2" t="s">
        <v>66</v>
      </c>
      <c r="J385" s="33" t="s">
        <v>1574</v>
      </c>
      <c r="K385" s="59">
        <f t="shared" si="82"/>
        <v>44043</v>
      </c>
      <c r="L385" s="60" t="str">
        <f t="shared" ca="1" si="83"/>
        <v>2020/11/9</v>
      </c>
      <c r="M385" s="44">
        <f t="shared" ca="1" si="84"/>
        <v>12240</v>
      </c>
      <c r="N385" s="61">
        <f t="shared" ca="1" si="85"/>
        <v>-0.16420938480392144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0.25588865</v>
      </c>
    </row>
    <row r="386" spans="1:30">
      <c r="A386" s="63" t="s">
        <v>1593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-6.7391549999999967E-2</v>
      </c>
      <c r="H386" s="58">
        <f t="shared" ref="H386" si="100">IF(G386="",$F$1*C386-B386,G386-B386)</f>
        <v>-8.086985999999996</v>
      </c>
      <c r="I386" s="2" t="s">
        <v>66</v>
      </c>
      <c r="J386" s="33" t="s">
        <v>1584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2020/11/9</v>
      </c>
      <c r="M386" s="44">
        <f t="shared" ref="M386" ca="1" si="103">(L386-K386+1)*B386</f>
        <v>11880</v>
      </c>
      <c r="N386" s="61">
        <f t="shared" ref="N386" ca="1" si="104">H386/M386*365</f>
        <v>-0.24846379545454531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0.27739154999999999</v>
      </c>
    </row>
    <row r="387" spans="1:30">
      <c r="A387" s="63" t="s">
        <v>1594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-6.2069049999999966E-2</v>
      </c>
      <c r="H387" s="58">
        <f t="shared" ref="H387:H390" si="119">IF(G387="",$F$1*C387-B387,G387-B387)</f>
        <v>-7.448285999999996</v>
      </c>
      <c r="I387" s="2" t="s">
        <v>66</v>
      </c>
      <c r="J387" s="33" t="s">
        <v>1586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2020/11/9</v>
      </c>
      <c r="M387" s="44">
        <f t="shared" ref="M387:M390" ca="1" si="122">(L387-K387+1)*B387</f>
        <v>11760</v>
      </c>
      <c r="N387" s="61">
        <f t="shared" ref="N387:N390" ca="1" si="123">H387/M387*365</f>
        <v>-0.2311755433673468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0.27206904999999998</v>
      </c>
    </row>
    <row r="388" spans="1:30">
      <c r="A388" s="63" t="s">
        <v>1595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-7.1543099999999998E-2</v>
      </c>
      <c r="H388" s="58">
        <f t="shared" si="119"/>
        <v>-8.585172</v>
      </c>
      <c r="I388" s="2" t="s">
        <v>66</v>
      </c>
      <c r="J388" s="33" t="s">
        <v>1588</v>
      </c>
      <c r="K388" s="59">
        <f t="shared" si="120"/>
        <v>44048</v>
      </c>
      <c r="L388" s="60" t="str">
        <f t="shared" ca="1" si="121"/>
        <v>2020/11/9</v>
      </c>
      <c r="M388" s="44">
        <f t="shared" ca="1" si="122"/>
        <v>11640</v>
      </c>
      <c r="N388" s="61">
        <f t="shared" ca="1" si="123"/>
        <v>-0.26920857216494848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0.28154310000000005</v>
      </c>
    </row>
    <row r="389" spans="1:30">
      <c r="A389" s="63" t="s">
        <v>1596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-7.1543099999999998E-2</v>
      </c>
      <c r="H389" s="58">
        <f t="shared" si="119"/>
        <v>-8.585172</v>
      </c>
      <c r="I389" s="2" t="s">
        <v>66</v>
      </c>
      <c r="J389" s="33" t="s">
        <v>1590</v>
      </c>
      <c r="K389" s="59">
        <f t="shared" si="120"/>
        <v>44049</v>
      </c>
      <c r="L389" s="60" t="str">
        <f t="shared" ca="1" si="121"/>
        <v>2020/11/9</v>
      </c>
      <c r="M389" s="44">
        <f t="shared" ca="1" si="122"/>
        <v>11520</v>
      </c>
      <c r="N389" s="61">
        <f t="shared" ca="1" si="123"/>
        <v>-0.27201282812499999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0.28154310000000005</v>
      </c>
    </row>
    <row r="390" spans="1:30">
      <c r="A390" s="63" t="s">
        <v>1597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-6.1217449999999944E-2</v>
      </c>
      <c r="H390" s="58">
        <f t="shared" si="119"/>
        <v>-7.3460939999999937</v>
      </c>
      <c r="I390" s="2" t="s">
        <v>66</v>
      </c>
      <c r="J390" s="33" t="s">
        <v>1592</v>
      </c>
      <c r="K390" s="59">
        <f t="shared" si="120"/>
        <v>44050</v>
      </c>
      <c r="L390" s="60" t="str">
        <f t="shared" ca="1" si="121"/>
        <v>2020/11/9</v>
      </c>
      <c r="M390" s="44">
        <f t="shared" ca="1" si="122"/>
        <v>11400</v>
      </c>
      <c r="N390" s="61">
        <f t="shared" ca="1" si="123"/>
        <v>-0.23520388684210505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0.27121744999999997</v>
      </c>
    </row>
    <row r="391" spans="1:30">
      <c r="A391" s="63" t="s">
        <v>1608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-6.685930000000001E-2</v>
      </c>
      <c r="H391" s="58">
        <f t="shared" ref="H391:H395" si="138">IF(G391="",$F$1*C391-B391,G391-B391)</f>
        <v>-8.0231160000000017</v>
      </c>
      <c r="I391" s="2" t="s">
        <v>66</v>
      </c>
      <c r="J391" s="33" t="s">
        <v>1599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2020/11/9</v>
      </c>
      <c r="M391" s="44">
        <f t="shared" ref="M391:M395" ca="1" si="141">(L391-K391+1)*B391</f>
        <v>11040</v>
      </c>
      <c r="N391" s="61">
        <f t="shared" ref="N391:N395" ca="1" si="142">H391/M391*365</f>
        <v>-0.2652570054347827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0.27685930000000003</v>
      </c>
    </row>
    <row r="392" spans="1:30">
      <c r="A392" s="63" t="s">
        <v>1609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-5.0465999999999886E-2</v>
      </c>
      <c r="H392" s="58">
        <f t="shared" si="138"/>
        <v>-6.0559199999999862</v>
      </c>
      <c r="I392" s="2" t="s">
        <v>66</v>
      </c>
      <c r="J392" s="33" t="s">
        <v>1601</v>
      </c>
      <c r="K392" s="59">
        <f t="shared" si="139"/>
        <v>44054</v>
      </c>
      <c r="L392" s="60" t="str">
        <f t="shared" ca="1" si="140"/>
        <v>2020/11/9</v>
      </c>
      <c r="M392" s="44">
        <f t="shared" ca="1" si="141"/>
        <v>10920</v>
      </c>
      <c r="N392" s="61">
        <f t="shared" ca="1" si="142"/>
        <v>-0.20241857142857095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0.26046599999999992</v>
      </c>
    </row>
    <row r="393" spans="1:30">
      <c r="A393" s="63" t="s">
        <v>1610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-4.014034999999995E-2</v>
      </c>
      <c r="H393" s="58">
        <f t="shared" si="138"/>
        <v>-4.8168419999999941</v>
      </c>
      <c r="I393" s="2" t="s">
        <v>66</v>
      </c>
      <c r="J393" s="33" t="s">
        <v>1603</v>
      </c>
      <c r="K393" s="59">
        <f t="shared" si="139"/>
        <v>44055</v>
      </c>
      <c r="L393" s="60" t="str">
        <f t="shared" ca="1" si="140"/>
        <v>2020/11/9</v>
      </c>
      <c r="M393" s="44">
        <f t="shared" ca="1" si="141"/>
        <v>10800</v>
      </c>
      <c r="N393" s="61">
        <f t="shared" ca="1" si="142"/>
        <v>-0.16279141944444422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0.25014034999999996</v>
      </c>
    </row>
    <row r="394" spans="1:30">
      <c r="A394" s="63" t="s">
        <v>1611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-4.3866099999999977E-2</v>
      </c>
      <c r="H394" s="58">
        <f t="shared" si="138"/>
        <v>-5.2639319999999969</v>
      </c>
      <c r="I394" s="2" t="s">
        <v>66</v>
      </c>
      <c r="J394" s="33" t="s">
        <v>1605</v>
      </c>
      <c r="K394" s="59">
        <f t="shared" si="139"/>
        <v>44056</v>
      </c>
      <c r="L394" s="60" t="str">
        <f t="shared" ca="1" si="140"/>
        <v>2020/11/9</v>
      </c>
      <c r="M394" s="44">
        <f t="shared" ca="1" si="141"/>
        <v>10680</v>
      </c>
      <c r="N394" s="61">
        <f t="shared" ca="1" si="142"/>
        <v>-0.17990029775280889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0.25386609999999998</v>
      </c>
    </row>
    <row r="395" spans="1:30">
      <c r="A395" s="63" t="s">
        <v>1612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-5.3872399999999959E-2</v>
      </c>
      <c r="H395" s="58">
        <f t="shared" si="138"/>
        <v>-6.4646879999999953</v>
      </c>
      <c r="I395" s="2" t="s">
        <v>66</v>
      </c>
      <c r="J395" s="33" t="s">
        <v>1607</v>
      </c>
      <c r="K395" s="59">
        <f t="shared" si="139"/>
        <v>44057</v>
      </c>
      <c r="L395" s="60" t="str">
        <f t="shared" ca="1" si="140"/>
        <v>2020/11/9</v>
      </c>
      <c r="M395" s="44">
        <f t="shared" ca="1" si="141"/>
        <v>10560</v>
      </c>
      <c r="N395" s="61">
        <f t="shared" ca="1" si="142"/>
        <v>-0.22344802272727257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0.26387240000000001</v>
      </c>
    </row>
    <row r="396" spans="1:30">
      <c r="A396" s="63" t="s">
        <v>1642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-7.0159250000000034E-2</v>
      </c>
      <c r="H396" s="58">
        <f t="shared" ref="H396:H406" si="157">IF(G396="",$F$1*C396-B396,G396-B396)</f>
        <v>-8.4191100000000034</v>
      </c>
      <c r="I396" s="2" t="s">
        <v>66</v>
      </c>
      <c r="J396" s="33" t="s">
        <v>1621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2020/11/9</v>
      </c>
      <c r="M396" s="44">
        <f t="shared" ref="M396:M406" ca="1" si="160">(L396-K396+1)*B396</f>
        <v>10200</v>
      </c>
      <c r="N396" s="61">
        <f t="shared" ref="N396:N406" ca="1" si="161">H396/M396*365</f>
        <v>-0.30127207352941188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0.28015925000000008</v>
      </c>
    </row>
    <row r="397" spans="1:30">
      <c r="A397" s="63" t="s">
        <v>1643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-7.5907549999999921E-2</v>
      </c>
      <c r="H397" s="58">
        <f t="shared" si="157"/>
        <v>-9.1089059999999904</v>
      </c>
      <c r="I397" s="2" t="s">
        <v>66</v>
      </c>
      <c r="J397" s="33" t="s">
        <v>1623</v>
      </c>
      <c r="K397" s="59">
        <f t="shared" si="158"/>
        <v>44061</v>
      </c>
      <c r="L397" s="60" t="str">
        <f t="shared" ca="1" si="159"/>
        <v>2020/11/9</v>
      </c>
      <c r="M397" s="44">
        <f t="shared" ca="1" si="160"/>
        <v>10080</v>
      </c>
      <c r="N397" s="61">
        <f t="shared" ca="1" si="161"/>
        <v>-0.32983637797619014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0.28590754999999995</v>
      </c>
    </row>
    <row r="398" spans="1:30">
      <c r="A398" s="63" t="s">
        <v>1644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-6.0046499999999982E-2</v>
      </c>
      <c r="H398" s="58">
        <f t="shared" si="157"/>
        <v>-7.2055799999999977</v>
      </c>
      <c r="I398" s="2" t="s">
        <v>66</v>
      </c>
      <c r="J398" s="33" t="s">
        <v>1625</v>
      </c>
      <c r="K398" s="59">
        <f t="shared" si="158"/>
        <v>44062</v>
      </c>
      <c r="L398" s="60" t="str">
        <f t="shared" ca="1" si="159"/>
        <v>2020/11/9</v>
      </c>
      <c r="M398" s="44">
        <f t="shared" ca="1" si="160"/>
        <v>9960</v>
      </c>
      <c r="N398" s="61">
        <f t="shared" ca="1" si="161"/>
        <v>-0.26405990963855414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0.27004650000000002</v>
      </c>
    </row>
    <row r="399" spans="1:30">
      <c r="A399" s="63" t="s">
        <v>1645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-5.0785349999999951E-2</v>
      </c>
      <c r="H399" s="58">
        <f t="shared" si="157"/>
        <v>-6.0942419999999942</v>
      </c>
      <c r="I399" s="2" t="s">
        <v>66</v>
      </c>
      <c r="J399" s="33" t="s">
        <v>1627</v>
      </c>
      <c r="K399" s="59">
        <f t="shared" si="158"/>
        <v>44063</v>
      </c>
      <c r="L399" s="60" t="str">
        <f t="shared" ca="1" si="159"/>
        <v>2020/11/9</v>
      </c>
      <c r="M399" s="44">
        <f t="shared" ca="1" si="160"/>
        <v>9840</v>
      </c>
      <c r="N399" s="61">
        <f t="shared" ca="1" si="161"/>
        <v>-0.22605674085365832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0.26078534999999997</v>
      </c>
    </row>
    <row r="400" spans="1:30">
      <c r="A400" s="63" t="s">
        <v>1646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-5.7065899999999913E-2</v>
      </c>
      <c r="H400" s="58">
        <f t="shared" si="157"/>
        <v>-6.8479079999999897</v>
      </c>
      <c r="I400" s="2" t="s">
        <v>66</v>
      </c>
      <c r="J400" s="33" t="s">
        <v>1629</v>
      </c>
      <c r="K400" s="59">
        <f t="shared" si="158"/>
        <v>44064</v>
      </c>
      <c r="L400" s="60" t="str">
        <f t="shared" ca="1" si="159"/>
        <v>2020/11/9</v>
      </c>
      <c r="M400" s="44">
        <f t="shared" ca="1" si="160"/>
        <v>9720</v>
      </c>
      <c r="N400" s="61">
        <f t="shared" ca="1" si="161"/>
        <v>-0.25714880864197492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0.26706589999999991</v>
      </c>
    </row>
    <row r="401" spans="1:30">
      <c r="A401" s="63" t="s">
        <v>1647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-6.6327049999999943E-2</v>
      </c>
      <c r="H401" s="58">
        <f t="shared" si="157"/>
        <v>-7.9592459999999932</v>
      </c>
      <c r="I401" s="2" t="s">
        <v>66</v>
      </c>
      <c r="J401" s="33" t="s">
        <v>1631</v>
      </c>
      <c r="K401" s="59">
        <f t="shared" si="158"/>
        <v>44067</v>
      </c>
      <c r="L401" s="60" t="str">
        <f t="shared" ca="1" si="159"/>
        <v>2020/11/9</v>
      </c>
      <c r="M401" s="44">
        <f t="shared" ca="1" si="160"/>
        <v>9360</v>
      </c>
      <c r="N401" s="61">
        <f t="shared" ca="1" si="161"/>
        <v>-0.31037658012820485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0.27632704999999996</v>
      </c>
    </row>
    <row r="402" spans="1:30">
      <c r="A402" s="63" t="s">
        <v>1648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-6.1749699999999901E-2</v>
      </c>
      <c r="H402" s="58">
        <f t="shared" si="157"/>
        <v>-7.409963999999988</v>
      </c>
      <c r="I402" s="2" t="s">
        <v>66</v>
      </c>
      <c r="J402" s="33" t="s">
        <v>1633</v>
      </c>
      <c r="K402" s="59">
        <f t="shared" si="158"/>
        <v>44068</v>
      </c>
      <c r="L402" s="60" t="str">
        <f t="shared" ca="1" si="159"/>
        <v>2020/11/9</v>
      </c>
      <c r="M402" s="44">
        <f t="shared" ca="1" si="160"/>
        <v>9240</v>
      </c>
      <c r="N402" s="61">
        <f t="shared" ca="1" si="161"/>
        <v>-0.29270961688311636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0.27174969999999993</v>
      </c>
    </row>
    <row r="403" spans="1:30">
      <c r="A403" s="63" t="s">
        <v>1649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-5.1849849999999975E-2</v>
      </c>
      <c r="H403" s="58">
        <f t="shared" si="157"/>
        <v>-6.221981999999997</v>
      </c>
      <c r="I403" s="2" t="s">
        <v>66</v>
      </c>
      <c r="J403" s="33" t="s">
        <v>1635</v>
      </c>
      <c r="K403" s="59">
        <f t="shared" si="158"/>
        <v>44069</v>
      </c>
      <c r="L403" s="60" t="str">
        <f t="shared" ca="1" si="159"/>
        <v>2020/11/9</v>
      </c>
      <c r="M403" s="44">
        <f t="shared" ca="1" si="160"/>
        <v>9120</v>
      </c>
      <c r="N403" s="61">
        <f t="shared" ca="1" si="161"/>
        <v>-0.2490157269736841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0.26184985</v>
      </c>
    </row>
    <row r="404" spans="1:30">
      <c r="A404" s="63" t="s">
        <v>1650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-4.503704999999994E-2</v>
      </c>
      <c r="H404" s="58">
        <f t="shared" si="157"/>
        <v>-5.404445999999993</v>
      </c>
      <c r="I404" s="2" t="s">
        <v>66</v>
      </c>
      <c r="J404" s="33" t="s">
        <v>1637</v>
      </c>
      <c r="K404" s="59">
        <f t="shared" si="158"/>
        <v>44070</v>
      </c>
      <c r="L404" s="60" t="str">
        <f t="shared" ca="1" si="159"/>
        <v>2020/11/9</v>
      </c>
      <c r="M404" s="44">
        <f t="shared" ca="1" si="160"/>
        <v>9000</v>
      </c>
      <c r="N404" s="61">
        <f t="shared" ca="1" si="161"/>
        <v>-0.21918030999999974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0.25503704999999999</v>
      </c>
    </row>
    <row r="405" spans="1:30">
      <c r="A405" s="63" t="s">
        <v>1651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-6.8030249999999987E-2</v>
      </c>
      <c r="H405" s="58">
        <f t="shared" si="157"/>
        <v>-8.1636299999999977</v>
      </c>
      <c r="I405" s="2" t="s">
        <v>66</v>
      </c>
      <c r="J405" s="33" t="s">
        <v>1639</v>
      </c>
      <c r="K405" s="59">
        <f t="shared" si="158"/>
        <v>44071</v>
      </c>
      <c r="L405" s="60" t="str">
        <f t="shared" ca="1" si="159"/>
        <v>2020/11/9</v>
      </c>
      <c r="M405" s="44">
        <f t="shared" ca="1" si="160"/>
        <v>8880</v>
      </c>
      <c r="N405" s="61">
        <f t="shared" ca="1" si="161"/>
        <v>-0.33555461148648635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0.27803025000000003</v>
      </c>
    </row>
    <row r="406" spans="1:30">
      <c r="A406" s="63" t="s">
        <v>1652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-6.5156099999999981E-2</v>
      </c>
      <c r="H406" s="58">
        <f t="shared" si="157"/>
        <v>-7.8187319999999971</v>
      </c>
      <c r="I406" s="2" t="s">
        <v>66</v>
      </c>
      <c r="J406" s="33" t="s">
        <v>1653</v>
      </c>
      <c r="K406" s="59">
        <f t="shared" si="158"/>
        <v>44074</v>
      </c>
      <c r="L406" s="60" t="str">
        <f t="shared" ca="1" si="159"/>
        <v>2020/11/9</v>
      </c>
      <c r="M406" s="44">
        <f t="shared" ca="1" si="160"/>
        <v>8520</v>
      </c>
      <c r="N406" s="61">
        <f t="shared" ca="1" si="161"/>
        <v>-0.33495741549295766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0.27515610000000001</v>
      </c>
    </row>
    <row r="407" spans="1:30">
      <c r="A407" s="63" t="s">
        <v>1688</v>
      </c>
      <c r="B407" s="2">
        <v>120</v>
      </c>
      <c r="C407" s="180">
        <v>87.28</v>
      </c>
      <c r="D407" s="181">
        <v>1.3742000000000001</v>
      </c>
      <c r="E407" s="32">
        <f t="shared" ref="E407" si="174">10%*Q407+13%</f>
        <v>0.21000000000000002</v>
      </c>
      <c r="F407" s="26">
        <f t="shared" ref="F407" si="175">IF(G407="",($F$1*C407-B407)/B407,H407/B407)</f>
        <v>-7.0904399999999868E-2</v>
      </c>
      <c r="H407" s="58">
        <f t="shared" ref="H407" si="176">IF(G407="",$F$1*C407-B407,G407-B407)</f>
        <v>-8.5085279999999841</v>
      </c>
      <c r="I407" s="2" t="s">
        <v>66</v>
      </c>
      <c r="J407" s="33" t="s">
        <v>1671</v>
      </c>
      <c r="K407" s="59">
        <f t="shared" ref="K407" si="177">DATE(MID(J407,1,4),MID(J407,5,2),MID(J407,7,2))</f>
        <v>44075</v>
      </c>
      <c r="L407" s="60" t="str">
        <f t="shared" ref="L407" ca="1" si="178">IF(LEN(J407) &gt; 15,DATE(MID(J407,12,4),MID(J407,16,2),MID(J407,18,2)),TEXT(TODAY(),"yyyy/m/d"))</f>
        <v>2020/11/9</v>
      </c>
      <c r="M407" s="44">
        <f t="shared" ref="M407" ca="1" si="179">(L407-K407+1)*B407</f>
        <v>8400</v>
      </c>
      <c r="N407" s="61">
        <f t="shared" ref="N407" ca="1" si="180">H407/M407*365</f>
        <v>-0.36971579999999932</v>
      </c>
      <c r="O407" s="35">
        <f t="shared" ref="O407" si="181">D407*C407</f>
        <v>119.94017600000001</v>
      </c>
      <c r="P407" s="35">
        <f t="shared" ref="P407" si="182">O407-B407</f>
        <v>-5.9823999999991884E-2</v>
      </c>
      <c r="Q407" s="36">
        <f t="shared" ref="Q407" si="183">B407/150</f>
        <v>0.8</v>
      </c>
      <c r="R407" s="37">
        <f t="shared" ref="R407" si="184">R406+C407-T407</f>
        <v>6081.4499999999553</v>
      </c>
      <c r="S407" s="38">
        <f t="shared" ref="S407" si="185">R407*D407</f>
        <v>8357.1285899999384</v>
      </c>
      <c r="T407" s="38"/>
      <c r="U407" s="62"/>
      <c r="V407" s="39">
        <f t="shared" ref="V407" si="186">U407+V406</f>
        <v>63905.729999999989</v>
      </c>
      <c r="W407" s="39">
        <f t="shared" ref="W407" si="187">S407+V407</f>
        <v>72262.858589999931</v>
      </c>
      <c r="X407" s="1">
        <f t="shared" ref="X407" si="188">X406+B407</f>
        <v>59090</v>
      </c>
      <c r="Y407" s="37">
        <f t="shared" ref="Y407" si="189">W407-X407</f>
        <v>13172.858589999931</v>
      </c>
      <c r="Z407" s="204">
        <f t="shared" ref="Z407" si="190">W407/X407-1</f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ref="AC407" si="191">Z407-AB407</f>
        <v>-0.14427901127230069</v>
      </c>
      <c r="AD407" s="40">
        <f t="shared" ref="AD407" si="192">IF(E407-F407&lt;0,"达成",E407-F407)</f>
        <v>0.28090439999999989</v>
      </c>
    </row>
    <row r="408" spans="1:30">
      <c r="A408" s="63" t="s">
        <v>1689</v>
      </c>
      <c r="B408" s="2">
        <v>120</v>
      </c>
      <c r="C408" s="180">
        <v>87.18</v>
      </c>
      <c r="D408" s="181">
        <v>1.3756999999999999</v>
      </c>
      <c r="E408" s="32">
        <f t="shared" ref="E408:E415" si="193">10%*Q408+13%</f>
        <v>0.21000000000000002</v>
      </c>
      <c r="F408" s="26">
        <f t="shared" ref="F408:F415" si="194">IF(G408="",($F$1*C408-B408)/B408,H408/B408)</f>
        <v>-7.1968899999999891E-2</v>
      </c>
      <c r="H408" s="58">
        <f t="shared" ref="H408:H415" si="195">IF(G408="",$F$1*C408-B408,G408-B408)</f>
        <v>-8.636267999999987</v>
      </c>
      <c r="I408" s="2" t="s">
        <v>66</v>
      </c>
      <c r="J408" s="33" t="s">
        <v>1673</v>
      </c>
      <c r="K408" s="59">
        <f t="shared" ref="K408:K415" si="196">DATE(MID(J408,1,4),MID(J408,5,2),MID(J408,7,2))</f>
        <v>44076</v>
      </c>
      <c r="L408" s="60" t="str">
        <f t="shared" ref="L408:L415" ca="1" si="197">IF(LEN(J408) &gt; 15,DATE(MID(J408,12,4),MID(J408,16,2),MID(J408,18,2)),TEXT(TODAY(),"yyyy/m/d"))</f>
        <v>2020/11/9</v>
      </c>
      <c r="M408" s="44">
        <f t="shared" ref="M408:M415" ca="1" si="198">(L408-K408+1)*B408</f>
        <v>8280</v>
      </c>
      <c r="N408" s="61">
        <f t="shared" ref="N408:N415" ca="1" si="199">H408/M408*365</f>
        <v>-0.38070505072463712</v>
      </c>
      <c r="O408" s="35">
        <f t="shared" ref="O408:O415" si="200">D408*C408</f>
        <v>119.933526</v>
      </c>
      <c r="P408" s="35">
        <f t="shared" ref="P408:P415" si="201">O408-B408</f>
        <v>-6.6473999999999478E-2</v>
      </c>
      <c r="Q408" s="36">
        <f t="shared" ref="Q408:Q415" si="202">B408/150</f>
        <v>0.8</v>
      </c>
      <c r="R408" s="37">
        <f t="shared" ref="R408:R410" si="203">R407+C408-T408</f>
        <v>6168.6299999999555</v>
      </c>
      <c r="S408" s="38">
        <f t="shared" ref="S408:S410" si="204">R408*D408</f>
        <v>8486.1842909999377</v>
      </c>
      <c r="T408" s="38"/>
      <c r="U408" s="62"/>
      <c r="V408" s="39">
        <f t="shared" ref="V408:V410" si="205">U408+V407</f>
        <v>63905.729999999989</v>
      </c>
      <c r="W408" s="39">
        <f t="shared" ref="W408:W410" si="206">S408+V408</f>
        <v>72391.914290999921</v>
      </c>
      <c r="X408" s="1">
        <f t="shared" ref="X408:X410" si="207">X407+B408</f>
        <v>59210</v>
      </c>
      <c r="Y408" s="37">
        <f t="shared" ref="Y408:Y410" si="208">W408-X408</f>
        <v>13181.914290999921</v>
      </c>
      <c r="Z408" s="204">
        <f t="shared" ref="Z408:Z410" si="209">W408/X408-1</f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ref="AC408:AC410" si="210">Z408-AB408</f>
        <v>-0.14531550814797933</v>
      </c>
      <c r="AD408" s="40">
        <f t="shared" ref="AD408:AD410" si="211">IF(E408-F408&lt;0,"达成",E408-F408)</f>
        <v>0.28196889999999991</v>
      </c>
    </row>
    <row r="409" spans="1:30">
      <c r="A409" s="63" t="s">
        <v>1690</v>
      </c>
      <c r="B409" s="2">
        <v>120</v>
      </c>
      <c r="C409" s="180">
        <v>87.86</v>
      </c>
      <c r="D409" s="181">
        <v>1.3651</v>
      </c>
      <c r="E409" s="32">
        <f t="shared" si="193"/>
        <v>0.21000000000000002</v>
      </c>
      <c r="F409" s="26">
        <f t="shared" si="194"/>
        <v>-6.4730299999999963E-2</v>
      </c>
      <c r="H409" s="58">
        <f t="shared" si="195"/>
        <v>-7.767635999999996</v>
      </c>
      <c r="I409" s="2" t="s">
        <v>66</v>
      </c>
      <c r="J409" s="33" t="s">
        <v>1675</v>
      </c>
      <c r="K409" s="59">
        <f t="shared" si="196"/>
        <v>44077</v>
      </c>
      <c r="L409" s="60" t="str">
        <f t="shared" ca="1" si="197"/>
        <v>2020/11/9</v>
      </c>
      <c r="M409" s="44">
        <f t="shared" ca="1" si="198"/>
        <v>8160</v>
      </c>
      <c r="N409" s="61">
        <f t="shared" ca="1" si="199"/>
        <v>-0.34744940441176453</v>
      </c>
      <c r="O409" s="35">
        <f t="shared" si="200"/>
        <v>119.937686</v>
      </c>
      <c r="P409" s="35">
        <f t="shared" si="201"/>
        <v>-6.2314000000000647E-2</v>
      </c>
      <c r="Q409" s="36">
        <f t="shared" si="202"/>
        <v>0.8</v>
      </c>
      <c r="R409" s="37">
        <f t="shared" si="203"/>
        <v>6256.4899999999552</v>
      </c>
      <c r="S409" s="38">
        <f t="shared" si="204"/>
        <v>8540.7344989999383</v>
      </c>
      <c r="T409" s="38"/>
      <c r="U409" s="62"/>
      <c r="V409" s="39">
        <f t="shared" si="205"/>
        <v>63905.729999999989</v>
      </c>
      <c r="W409" s="39">
        <f t="shared" si="206"/>
        <v>72446.464498999921</v>
      </c>
      <c r="X409" s="1">
        <f t="shared" si="207"/>
        <v>59330</v>
      </c>
      <c r="Y409" s="37">
        <f t="shared" si="208"/>
        <v>13116.464498999921</v>
      </c>
      <c r="Z409" s="204">
        <f t="shared" si="209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210"/>
        <v>-0.13559860967562676</v>
      </c>
      <c r="AD409" s="40">
        <f t="shared" si="211"/>
        <v>0.27473029999999998</v>
      </c>
    </row>
    <row r="410" spans="1:30">
      <c r="A410" s="63" t="s">
        <v>1691</v>
      </c>
      <c r="B410" s="2">
        <v>120</v>
      </c>
      <c r="C410" s="180">
        <v>88.37</v>
      </c>
      <c r="D410" s="181">
        <v>1.3573</v>
      </c>
      <c r="E410" s="32">
        <f t="shared" si="193"/>
        <v>0.21000000000000002</v>
      </c>
      <c r="F410" s="26">
        <f t="shared" si="194"/>
        <v>-5.9301349999999906E-2</v>
      </c>
      <c r="H410" s="58">
        <f t="shared" si="195"/>
        <v>-7.1161619999999886</v>
      </c>
      <c r="I410" s="2" t="s">
        <v>66</v>
      </c>
      <c r="J410" s="33" t="s">
        <v>1677</v>
      </c>
      <c r="K410" s="59">
        <f t="shared" si="196"/>
        <v>44078</v>
      </c>
      <c r="L410" s="60" t="str">
        <f t="shared" ca="1" si="197"/>
        <v>2020/11/9</v>
      </c>
      <c r="M410" s="44">
        <f t="shared" ca="1" si="198"/>
        <v>8040</v>
      </c>
      <c r="N410" s="61">
        <f t="shared" ca="1" si="199"/>
        <v>-0.32305959328358158</v>
      </c>
      <c r="O410" s="35">
        <f t="shared" si="200"/>
        <v>119.94460100000001</v>
      </c>
      <c r="P410" s="35">
        <f t="shared" si="201"/>
        <v>-5.5398999999994203E-2</v>
      </c>
      <c r="Q410" s="36">
        <f t="shared" si="202"/>
        <v>0.8</v>
      </c>
      <c r="R410" s="37">
        <f t="shared" si="203"/>
        <v>6344.8599999999551</v>
      </c>
      <c r="S410" s="38">
        <f t="shared" si="204"/>
        <v>8611.8784779999387</v>
      </c>
      <c r="T410" s="38"/>
      <c r="U410" s="62"/>
      <c r="V410" s="39">
        <f t="shared" si="205"/>
        <v>63905.729999999989</v>
      </c>
      <c r="W410" s="39">
        <f t="shared" si="206"/>
        <v>72517.608477999922</v>
      </c>
      <c r="X410" s="1">
        <f t="shared" si="207"/>
        <v>59450</v>
      </c>
      <c r="Y410" s="37">
        <f t="shared" si="208"/>
        <v>13067.608477999922</v>
      </c>
      <c r="Z410" s="204">
        <f t="shared" si="209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210"/>
        <v>-0.12840357644467915</v>
      </c>
      <c r="AD410" s="40">
        <f t="shared" si="211"/>
        <v>0.26930134999999994</v>
      </c>
    </row>
    <row r="411" spans="1:30">
      <c r="A411" s="63" t="s">
        <v>1692</v>
      </c>
      <c r="B411" s="2">
        <v>120</v>
      </c>
      <c r="C411" s="180">
        <v>90.15</v>
      </c>
      <c r="D411" s="181">
        <v>1.3304</v>
      </c>
      <c r="E411" s="32">
        <f t="shared" si="193"/>
        <v>0.21000000000000002</v>
      </c>
      <c r="F411" s="26">
        <f t="shared" si="194"/>
        <v>-4.0353249999999834E-2</v>
      </c>
      <c r="H411" s="58">
        <f t="shared" si="195"/>
        <v>-4.8423899999999804</v>
      </c>
      <c r="I411" s="2" t="s">
        <v>66</v>
      </c>
      <c r="J411" s="33" t="s">
        <v>1679</v>
      </c>
      <c r="K411" s="59">
        <f t="shared" si="196"/>
        <v>44081</v>
      </c>
      <c r="L411" s="60" t="str">
        <f t="shared" ca="1" si="197"/>
        <v>2020/11/9</v>
      </c>
      <c r="M411" s="44">
        <f t="shared" ca="1" si="198"/>
        <v>7680</v>
      </c>
      <c r="N411" s="61">
        <f t="shared" ca="1" si="199"/>
        <v>-0.23013962890624906</v>
      </c>
      <c r="O411" s="35">
        <f t="shared" si="200"/>
        <v>119.93556000000001</v>
      </c>
      <c r="P411" s="35">
        <f t="shared" si="201"/>
        <v>-6.4439999999990505E-2</v>
      </c>
      <c r="Q411" s="36">
        <f t="shared" si="202"/>
        <v>0.8</v>
      </c>
      <c r="R411" s="37">
        <f t="shared" ref="R411:R415" si="212">R410+C411-T411</f>
        <v>6435.0099999999547</v>
      </c>
      <c r="S411" s="38">
        <f t="shared" ref="S411:S415" si="213">R411*D411</f>
        <v>8561.1373039999398</v>
      </c>
      <c r="T411" s="38"/>
      <c r="U411" s="62"/>
      <c r="V411" s="39">
        <f t="shared" ref="V411:V415" si="214">U411+V410</f>
        <v>63905.729999999989</v>
      </c>
      <c r="W411" s="39">
        <f t="shared" ref="W411:W415" si="215">S411+V411</f>
        <v>72466.867303999927</v>
      </c>
      <c r="X411" s="1">
        <f t="shared" ref="X411:X415" si="216">X410+B411</f>
        <v>59570</v>
      </c>
      <c r="Y411" s="37">
        <f t="shared" ref="Y411:Y415" si="217">W411-X411</f>
        <v>12896.867303999927</v>
      </c>
      <c r="Z411" s="204">
        <f t="shared" ref="Z411:Z415" si="218">W411/X411-1</f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ref="AC411:AC415" si="219">Z411-AB411</f>
        <v>-0.10433850949042101</v>
      </c>
      <c r="AD411" s="40">
        <f t="shared" ref="AD411:AD415" si="220">IF(E411-F411&lt;0,"达成",E411-F411)</f>
        <v>0.25035324999999986</v>
      </c>
    </row>
    <row r="412" spans="1:30">
      <c r="A412" s="63" t="s">
        <v>1693</v>
      </c>
      <c r="B412" s="2">
        <v>120</v>
      </c>
      <c r="C412" s="180">
        <v>89.57</v>
      </c>
      <c r="D412" s="181">
        <v>1.3391</v>
      </c>
      <c r="E412" s="32">
        <f t="shared" si="193"/>
        <v>0.21000000000000002</v>
      </c>
      <c r="F412" s="26">
        <f t="shared" si="194"/>
        <v>-4.6527349999999974E-2</v>
      </c>
      <c r="H412" s="58">
        <f t="shared" si="195"/>
        <v>-5.583281999999997</v>
      </c>
      <c r="I412" s="2" t="s">
        <v>66</v>
      </c>
      <c r="J412" s="33" t="s">
        <v>1681</v>
      </c>
      <c r="K412" s="59">
        <f t="shared" si="196"/>
        <v>44082</v>
      </c>
      <c r="L412" s="60" t="str">
        <f t="shared" ca="1" si="197"/>
        <v>2020/11/9</v>
      </c>
      <c r="M412" s="44">
        <f t="shared" ca="1" si="198"/>
        <v>7560</v>
      </c>
      <c r="N412" s="61">
        <f t="shared" ca="1" si="199"/>
        <v>-0.26956321825396812</v>
      </c>
      <c r="O412" s="35">
        <f t="shared" si="200"/>
        <v>119.94318699999998</v>
      </c>
      <c r="P412" s="35">
        <f t="shared" si="201"/>
        <v>-5.6813000000019542E-2</v>
      </c>
      <c r="Q412" s="36">
        <f t="shared" si="202"/>
        <v>0.8</v>
      </c>
      <c r="R412" s="37">
        <f t="shared" si="212"/>
        <v>6524.5799999999545</v>
      </c>
      <c r="S412" s="38">
        <f t="shared" si="213"/>
        <v>8737.0650779999396</v>
      </c>
      <c r="T412" s="38"/>
      <c r="U412" s="62"/>
      <c r="V412" s="39">
        <f t="shared" si="214"/>
        <v>63905.729999999989</v>
      </c>
      <c r="W412" s="39">
        <f t="shared" si="215"/>
        <v>72642.795077999923</v>
      </c>
      <c r="X412" s="1">
        <f t="shared" si="216"/>
        <v>59690</v>
      </c>
      <c r="Y412" s="37">
        <f t="shared" si="217"/>
        <v>12952.795077999923</v>
      </c>
      <c r="Z412" s="204">
        <f t="shared" si="218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219"/>
        <v>-0.11180532789547604</v>
      </c>
      <c r="AD412" s="40">
        <f t="shared" si="220"/>
        <v>0.25652734999999999</v>
      </c>
    </row>
    <row r="413" spans="1:30">
      <c r="A413" s="63" t="s">
        <v>1694</v>
      </c>
      <c r="B413" s="2">
        <v>120</v>
      </c>
      <c r="C413" s="180">
        <v>91.87</v>
      </c>
      <c r="D413" s="181">
        <v>1.3056000000000001</v>
      </c>
      <c r="E413" s="32">
        <f t="shared" si="193"/>
        <v>0.21000000000000002</v>
      </c>
      <c r="F413" s="26">
        <f t="shared" si="194"/>
        <v>-2.2043849999999903E-2</v>
      </c>
      <c r="H413" s="58">
        <f t="shared" si="195"/>
        <v>-2.6452619999999882</v>
      </c>
      <c r="I413" s="2" t="s">
        <v>66</v>
      </c>
      <c r="J413" s="33" t="s">
        <v>1683</v>
      </c>
      <c r="K413" s="59">
        <f t="shared" si="196"/>
        <v>44083</v>
      </c>
      <c r="L413" s="60" t="str">
        <f t="shared" ca="1" si="197"/>
        <v>2020/11/9</v>
      </c>
      <c r="M413" s="44">
        <f t="shared" ca="1" si="198"/>
        <v>7440</v>
      </c>
      <c r="N413" s="61">
        <f t="shared" ca="1" si="199"/>
        <v>-0.12977427822580589</v>
      </c>
      <c r="O413" s="35">
        <f t="shared" si="200"/>
        <v>119.94547200000001</v>
      </c>
      <c r="P413" s="35">
        <f t="shared" si="201"/>
        <v>-5.4527999999990584E-2</v>
      </c>
      <c r="Q413" s="36">
        <f t="shared" si="202"/>
        <v>0.8</v>
      </c>
      <c r="R413" s="37">
        <f t="shared" si="212"/>
        <v>6616.4499999999543</v>
      </c>
      <c r="S413" s="38">
        <f t="shared" si="213"/>
        <v>8638.4371199999405</v>
      </c>
      <c r="T413" s="38"/>
      <c r="U413" s="62"/>
      <c r="V413" s="39">
        <f t="shared" si="214"/>
        <v>63905.729999999989</v>
      </c>
      <c r="W413" s="39">
        <f t="shared" si="215"/>
        <v>72544.167119999925</v>
      </c>
      <c r="X413" s="1">
        <f t="shared" si="216"/>
        <v>59810</v>
      </c>
      <c r="Y413" s="37">
        <f t="shared" si="217"/>
        <v>12734.167119999925</v>
      </c>
      <c r="Z413" s="204">
        <f t="shared" si="218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219"/>
        <v>-8.2054671646659472E-2</v>
      </c>
      <c r="AD413" s="40">
        <f t="shared" si="220"/>
        <v>0.23204384999999991</v>
      </c>
    </row>
    <row r="414" spans="1:30">
      <c r="A414" s="63" t="s">
        <v>1695</v>
      </c>
      <c r="B414" s="2">
        <v>135</v>
      </c>
      <c r="C414" s="180">
        <v>105.04</v>
      </c>
      <c r="D414" s="181">
        <v>1.2846</v>
      </c>
      <c r="E414" s="32">
        <f t="shared" si="193"/>
        <v>0.22000000000000003</v>
      </c>
      <c r="F414" s="26">
        <f t="shared" si="194"/>
        <v>-6.0881777777776983E-3</v>
      </c>
      <c r="H414" s="58">
        <f t="shared" si="195"/>
        <v>-0.82190399999998931</v>
      </c>
      <c r="I414" s="2" t="s">
        <v>66</v>
      </c>
      <c r="J414" s="33" t="s">
        <v>1685</v>
      </c>
      <c r="K414" s="59">
        <f t="shared" si="196"/>
        <v>44084</v>
      </c>
      <c r="L414" s="60" t="str">
        <f t="shared" ca="1" si="197"/>
        <v>2020/11/9</v>
      </c>
      <c r="M414" s="44">
        <f t="shared" ca="1" si="198"/>
        <v>8235</v>
      </c>
      <c r="N414" s="61">
        <f t="shared" ca="1" si="199"/>
        <v>-3.6429260473587868E-2</v>
      </c>
      <c r="O414" s="35">
        <f t="shared" si="200"/>
        <v>134.93438399999999</v>
      </c>
      <c r="P414" s="35">
        <f t="shared" si="201"/>
        <v>-6.561600000000567E-2</v>
      </c>
      <c r="Q414" s="36">
        <f t="shared" si="202"/>
        <v>0.9</v>
      </c>
      <c r="R414" s="37">
        <f t="shared" si="212"/>
        <v>6721.4899999999543</v>
      </c>
      <c r="S414" s="38">
        <f t="shared" si="213"/>
        <v>8634.4260539999414</v>
      </c>
      <c r="T414" s="38"/>
      <c r="U414" s="62"/>
      <c r="V414" s="39">
        <f t="shared" si="214"/>
        <v>63905.729999999989</v>
      </c>
      <c r="W414" s="39">
        <f t="shared" si="215"/>
        <v>72540.156053999934</v>
      </c>
      <c r="X414" s="1">
        <f t="shared" si="216"/>
        <v>59945</v>
      </c>
      <c r="Y414" s="37">
        <f t="shared" si="217"/>
        <v>12595.156053999934</v>
      </c>
      <c r="Z414" s="204">
        <f t="shared" si="218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219"/>
        <v>-6.3400526756786535E-2</v>
      </c>
      <c r="AD414" s="40">
        <f t="shared" si="220"/>
        <v>0.22608817777777773</v>
      </c>
    </row>
    <row r="415" spans="1:30">
      <c r="A415" s="63" t="s">
        <v>1696</v>
      </c>
      <c r="B415" s="2">
        <v>135</v>
      </c>
      <c r="C415" s="180">
        <v>103.9</v>
      </c>
      <c r="D415" s="181">
        <v>1.2987</v>
      </c>
      <c r="E415" s="32">
        <f t="shared" si="193"/>
        <v>0.22000000000000003</v>
      </c>
      <c r="F415" s="26">
        <f t="shared" si="194"/>
        <v>-1.6875111111110955E-2</v>
      </c>
      <c r="H415" s="58">
        <f t="shared" si="195"/>
        <v>-2.2781399999999792</v>
      </c>
      <c r="I415" s="2" t="s">
        <v>66</v>
      </c>
      <c r="J415" s="33" t="s">
        <v>1687</v>
      </c>
      <c r="K415" s="59">
        <f t="shared" si="196"/>
        <v>44085</v>
      </c>
      <c r="L415" s="60" t="str">
        <f t="shared" ca="1" si="197"/>
        <v>2020/11/9</v>
      </c>
      <c r="M415" s="44">
        <f t="shared" ca="1" si="198"/>
        <v>8100</v>
      </c>
      <c r="N415" s="61">
        <f t="shared" ca="1" si="199"/>
        <v>-0.102656925925925</v>
      </c>
      <c r="O415" s="35">
        <f t="shared" si="200"/>
        <v>134.93493000000001</v>
      </c>
      <c r="P415" s="35">
        <f t="shared" si="201"/>
        <v>-6.5069999999991524E-2</v>
      </c>
      <c r="Q415" s="36">
        <f t="shared" si="202"/>
        <v>0.9</v>
      </c>
      <c r="R415" s="37">
        <f t="shared" si="212"/>
        <v>6825.3899999999539</v>
      </c>
      <c r="S415" s="38">
        <f t="shared" si="213"/>
        <v>8864.1339929999394</v>
      </c>
      <c r="T415" s="38"/>
      <c r="U415" s="62"/>
      <c r="V415" s="39">
        <f t="shared" si="214"/>
        <v>63905.729999999989</v>
      </c>
      <c r="W415" s="39">
        <f t="shared" si="215"/>
        <v>72769.863992999934</v>
      </c>
      <c r="X415" s="1">
        <f t="shared" si="216"/>
        <v>60080</v>
      </c>
      <c r="Y415" s="37">
        <f t="shared" si="217"/>
        <v>12689.863992999934</v>
      </c>
      <c r="Z415" s="204">
        <f t="shared" si="218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219"/>
        <v>-7.5622079504317208E-2</v>
      </c>
      <c r="AD415" s="40">
        <f t="shared" si="220"/>
        <v>0.23687511111111098</v>
      </c>
    </row>
    <row r="416" spans="1:30">
      <c r="A416" s="63" t="s">
        <v>1721</v>
      </c>
      <c r="B416" s="2">
        <v>135</v>
      </c>
      <c r="C416" s="180">
        <v>103.36</v>
      </c>
      <c r="D416" s="181">
        <v>1.3055000000000001</v>
      </c>
      <c r="E416" s="32">
        <f t="shared" ref="E416:E425" si="221">10%*Q416+13%</f>
        <v>0.22000000000000003</v>
      </c>
      <c r="F416" s="26">
        <f t="shared" ref="F416:F425" si="222">IF(G416="",($F$1*C416-B416)/B416,H416/B416)</f>
        <v>-2.1984711111110965E-2</v>
      </c>
      <c r="H416" s="58">
        <f t="shared" ref="H416:H425" si="223">IF(G416="",$F$1*C416-B416,G416-B416)</f>
        <v>-2.9679359999999804</v>
      </c>
      <c r="I416" s="2" t="s">
        <v>66</v>
      </c>
      <c r="J416" s="33" t="s">
        <v>1702</v>
      </c>
      <c r="K416" s="59">
        <f t="shared" ref="K416:K425" si="224">DATE(MID(J416,1,4),MID(J416,5,2),MID(J416,7,2))</f>
        <v>44088</v>
      </c>
      <c r="L416" s="60" t="str">
        <f t="shared" ref="L416:L425" ca="1" si="225">IF(LEN(J416) &gt; 15,DATE(MID(J416,12,4),MID(J416,16,2),MID(J416,18,2)),TEXT(TODAY(),"yyyy/m/d"))</f>
        <v>2020/11/9</v>
      </c>
      <c r="M416" s="44">
        <f t="shared" ref="M416:M425" ca="1" si="226">(L416-K416+1)*B416</f>
        <v>7695</v>
      </c>
      <c r="N416" s="61">
        <f t="shared" ref="N416:N425" ca="1" si="227">H416/M416*365</f>
        <v>-0.14077929044834214</v>
      </c>
      <c r="O416" s="35">
        <f t="shared" ref="O416:O425" si="228">D416*C416</f>
        <v>134.93648000000002</v>
      </c>
      <c r="P416" s="35">
        <f t="shared" ref="P416:P425" si="229">O416-B416</f>
        <v>-6.3519999999982701E-2</v>
      </c>
      <c r="Q416" s="36">
        <f t="shared" ref="Q416:Q425" si="230">B416/150</f>
        <v>0.9</v>
      </c>
      <c r="R416" s="37">
        <f t="shared" ref="R416:R425" si="231">R415+C416-T416</f>
        <v>6928.7499999999536</v>
      </c>
      <c r="S416" s="38">
        <f t="shared" ref="S416:S425" si="232">R416*D416</f>
        <v>9045.4831249999406</v>
      </c>
      <c r="T416" s="38"/>
      <c r="U416" s="62"/>
      <c r="V416" s="39">
        <f t="shared" ref="V416:V425" si="233">U416+V415</f>
        <v>63905.729999999989</v>
      </c>
      <c r="W416" s="39">
        <f t="shared" ref="W416:W425" si="234">S416+V416</f>
        <v>72951.213124999922</v>
      </c>
      <c r="X416" s="1">
        <f t="shared" ref="X416:X425" si="235">X415+B416</f>
        <v>60215</v>
      </c>
      <c r="Y416" s="37">
        <f t="shared" ref="Y416:Y425" si="236">W416-X416</f>
        <v>12736.213124999922</v>
      </c>
      <c r="Z416" s="204">
        <f t="shared" ref="Z416:Z425" si="237">W416/X416-1</f>
        <v>0.21151229967615914</v>
      </c>
      <c r="AA416" s="204">
        <v>0</v>
      </c>
      <c r="AB416" s="204">
        <f>SUM($C$2:C416)*D416/SUM($B$2:B416)-1</f>
        <v>0.2929113202712883</v>
      </c>
      <c r="AC416" s="204">
        <f t="shared" ref="AC416:AC425" si="238">Z416-AB416</f>
        <v>-8.1399020595129157E-2</v>
      </c>
      <c r="AD416" s="40">
        <f t="shared" ref="AD416:AD425" si="239">IF(E416-F416&lt;0,"达成",E416-F416)</f>
        <v>0.241984711111111</v>
      </c>
    </row>
    <row r="417" spans="1:30">
      <c r="A417" s="63" t="s">
        <v>1722</v>
      </c>
      <c r="B417" s="2">
        <v>135</v>
      </c>
      <c r="C417" s="180">
        <v>102.77</v>
      </c>
      <c r="D417" s="181">
        <v>1.3129</v>
      </c>
      <c r="E417" s="32">
        <f t="shared" si="221"/>
        <v>0.22000000000000003</v>
      </c>
      <c r="F417" s="26">
        <f t="shared" si="222"/>
        <v>-2.7567422222222148E-2</v>
      </c>
      <c r="H417" s="58">
        <f t="shared" si="223"/>
        <v>-3.7216019999999901</v>
      </c>
      <c r="I417" s="2" t="s">
        <v>66</v>
      </c>
      <c r="J417" s="33" t="s">
        <v>1704</v>
      </c>
      <c r="K417" s="59">
        <f t="shared" si="224"/>
        <v>44089</v>
      </c>
      <c r="L417" s="60" t="str">
        <f t="shared" ca="1" si="225"/>
        <v>2020/11/9</v>
      </c>
      <c r="M417" s="44">
        <f t="shared" ca="1" si="226"/>
        <v>7560</v>
      </c>
      <c r="N417" s="61">
        <f t="shared" ca="1" si="227"/>
        <v>-0.17968051984126934</v>
      </c>
      <c r="O417" s="35">
        <f t="shared" si="228"/>
        <v>134.92673299999998</v>
      </c>
      <c r="P417" s="35">
        <f t="shared" si="229"/>
        <v>-7.3267000000015514E-2</v>
      </c>
      <c r="Q417" s="36">
        <f t="shared" si="230"/>
        <v>0.9</v>
      </c>
      <c r="R417" s="37">
        <f t="shared" si="231"/>
        <v>7031.5199999999541</v>
      </c>
      <c r="S417" s="38">
        <f t="shared" si="232"/>
        <v>9231.6826079999391</v>
      </c>
      <c r="T417" s="38"/>
      <c r="U417" s="62"/>
      <c r="V417" s="39">
        <f t="shared" si="233"/>
        <v>63905.729999999989</v>
      </c>
      <c r="W417" s="39">
        <f t="shared" si="234"/>
        <v>73137.412607999926</v>
      </c>
      <c r="X417" s="1">
        <f t="shared" si="235"/>
        <v>60350</v>
      </c>
      <c r="Y417" s="37">
        <f t="shared" si="236"/>
        <v>12787.412607999926</v>
      </c>
      <c r="Z417" s="204">
        <f t="shared" si="2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238"/>
        <v>-8.7673973490880686E-2</v>
      </c>
      <c r="AD417" s="40">
        <f t="shared" si="239"/>
        <v>0.24756742222222217</v>
      </c>
    </row>
    <row r="418" spans="1:30">
      <c r="A418" s="63" t="s">
        <v>1723</v>
      </c>
      <c r="B418" s="2">
        <v>135</v>
      </c>
      <c r="C418" s="180">
        <v>103.24</v>
      </c>
      <c r="D418" s="181">
        <v>1.3069</v>
      </c>
      <c r="E418" s="32">
        <f t="shared" si="221"/>
        <v>0.22000000000000003</v>
      </c>
      <c r="F418" s="26">
        <f t="shared" si="222"/>
        <v>-2.3120177777777657E-2</v>
      </c>
      <c r="H418" s="58">
        <f t="shared" si="223"/>
        <v>-3.1212239999999838</v>
      </c>
      <c r="I418" s="2" t="s">
        <v>66</v>
      </c>
      <c r="J418" s="33" t="s">
        <v>1706</v>
      </c>
      <c r="K418" s="59">
        <f t="shared" si="224"/>
        <v>44090</v>
      </c>
      <c r="L418" s="60" t="str">
        <f t="shared" ca="1" si="225"/>
        <v>2020/11/9</v>
      </c>
      <c r="M418" s="44">
        <f t="shared" ca="1" si="226"/>
        <v>7425</v>
      </c>
      <c r="N418" s="61">
        <f t="shared" ca="1" si="227"/>
        <v>-0.15343390707070628</v>
      </c>
      <c r="O418" s="35">
        <f t="shared" si="228"/>
        <v>134.92435599999999</v>
      </c>
      <c r="P418" s="35">
        <f t="shared" si="229"/>
        <v>-7.5644000000011147E-2</v>
      </c>
      <c r="Q418" s="36">
        <f t="shared" si="230"/>
        <v>0.9</v>
      </c>
      <c r="R418" s="37">
        <f t="shared" si="231"/>
        <v>7134.7599999999538</v>
      </c>
      <c r="S418" s="38">
        <f t="shared" si="232"/>
        <v>9324.4178439999396</v>
      </c>
      <c r="T418" s="38"/>
      <c r="U418" s="62"/>
      <c r="V418" s="39">
        <f t="shared" si="233"/>
        <v>63905.729999999989</v>
      </c>
      <c r="W418" s="39">
        <f t="shared" si="234"/>
        <v>73230.147843999934</v>
      </c>
      <c r="X418" s="1">
        <f t="shared" si="235"/>
        <v>60485</v>
      </c>
      <c r="Y418" s="37">
        <f t="shared" si="236"/>
        <v>12745.147843999934</v>
      </c>
      <c r="Z418" s="204">
        <f t="shared" si="237"/>
        <v>0.21071584432503809</v>
      </c>
      <c r="AA418" s="204">
        <v>0</v>
      </c>
      <c r="AB418" s="204">
        <f>SUM($C$2:C418)*D418/SUM($B$2:B418)-1</f>
        <v>0.2929603869467361</v>
      </c>
      <c r="AC418" s="204">
        <f t="shared" si="238"/>
        <v>-8.2244542621698002E-2</v>
      </c>
      <c r="AD418" s="40">
        <f t="shared" si="239"/>
        <v>0.2431201777777777</v>
      </c>
    </row>
    <row r="419" spans="1:30">
      <c r="A419" s="63" t="s">
        <v>1724</v>
      </c>
      <c r="B419" s="2">
        <v>135</v>
      </c>
      <c r="C419" s="180">
        <v>102.88</v>
      </c>
      <c r="D419" s="181">
        <v>1.3115000000000001</v>
      </c>
      <c r="E419" s="32">
        <f t="shared" si="221"/>
        <v>0.22000000000000003</v>
      </c>
      <c r="F419" s="26">
        <f t="shared" si="222"/>
        <v>-2.6526577777777734E-2</v>
      </c>
      <c r="H419" s="58">
        <f t="shared" si="223"/>
        <v>-3.5810879999999941</v>
      </c>
      <c r="I419" s="2" t="s">
        <v>66</v>
      </c>
      <c r="J419" s="33" t="s">
        <v>1708</v>
      </c>
      <c r="K419" s="59">
        <f t="shared" si="224"/>
        <v>44091</v>
      </c>
      <c r="L419" s="60" t="str">
        <f t="shared" ca="1" si="225"/>
        <v>2020/11/9</v>
      </c>
      <c r="M419" s="44">
        <f t="shared" ca="1" si="226"/>
        <v>7290</v>
      </c>
      <c r="N419" s="61">
        <f t="shared" ca="1" si="227"/>
        <v>-0.17930001646090507</v>
      </c>
      <c r="O419" s="35">
        <f t="shared" si="228"/>
        <v>134.92712</v>
      </c>
      <c r="P419" s="35">
        <f t="shared" si="229"/>
        <v>-7.2879999999997835E-2</v>
      </c>
      <c r="Q419" s="36">
        <f t="shared" si="230"/>
        <v>0.9</v>
      </c>
      <c r="R419" s="37">
        <f t="shared" si="231"/>
        <v>7237.6399999999539</v>
      </c>
      <c r="S419" s="38">
        <f t="shared" si="232"/>
        <v>9492.1648599999407</v>
      </c>
      <c r="T419" s="38"/>
      <c r="U419" s="62"/>
      <c r="V419" s="39">
        <f t="shared" si="233"/>
        <v>63905.729999999989</v>
      </c>
      <c r="W419" s="39">
        <f t="shared" si="234"/>
        <v>73397.894859999928</v>
      </c>
      <c r="X419" s="1">
        <f t="shared" si="235"/>
        <v>60620</v>
      </c>
      <c r="Y419" s="37">
        <f t="shared" si="236"/>
        <v>12777.894859999928</v>
      </c>
      <c r="Z419" s="204">
        <f t="shared" si="23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238"/>
        <v>-8.6055261761724067E-2</v>
      </c>
      <c r="AD419" s="40">
        <f t="shared" si="239"/>
        <v>0.24652657777777776</v>
      </c>
    </row>
    <row r="420" spans="1:30">
      <c r="A420" s="63" t="s">
        <v>1725</v>
      </c>
      <c r="B420" s="2">
        <v>135</v>
      </c>
      <c r="C420" s="180">
        <v>101.34</v>
      </c>
      <c r="D420" s="181">
        <v>1.3313999999999999</v>
      </c>
      <c r="E420" s="32">
        <f t="shared" si="221"/>
        <v>0.22000000000000003</v>
      </c>
      <c r="F420" s="26">
        <f t="shared" si="222"/>
        <v>-4.1098399999999966E-2</v>
      </c>
      <c r="H420" s="58">
        <f t="shared" si="223"/>
        <v>-5.5482839999999953</v>
      </c>
      <c r="I420" s="2" t="s">
        <v>66</v>
      </c>
      <c r="J420" s="33" t="s">
        <v>1710</v>
      </c>
      <c r="K420" s="59">
        <f t="shared" si="224"/>
        <v>44092</v>
      </c>
      <c r="L420" s="60" t="str">
        <f t="shared" ca="1" si="225"/>
        <v>2020/11/9</v>
      </c>
      <c r="M420" s="44">
        <f t="shared" ca="1" si="226"/>
        <v>7155</v>
      </c>
      <c r="N420" s="61">
        <f t="shared" ca="1" si="227"/>
        <v>-0.28303615094339596</v>
      </c>
      <c r="O420" s="35">
        <f t="shared" si="228"/>
        <v>134.92407599999999</v>
      </c>
      <c r="P420" s="35">
        <f t="shared" si="229"/>
        <v>-7.5924000000014757E-2</v>
      </c>
      <c r="Q420" s="36">
        <f t="shared" si="230"/>
        <v>0.9</v>
      </c>
      <c r="R420" s="37">
        <f t="shared" si="231"/>
        <v>7338.9799999999541</v>
      </c>
      <c r="S420" s="38">
        <f t="shared" si="232"/>
        <v>9771.1179719999382</v>
      </c>
      <c r="T420" s="38"/>
      <c r="U420" s="62"/>
      <c r="V420" s="39">
        <f t="shared" si="233"/>
        <v>63905.729999999989</v>
      </c>
      <c r="W420" s="39">
        <f t="shared" si="234"/>
        <v>73676.84797199993</v>
      </c>
      <c r="X420" s="1">
        <f t="shared" si="235"/>
        <v>60755</v>
      </c>
      <c r="Y420" s="37">
        <f t="shared" si="236"/>
        <v>12921.84797199993</v>
      </c>
      <c r="Z420" s="204">
        <f t="shared" si="23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238"/>
        <v>-0.10312140747856535</v>
      </c>
      <c r="AD420" s="40">
        <f t="shared" si="239"/>
        <v>0.26109840000000001</v>
      </c>
    </row>
    <row r="421" spans="1:30">
      <c r="A421" s="63" t="s">
        <v>1726</v>
      </c>
      <c r="B421" s="2">
        <v>120</v>
      </c>
      <c r="C421" s="180">
        <v>90.38</v>
      </c>
      <c r="D421" s="181">
        <v>1.3270999999999999</v>
      </c>
      <c r="E421" s="32">
        <f t="shared" si="221"/>
        <v>0.21000000000000002</v>
      </c>
      <c r="F421" s="26">
        <f t="shared" si="222"/>
        <v>-3.7904899999999957E-2</v>
      </c>
      <c r="H421" s="58">
        <f t="shared" si="223"/>
        <v>-4.5485879999999952</v>
      </c>
      <c r="I421" s="2" t="s">
        <v>66</v>
      </c>
      <c r="J421" s="33" t="s">
        <v>1712</v>
      </c>
      <c r="K421" s="59">
        <f t="shared" si="224"/>
        <v>44095</v>
      </c>
      <c r="L421" s="60" t="str">
        <f t="shared" ca="1" si="225"/>
        <v>2020/11/9</v>
      </c>
      <c r="M421" s="44">
        <f t="shared" ca="1" si="226"/>
        <v>6000</v>
      </c>
      <c r="N421" s="61">
        <f t="shared" ca="1" si="227"/>
        <v>-0.27670576999999968</v>
      </c>
      <c r="O421" s="35">
        <f t="shared" si="228"/>
        <v>119.94329799999998</v>
      </c>
      <c r="P421" s="35">
        <f t="shared" si="229"/>
        <v>-5.6702000000015573E-2</v>
      </c>
      <c r="Q421" s="36">
        <f t="shared" si="230"/>
        <v>0.8</v>
      </c>
      <c r="R421" s="37">
        <f t="shared" si="231"/>
        <v>7429.3599999999542</v>
      </c>
      <c r="S421" s="38">
        <f t="shared" si="232"/>
        <v>9859.5036559999389</v>
      </c>
      <c r="T421" s="38"/>
      <c r="U421" s="62"/>
      <c r="V421" s="39">
        <f t="shared" si="233"/>
        <v>63905.729999999989</v>
      </c>
      <c r="W421" s="39">
        <f t="shared" si="234"/>
        <v>73765.233655999924</v>
      </c>
      <c r="X421" s="1">
        <f t="shared" si="235"/>
        <v>60875</v>
      </c>
      <c r="Y421" s="37">
        <f t="shared" si="236"/>
        <v>12890.233655999924</v>
      </c>
      <c r="Z421" s="204">
        <f t="shared" si="23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238"/>
        <v>-9.9190165831622545E-2</v>
      </c>
      <c r="AD421" s="40">
        <f t="shared" si="239"/>
        <v>0.24790489999999998</v>
      </c>
    </row>
    <row r="422" spans="1:30">
      <c r="A422" s="63" t="s">
        <v>1727</v>
      </c>
      <c r="B422" s="2">
        <v>120</v>
      </c>
      <c r="C422" s="180">
        <v>91.49</v>
      </c>
      <c r="D422" s="181">
        <v>1.3109999999999999</v>
      </c>
      <c r="E422" s="32">
        <f t="shared" si="221"/>
        <v>0.21000000000000002</v>
      </c>
      <c r="F422" s="26">
        <f t="shared" si="222"/>
        <v>-2.6088949999999993E-2</v>
      </c>
      <c r="H422" s="58">
        <f t="shared" si="223"/>
        <v>-3.1306739999999991</v>
      </c>
      <c r="I422" s="2" t="s">
        <v>66</v>
      </c>
      <c r="J422" s="33" t="s">
        <v>1714</v>
      </c>
      <c r="K422" s="59">
        <f t="shared" si="224"/>
        <v>44096</v>
      </c>
      <c r="L422" s="60" t="str">
        <f t="shared" ca="1" si="225"/>
        <v>2020/11/9</v>
      </c>
      <c r="M422" s="44">
        <f t="shared" ca="1" si="226"/>
        <v>5880</v>
      </c>
      <c r="N422" s="61">
        <f t="shared" ca="1" si="227"/>
        <v>-0.19433605612244895</v>
      </c>
      <c r="O422" s="35">
        <f t="shared" si="228"/>
        <v>119.94338999999999</v>
      </c>
      <c r="P422" s="35">
        <f t="shared" si="229"/>
        <v>-5.6610000000006266E-2</v>
      </c>
      <c r="Q422" s="36">
        <f t="shared" si="230"/>
        <v>0.8</v>
      </c>
      <c r="R422" s="37">
        <f t="shared" si="231"/>
        <v>7520.849999999954</v>
      </c>
      <c r="S422" s="38">
        <f t="shared" si="232"/>
        <v>9859.8343499999391</v>
      </c>
      <c r="T422" s="38"/>
      <c r="U422" s="62"/>
      <c r="V422" s="39">
        <f t="shared" si="233"/>
        <v>63905.729999999989</v>
      </c>
      <c r="W422" s="39">
        <f t="shared" si="234"/>
        <v>73765.564349999928</v>
      </c>
      <c r="X422" s="1">
        <f t="shared" si="235"/>
        <v>60995</v>
      </c>
      <c r="Y422" s="37">
        <f t="shared" si="236"/>
        <v>12770.564349999928</v>
      </c>
      <c r="Z422" s="204">
        <f t="shared" si="23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238"/>
        <v>-8.5078586126665412E-2</v>
      </c>
      <c r="AD422" s="40">
        <f t="shared" si="239"/>
        <v>0.23608895000000002</v>
      </c>
    </row>
    <row r="423" spans="1:30">
      <c r="A423" s="63" t="s">
        <v>1728</v>
      </c>
      <c r="B423" s="2">
        <v>135</v>
      </c>
      <c r="C423" s="180">
        <v>102.38</v>
      </c>
      <c r="D423" s="181">
        <v>1.3179000000000001</v>
      </c>
      <c r="E423" s="32">
        <f t="shared" si="221"/>
        <v>0.22000000000000003</v>
      </c>
      <c r="F423" s="26">
        <f t="shared" si="222"/>
        <v>-3.1257688888888843E-2</v>
      </c>
      <c r="H423" s="58">
        <f t="shared" si="223"/>
        <v>-4.2197879999999941</v>
      </c>
      <c r="I423" s="2" t="s">
        <v>66</v>
      </c>
      <c r="J423" s="33" t="s">
        <v>1716</v>
      </c>
      <c r="K423" s="59">
        <f t="shared" si="224"/>
        <v>44097</v>
      </c>
      <c r="L423" s="60" t="str">
        <f t="shared" ca="1" si="225"/>
        <v>2020/11/9</v>
      </c>
      <c r="M423" s="44">
        <f t="shared" ca="1" si="226"/>
        <v>6480</v>
      </c>
      <c r="N423" s="61">
        <f t="shared" ca="1" si="227"/>
        <v>-0.23768867592592557</v>
      </c>
      <c r="O423" s="35">
        <f t="shared" si="228"/>
        <v>134.926602</v>
      </c>
      <c r="P423" s="35">
        <f t="shared" si="229"/>
        <v>-7.339799999999741E-2</v>
      </c>
      <c r="Q423" s="36">
        <f t="shared" si="230"/>
        <v>0.9</v>
      </c>
      <c r="R423" s="37">
        <f t="shared" si="231"/>
        <v>7623.2299999999541</v>
      </c>
      <c r="S423" s="38">
        <f t="shared" si="232"/>
        <v>10046.654816999941</v>
      </c>
      <c r="T423" s="38"/>
      <c r="U423" s="62"/>
      <c r="V423" s="39">
        <f t="shared" si="233"/>
        <v>63905.729999999989</v>
      </c>
      <c r="W423" s="39">
        <f t="shared" si="234"/>
        <v>73952.384816999926</v>
      </c>
      <c r="X423" s="1">
        <f t="shared" si="235"/>
        <v>61130</v>
      </c>
      <c r="Y423" s="37">
        <f t="shared" si="236"/>
        <v>12822.384816999926</v>
      </c>
      <c r="Z423" s="204">
        <f t="shared" si="23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238"/>
        <v>-9.0834136589020398E-2</v>
      </c>
      <c r="AD423" s="40">
        <f t="shared" si="239"/>
        <v>0.25125768888888889</v>
      </c>
    </row>
    <row r="424" spans="1:30">
      <c r="A424" s="63" t="s">
        <v>1729</v>
      </c>
      <c r="B424" s="2">
        <v>135</v>
      </c>
      <c r="C424" s="180">
        <v>104.58</v>
      </c>
      <c r="D424" s="181">
        <v>1.2902</v>
      </c>
      <c r="E424" s="32">
        <f t="shared" si="221"/>
        <v>0.22000000000000003</v>
      </c>
      <c r="F424" s="26">
        <f t="shared" si="222"/>
        <v>-1.0440799999999913E-2</v>
      </c>
      <c r="H424" s="58">
        <f t="shared" si="223"/>
        <v>-1.4095079999999882</v>
      </c>
      <c r="I424" s="2" t="s">
        <v>66</v>
      </c>
      <c r="J424" s="33" t="s">
        <v>1718</v>
      </c>
      <c r="K424" s="59">
        <f t="shared" si="224"/>
        <v>44098</v>
      </c>
      <c r="L424" s="60" t="str">
        <f t="shared" ca="1" si="225"/>
        <v>2020/11/9</v>
      </c>
      <c r="M424" s="44">
        <f t="shared" ca="1" si="226"/>
        <v>6345</v>
      </c>
      <c r="N424" s="61">
        <f t="shared" ca="1" si="227"/>
        <v>-8.1082808510637622E-2</v>
      </c>
      <c r="O424" s="35">
        <f t="shared" si="228"/>
        <v>134.92911599999999</v>
      </c>
      <c r="P424" s="35">
        <f t="shared" si="229"/>
        <v>-7.0884000000006608E-2</v>
      </c>
      <c r="Q424" s="36">
        <f t="shared" si="230"/>
        <v>0.9</v>
      </c>
      <c r="R424" s="37">
        <f t="shared" si="231"/>
        <v>7727.809999999954</v>
      </c>
      <c r="S424" s="38">
        <f t="shared" si="232"/>
        <v>9970.42046199994</v>
      </c>
      <c r="T424" s="38"/>
      <c r="U424" s="62"/>
      <c r="V424" s="39">
        <f t="shared" si="233"/>
        <v>63905.729999999989</v>
      </c>
      <c r="W424" s="39">
        <f t="shared" si="234"/>
        <v>73876.150461999932</v>
      </c>
      <c r="X424" s="1">
        <f t="shared" si="235"/>
        <v>61265</v>
      </c>
      <c r="Y424" s="37">
        <f t="shared" si="236"/>
        <v>12611.150461999932</v>
      </c>
      <c r="Z424" s="204">
        <f t="shared" si="23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238"/>
        <v>-6.6799798361121487E-2</v>
      </c>
      <c r="AD424" s="40">
        <f t="shared" si="239"/>
        <v>0.23044079999999995</v>
      </c>
    </row>
    <row r="425" spans="1:30">
      <c r="A425" s="63" t="s">
        <v>1730</v>
      </c>
      <c r="B425" s="2">
        <v>135</v>
      </c>
      <c r="C425" s="180">
        <v>104.68</v>
      </c>
      <c r="D425" s="181">
        <v>1.2889999999999999</v>
      </c>
      <c r="E425" s="32">
        <f t="shared" si="221"/>
        <v>0.22000000000000003</v>
      </c>
      <c r="F425" s="26">
        <f t="shared" si="222"/>
        <v>-9.4945777777775634E-3</v>
      </c>
      <c r="H425" s="58">
        <f t="shared" si="223"/>
        <v>-1.2817679999999712</v>
      </c>
      <c r="I425" s="2" t="s">
        <v>66</v>
      </c>
      <c r="J425" s="33" t="s">
        <v>1720</v>
      </c>
      <c r="K425" s="59">
        <f t="shared" si="224"/>
        <v>44099</v>
      </c>
      <c r="L425" s="60" t="str">
        <f t="shared" ca="1" si="225"/>
        <v>2020/11/9</v>
      </c>
      <c r="M425" s="44">
        <f t="shared" ca="1" si="226"/>
        <v>6210</v>
      </c>
      <c r="N425" s="61">
        <f t="shared" ca="1" si="227"/>
        <v>-7.5337410628017631E-2</v>
      </c>
      <c r="O425" s="35">
        <f t="shared" si="228"/>
        <v>134.93252000000001</v>
      </c>
      <c r="P425" s="35">
        <f t="shared" si="229"/>
        <v>-6.7479999999989104E-2</v>
      </c>
      <c r="Q425" s="36">
        <f t="shared" si="230"/>
        <v>0.9</v>
      </c>
      <c r="R425" s="37">
        <f t="shared" si="231"/>
        <v>7832.4899999999543</v>
      </c>
      <c r="S425" s="38">
        <f t="shared" si="232"/>
        <v>10096.079609999941</v>
      </c>
      <c r="T425" s="38"/>
      <c r="U425" s="62"/>
      <c r="V425" s="39">
        <f t="shared" si="233"/>
        <v>63905.729999999989</v>
      </c>
      <c r="W425" s="39">
        <f t="shared" si="234"/>
        <v>74001.809609999924</v>
      </c>
      <c r="X425" s="1">
        <f t="shared" si="235"/>
        <v>61400</v>
      </c>
      <c r="Y425" s="37">
        <f t="shared" si="236"/>
        <v>12601.809609999924</v>
      </c>
      <c r="Z425" s="204">
        <f t="shared" si="23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238"/>
        <v>-6.5617978151559786E-2</v>
      </c>
      <c r="AD425" s="40">
        <f t="shared" si="239"/>
        <v>0.2294945777777776</v>
      </c>
    </row>
    <row r="426" spans="1:30">
      <c r="A426" s="63" t="s">
        <v>1750</v>
      </c>
      <c r="B426" s="2">
        <v>135</v>
      </c>
      <c r="C426" s="180">
        <v>105.46</v>
      </c>
      <c r="D426" s="181">
        <v>1.2794000000000001</v>
      </c>
      <c r="E426" s="32">
        <f t="shared" ref="E426:E429" si="240">10%*Q426+13%</f>
        <v>0.22000000000000003</v>
      </c>
      <c r="F426" s="26">
        <f t="shared" ref="F426:F429" si="241">IF(G426="",($F$1*C426-B426)/B426,H426/B426)</f>
        <v>-2.1140444444443817E-3</v>
      </c>
      <c r="H426" s="58">
        <f t="shared" ref="H426:H429" si="242">IF(G426="",$F$1*C426-B426,G426-B426)</f>
        <v>-0.28539599999999155</v>
      </c>
      <c r="I426" s="2" t="s">
        <v>66</v>
      </c>
      <c r="J426" s="33" t="s">
        <v>1738</v>
      </c>
      <c r="K426" s="59">
        <f t="shared" ref="K426:K429" si="243">DATE(MID(J426,1,4),MID(J426,5,2),MID(J426,7,2))</f>
        <v>44102</v>
      </c>
      <c r="L426" s="60" t="str">
        <f t="shared" ref="L426:L429" ca="1" si="244">IF(LEN(J426) &gt; 15,DATE(MID(J426,12,4),MID(J426,16,2),MID(J426,18,2)),TEXT(TODAY(),"yyyy/m/d"))</f>
        <v>2020/11/9</v>
      </c>
      <c r="M426" s="44">
        <f t="shared" ref="M426:M429" ca="1" si="245">(L426-K426+1)*B426</f>
        <v>5805</v>
      </c>
      <c r="N426" s="61">
        <f t="shared" ref="N426:N429" ca="1" si="246">H426/M426*365</f>
        <v>-1.7944795865632544E-2</v>
      </c>
      <c r="O426" s="35">
        <f t="shared" ref="O426:O429" si="247">D426*C426</f>
        <v>134.925524</v>
      </c>
      <c r="P426" s="35">
        <f t="shared" ref="P426:P429" si="248">O426-B426</f>
        <v>-7.4476000000004206E-2</v>
      </c>
      <c r="Q426" s="36">
        <f t="shared" ref="Q426:Q429" si="249">B426/150</f>
        <v>0.9</v>
      </c>
      <c r="R426" s="37">
        <f t="shared" ref="R426:R431" si="250">R425+C426-T426</f>
        <v>7937.9499999999543</v>
      </c>
      <c r="S426" s="38">
        <f t="shared" ref="S426:S431" si="251">R426*D426</f>
        <v>10155.813229999942</v>
      </c>
      <c r="T426" s="38"/>
      <c r="U426" s="62"/>
      <c r="V426" s="39">
        <f t="shared" ref="V426:V431" si="252">U426+V425</f>
        <v>63905.729999999989</v>
      </c>
      <c r="W426" s="39">
        <f t="shared" ref="W426:W431" si="253">S426+V426</f>
        <v>74061.543229999923</v>
      </c>
      <c r="X426" s="1">
        <f t="shared" ref="X426:X431" si="254">X425+B426</f>
        <v>61535</v>
      </c>
      <c r="Y426" s="37">
        <f t="shared" ref="Y426:Y431" si="255">W426-X426</f>
        <v>12526.543229999923</v>
      </c>
      <c r="Z426" s="204">
        <f t="shared" ref="Z426:Z431" si="256">W426/X426-1</f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ref="AC426:AC431" si="257">Z426-AB426</f>
        <v>-5.7247121013968005E-2</v>
      </c>
      <c r="AD426" s="40">
        <f t="shared" ref="AD426:AD431" si="258">IF(E426-F426&lt;0,"达成",E426-F426)</f>
        <v>0.22211404444444441</v>
      </c>
    </row>
    <row r="427" spans="1:30">
      <c r="A427" s="63" t="s">
        <v>1751</v>
      </c>
      <c r="B427" s="2">
        <v>135</v>
      </c>
      <c r="C427" s="180">
        <v>104.65</v>
      </c>
      <c r="D427" s="181">
        <v>1.2892999999999999</v>
      </c>
      <c r="E427" s="32">
        <f t="shared" si="240"/>
        <v>0.22000000000000003</v>
      </c>
      <c r="F427" s="26">
        <f t="shared" si="241"/>
        <v>-9.7784444444443952E-3</v>
      </c>
      <c r="H427" s="58">
        <f t="shared" si="242"/>
        <v>-1.3200899999999933</v>
      </c>
      <c r="I427" s="2" t="s">
        <v>66</v>
      </c>
      <c r="J427" s="33" t="s">
        <v>1740</v>
      </c>
      <c r="K427" s="59">
        <f t="shared" si="243"/>
        <v>44103</v>
      </c>
      <c r="L427" s="60" t="str">
        <f t="shared" ca="1" si="244"/>
        <v>2020/11/9</v>
      </c>
      <c r="M427" s="44">
        <f t="shared" ca="1" si="245"/>
        <v>5670</v>
      </c>
      <c r="N427" s="61">
        <f t="shared" ca="1" si="246"/>
        <v>-8.4979338624338194E-2</v>
      </c>
      <c r="O427" s="35">
        <f t="shared" si="247"/>
        <v>134.92524499999999</v>
      </c>
      <c r="P427" s="35">
        <f t="shared" si="248"/>
        <v>-7.4755000000010341E-2</v>
      </c>
      <c r="Q427" s="36">
        <f t="shared" si="249"/>
        <v>0.9</v>
      </c>
      <c r="R427" s="37">
        <f t="shared" si="250"/>
        <v>8042.599999999954</v>
      </c>
      <c r="S427" s="38">
        <f t="shared" si="251"/>
        <v>10369.32417999994</v>
      </c>
      <c r="T427" s="38"/>
      <c r="U427" s="62"/>
      <c r="V427" s="39">
        <f t="shared" si="252"/>
        <v>63905.729999999989</v>
      </c>
      <c r="W427" s="39">
        <f t="shared" si="253"/>
        <v>74275.054179999934</v>
      </c>
      <c r="X427" s="1">
        <f t="shared" si="254"/>
        <v>61670</v>
      </c>
      <c r="Y427" s="37">
        <f t="shared" si="255"/>
        <v>12605.054179999934</v>
      </c>
      <c r="Z427" s="204">
        <f t="shared" si="256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257"/>
        <v>-6.5577489239896147E-2</v>
      </c>
      <c r="AD427" s="40">
        <f t="shared" si="258"/>
        <v>0.22977844444444442</v>
      </c>
    </row>
    <row r="428" spans="1:30">
      <c r="A428" s="63" t="s">
        <v>1752</v>
      </c>
      <c r="B428" s="2">
        <v>135</v>
      </c>
      <c r="C428" s="180">
        <v>105.27</v>
      </c>
      <c r="D428" s="181">
        <v>1.2817000000000001</v>
      </c>
      <c r="E428" s="32">
        <f t="shared" si="240"/>
        <v>0.22000000000000003</v>
      </c>
      <c r="F428" s="26">
        <f t="shared" si="241"/>
        <v>-3.9118666666665917E-3</v>
      </c>
      <c r="H428" s="58">
        <f t="shared" si="242"/>
        <v>-0.52810199999998986</v>
      </c>
      <c r="I428" s="2" t="s">
        <v>66</v>
      </c>
      <c r="J428" s="33" t="s">
        <v>1743</v>
      </c>
      <c r="K428" s="59">
        <f t="shared" si="243"/>
        <v>44104</v>
      </c>
      <c r="L428" s="60" t="str">
        <f t="shared" ca="1" si="244"/>
        <v>2020/11/9</v>
      </c>
      <c r="M428" s="44">
        <f t="shared" ca="1" si="245"/>
        <v>5535</v>
      </c>
      <c r="N428" s="61">
        <f t="shared" ca="1" si="246"/>
        <v>-3.4825154471544044E-2</v>
      </c>
      <c r="O428" s="35">
        <f t="shared" si="247"/>
        <v>134.92455899999999</v>
      </c>
      <c r="P428" s="35">
        <f t="shared" si="248"/>
        <v>-7.5441000000012082E-2</v>
      </c>
      <c r="Q428" s="36">
        <f t="shared" si="249"/>
        <v>0.9</v>
      </c>
      <c r="R428" s="37">
        <f t="shared" si="250"/>
        <v>8147.8699999999544</v>
      </c>
      <c r="S428" s="38">
        <f t="shared" si="251"/>
        <v>10443.124978999942</v>
      </c>
      <c r="T428" s="38"/>
      <c r="U428" s="62"/>
      <c r="V428" s="39">
        <f t="shared" si="252"/>
        <v>63905.729999999989</v>
      </c>
      <c r="W428" s="39">
        <f t="shared" si="253"/>
        <v>74348.854978999938</v>
      </c>
      <c r="X428" s="1">
        <f t="shared" si="254"/>
        <v>61805</v>
      </c>
      <c r="Y428" s="37">
        <f t="shared" si="255"/>
        <v>12543.854978999938</v>
      </c>
      <c r="Z428" s="204">
        <f t="shared" si="256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257"/>
        <v>-5.8948820170159122E-2</v>
      </c>
      <c r="AD428" s="40">
        <f t="shared" si="258"/>
        <v>0.22391186666666663</v>
      </c>
    </row>
    <row r="429" spans="1:30">
      <c r="A429" s="63" t="s">
        <v>1753</v>
      </c>
      <c r="B429" s="2">
        <v>135</v>
      </c>
      <c r="C429" s="180">
        <v>102.69</v>
      </c>
      <c r="D429" s="181">
        <v>1.3140000000000001</v>
      </c>
      <c r="E429" s="32">
        <f t="shared" si="240"/>
        <v>0.22000000000000003</v>
      </c>
      <c r="F429" s="26">
        <f t="shared" si="241"/>
        <v>-2.8324399999999944E-2</v>
      </c>
      <c r="H429" s="58">
        <f t="shared" si="242"/>
        <v>-3.8237939999999924</v>
      </c>
      <c r="I429" s="2" t="s">
        <v>66</v>
      </c>
      <c r="J429" s="33" t="s">
        <v>1745</v>
      </c>
      <c r="K429" s="59">
        <f t="shared" si="243"/>
        <v>44113</v>
      </c>
      <c r="L429" s="60" t="str">
        <f t="shared" ca="1" si="244"/>
        <v>2020/11/9</v>
      </c>
      <c r="M429" s="44">
        <f t="shared" ca="1" si="245"/>
        <v>4320</v>
      </c>
      <c r="N429" s="61">
        <f t="shared" ca="1" si="246"/>
        <v>-0.32307518749999936</v>
      </c>
      <c r="O429" s="35">
        <f t="shared" si="247"/>
        <v>134.93466000000001</v>
      </c>
      <c r="P429" s="35">
        <f t="shared" si="248"/>
        <v>-6.533999999999196E-2</v>
      </c>
      <c r="Q429" s="36">
        <f t="shared" si="249"/>
        <v>0.9</v>
      </c>
      <c r="R429" s="37">
        <f t="shared" si="250"/>
        <v>8250.559999999954</v>
      </c>
      <c r="S429" s="38">
        <f t="shared" si="251"/>
        <v>10841.235839999939</v>
      </c>
      <c r="T429" s="38"/>
      <c r="U429" s="62"/>
      <c r="V429" s="39">
        <f t="shared" si="252"/>
        <v>63905.729999999989</v>
      </c>
      <c r="W429" s="39">
        <f t="shared" si="253"/>
        <v>74746.965839999932</v>
      </c>
      <c r="X429" s="1">
        <f t="shared" si="254"/>
        <v>61940</v>
      </c>
      <c r="Y429" s="37">
        <f t="shared" si="255"/>
        <v>12806.965839999932</v>
      </c>
      <c r="Z429" s="204">
        <f t="shared" si="256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257"/>
        <v>-8.629812906422818E-2</v>
      </c>
      <c r="AD429" s="40">
        <f t="shared" si="258"/>
        <v>0.24832439999999997</v>
      </c>
    </row>
    <row r="430" spans="1:30">
      <c r="A430" s="63" t="s">
        <v>1754</v>
      </c>
      <c r="B430" s="2">
        <v>135</v>
      </c>
      <c r="C430" s="180">
        <v>99.99</v>
      </c>
      <c r="D430" s="181">
        <v>1.3494999999999999</v>
      </c>
      <c r="E430" s="32">
        <f t="shared" ref="E430:E431" si="259">10%*Q430+13%</f>
        <v>0.22000000000000003</v>
      </c>
      <c r="F430" s="26">
        <f t="shared" ref="F430:F431" si="260">IF(G430="",($F$1*C430-B430)/B430,H430/B430)</f>
        <v>-5.3872399999999987E-2</v>
      </c>
      <c r="H430" s="58">
        <f t="shared" ref="H430:H431" si="261">IF(G430="",$F$1*C430-B430,G430-B430)</f>
        <v>-7.2727739999999983</v>
      </c>
      <c r="I430" s="2" t="s">
        <v>66</v>
      </c>
      <c r="J430" s="33" t="s">
        <v>1747</v>
      </c>
      <c r="K430" s="59">
        <f t="shared" ref="K430:K431" si="262">DATE(MID(J430,1,4),MID(J430,5,2),MID(J430,7,2))</f>
        <v>44116</v>
      </c>
      <c r="L430" s="60" t="str">
        <f t="shared" ref="L430:L431" ca="1" si="263">IF(LEN(J430) &gt; 15,DATE(MID(J430,12,4),MID(J430,16,2),MID(J430,18,2)),TEXT(TODAY(),"yyyy/m/d"))</f>
        <v>2020/11/9</v>
      </c>
      <c r="M430" s="44">
        <f t="shared" ref="M430:M431" ca="1" si="264">(L430-K430+1)*B430</f>
        <v>3915</v>
      </c>
      <c r="N430" s="61">
        <f t="shared" ref="N430:N431" ca="1" si="265">H430/M430*365</f>
        <v>-0.67804917241379292</v>
      </c>
      <c r="O430" s="35">
        <f t="shared" ref="O430:O431" si="266">D430*C430</f>
        <v>134.93650499999998</v>
      </c>
      <c r="P430" s="35">
        <f t="shared" ref="P430:P431" si="267">O430-B430</f>
        <v>-6.3495000000017399E-2</v>
      </c>
      <c r="Q430" s="36">
        <f t="shared" ref="Q430:Q431" si="268">B430/150</f>
        <v>0.9</v>
      </c>
      <c r="R430" s="37">
        <f t="shared" si="250"/>
        <v>8350.5499999999538</v>
      </c>
      <c r="S430" s="38">
        <f t="shared" si="251"/>
        <v>11269.067224999937</v>
      </c>
      <c r="T430" s="38"/>
      <c r="U430" s="62"/>
      <c r="V430" s="39">
        <f t="shared" si="252"/>
        <v>63905.729999999989</v>
      </c>
      <c r="W430" s="39">
        <f t="shared" si="253"/>
        <v>75174.797224999929</v>
      </c>
      <c r="X430" s="1">
        <f t="shared" si="254"/>
        <v>62075</v>
      </c>
      <c r="Y430" s="37">
        <f t="shared" si="255"/>
        <v>13099.797224999929</v>
      </c>
      <c r="Z430" s="204">
        <f t="shared" si="256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257"/>
        <v>-0.11624459879534887</v>
      </c>
      <c r="AD430" s="40">
        <f t="shared" si="258"/>
        <v>0.27387240000000002</v>
      </c>
    </row>
    <row r="431" spans="1:30">
      <c r="A431" s="63" t="s">
        <v>1755</v>
      </c>
      <c r="B431" s="2">
        <v>120</v>
      </c>
      <c r="C431" s="180">
        <v>88.75</v>
      </c>
      <c r="D431" s="181">
        <v>1.3514999999999999</v>
      </c>
      <c r="E431" s="32">
        <f t="shared" si="259"/>
        <v>0.21000000000000002</v>
      </c>
      <c r="F431" s="26">
        <f t="shared" si="260"/>
        <v>-5.525624999999993E-2</v>
      </c>
      <c r="H431" s="58">
        <f t="shared" si="261"/>
        <v>-6.6307499999999919</v>
      </c>
      <c r="I431" s="2" t="s">
        <v>66</v>
      </c>
      <c r="J431" s="33" t="s">
        <v>1749</v>
      </c>
      <c r="K431" s="59">
        <f t="shared" si="262"/>
        <v>44117</v>
      </c>
      <c r="L431" s="60" t="str">
        <f t="shared" ca="1" si="263"/>
        <v>2020/11/9</v>
      </c>
      <c r="M431" s="44">
        <f t="shared" ca="1" si="264"/>
        <v>3360</v>
      </c>
      <c r="N431" s="61">
        <f t="shared" ca="1" si="265"/>
        <v>-0.72030468749999921</v>
      </c>
      <c r="O431" s="35">
        <f t="shared" si="266"/>
        <v>119.94562499999999</v>
      </c>
      <c r="P431" s="35">
        <f t="shared" si="267"/>
        <v>-5.437500000000739E-2</v>
      </c>
      <c r="Q431" s="36">
        <f t="shared" si="268"/>
        <v>0.8</v>
      </c>
      <c r="R431" s="37">
        <f t="shared" si="250"/>
        <v>8439.2999999999538</v>
      </c>
      <c r="S431" s="38">
        <f t="shared" si="251"/>
        <v>11405.713949999938</v>
      </c>
      <c r="T431" s="38"/>
      <c r="U431" s="62"/>
      <c r="V431" s="39">
        <f t="shared" si="252"/>
        <v>63905.729999999989</v>
      </c>
      <c r="W431" s="39">
        <f t="shared" si="253"/>
        <v>75311.443949999928</v>
      </c>
      <c r="X431" s="1">
        <f t="shared" si="254"/>
        <v>62195</v>
      </c>
      <c r="Y431" s="37">
        <f t="shared" si="255"/>
        <v>13116.443949999928</v>
      </c>
      <c r="Z431" s="204">
        <f t="shared" si="256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257"/>
        <v>-0.11770989988991176</v>
      </c>
      <c r="AD431" s="40">
        <f t="shared" si="258"/>
        <v>0.26525624999999997</v>
      </c>
    </row>
    <row r="432" spans="1:30">
      <c r="A432" s="63" t="s">
        <v>1784</v>
      </c>
      <c r="B432" s="2">
        <v>120</v>
      </c>
      <c r="C432" s="180">
        <v>89.27</v>
      </c>
      <c r="D432" s="181">
        <v>1.3435999999999999</v>
      </c>
      <c r="E432" s="32">
        <f t="shared" ref="E432:E444" si="269">10%*Q432+13%</f>
        <v>0.21000000000000002</v>
      </c>
      <c r="F432" s="26">
        <f t="shared" ref="F432:F444" si="270">IF(G432="",($F$1*C432-B432)/B432,H432/B432)</f>
        <v>-4.9720849999999928E-2</v>
      </c>
      <c r="H432" s="58">
        <f t="shared" ref="H432:H444" si="271">IF(G432="",$F$1*C432-B432,G432-B432)</f>
        <v>-5.9665019999999913</v>
      </c>
      <c r="I432" s="2" t="s">
        <v>66</v>
      </c>
      <c r="J432" s="33" t="s">
        <v>1759</v>
      </c>
      <c r="K432" s="59">
        <f t="shared" ref="K432:K444" si="272">DATE(MID(J432,1,4),MID(J432,5,2),MID(J432,7,2))</f>
        <v>44118</v>
      </c>
      <c r="L432" s="60" t="str">
        <f t="shared" ref="L432:L444" ca="1" si="273">IF(LEN(J432) &gt; 15,DATE(MID(J432,12,4),MID(J432,16,2),MID(J432,18,2)),TEXT(TODAY(),"yyyy/m/d"))</f>
        <v>2020/11/9</v>
      </c>
      <c r="M432" s="44">
        <f t="shared" ref="M432:M444" ca="1" si="274">(L432-K432+1)*B432</f>
        <v>3240</v>
      </c>
      <c r="N432" s="61">
        <f t="shared" ref="N432:N444" ca="1" si="275">H432/M432*365</f>
        <v>-0.67215223148148051</v>
      </c>
      <c r="O432" s="35">
        <f t="shared" ref="O432:O444" si="276">D432*C432</f>
        <v>119.94317199999999</v>
      </c>
      <c r="P432" s="35">
        <f t="shared" ref="P432:P444" si="277">O432-B432</f>
        <v>-5.6828000000010093E-2</v>
      </c>
      <c r="Q432" s="36">
        <f t="shared" ref="Q432:Q444" si="278">B432/150</f>
        <v>0.8</v>
      </c>
      <c r="R432" s="37">
        <f t="shared" ref="R432:R444" si="279">R431+C432-T432</f>
        <v>8528.5699999999542</v>
      </c>
      <c r="S432" s="38">
        <f t="shared" ref="S432:S444" si="280">R432*D432</f>
        <v>11458.986651999938</v>
      </c>
      <c r="T432" s="38"/>
      <c r="U432" s="62"/>
      <c r="V432" s="39">
        <f t="shared" ref="V432:V444" si="281">U432+V431</f>
        <v>63905.729999999989</v>
      </c>
      <c r="W432" s="39">
        <f t="shared" ref="W432:W444" si="282">S432+V432</f>
        <v>75364.71665199993</v>
      </c>
      <c r="X432" s="1">
        <f t="shared" ref="X432:X444" si="283">X431+B432</f>
        <v>62315</v>
      </c>
      <c r="Y432" s="37">
        <f t="shared" ref="Y432:Y444" si="284">W432-X432</f>
        <v>13049.71665199993</v>
      </c>
      <c r="Z432" s="204">
        <f t="shared" ref="Z432:Z444" si="285">W432/X432-1</f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ref="AC432:AC444" si="286">Z432-AB432</f>
        <v>-0.11079691686343152</v>
      </c>
      <c r="AD432" s="40">
        <f t="shared" ref="AD432:AD444" si="287">IF(E432-F432&lt;0,"达成",E432-F432)</f>
        <v>0.25972084999999995</v>
      </c>
    </row>
    <row r="433" spans="1:30">
      <c r="A433" s="63" t="s">
        <v>1785</v>
      </c>
      <c r="B433" s="2">
        <v>120</v>
      </c>
      <c r="C433" s="180">
        <v>89.77</v>
      </c>
      <c r="D433" s="181">
        <v>1.3361000000000001</v>
      </c>
      <c r="E433" s="32">
        <f t="shared" si="269"/>
        <v>0.21000000000000002</v>
      </c>
      <c r="F433" s="26">
        <f t="shared" si="270"/>
        <v>-4.4398349999999927E-2</v>
      </c>
      <c r="H433" s="58">
        <f t="shared" si="271"/>
        <v>-5.3278019999999913</v>
      </c>
      <c r="I433" s="2" t="s">
        <v>66</v>
      </c>
      <c r="J433" s="33" t="s">
        <v>1761</v>
      </c>
      <c r="K433" s="59">
        <f t="shared" si="272"/>
        <v>44119</v>
      </c>
      <c r="L433" s="60" t="str">
        <f t="shared" ca="1" si="273"/>
        <v>2020/11/9</v>
      </c>
      <c r="M433" s="44">
        <f t="shared" ca="1" si="274"/>
        <v>3120</v>
      </c>
      <c r="N433" s="61">
        <f t="shared" ca="1" si="275"/>
        <v>-0.62328452884615282</v>
      </c>
      <c r="O433" s="35">
        <f t="shared" si="276"/>
        <v>119.941697</v>
      </c>
      <c r="P433" s="35">
        <f t="shared" si="277"/>
        <v>-5.8302999999995109E-2</v>
      </c>
      <c r="Q433" s="36">
        <f t="shared" si="278"/>
        <v>0.8</v>
      </c>
      <c r="R433" s="37">
        <f t="shared" si="279"/>
        <v>8618.3399999999547</v>
      </c>
      <c r="S433" s="38">
        <f t="shared" si="280"/>
        <v>11514.96407399994</v>
      </c>
      <c r="T433" s="38"/>
      <c r="U433" s="62"/>
      <c r="V433" s="39">
        <f t="shared" si="281"/>
        <v>63905.729999999989</v>
      </c>
      <c r="W433" s="39">
        <f t="shared" si="282"/>
        <v>75420.694073999926</v>
      </c>
      <c r="X433" s="1">
        <f t="shared" si="283"/>
        <v>62435</v>
      </c>
      <c r="Y433" s="37">
        <f t="shared" si="284"/>
        <v>12985.694073999926</v>
      </c>
      <c r="Z433" s="204">
        <f t="shared" si="285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286"/>
        <v>-0.1042483124089173</v>
      </c>
      <c r="AD433" s="40">
        <f t="shared" si="287"/>
        <v>0.25439834999999994</v>
      </c>
    </row>
    <row r="434" spans="1:30">
      <c r="A434" s="63" t="s">
        <v>1786</v>
      </c>
      <c r="B434" s="2">
        <v>135</v>
      </c>
      <c r="C434" s="180">
        <v>101.45</v>
      </c>
      <c r="D434" s="181">
        <v>1.33</v>
      </c>
      <c r="E434" s="32">
        <f t="shared" si="269"/>
        <v>0.22000000000000003</v>
      </c>
      <c r="F434" s="26">
        <f t="shared" si="270"/>
        <v>-4.0057555555555548E-2</v>
      </c>
      <c r="H434" s="58">
        <f t="shared" si="271"/>
        <v>-5.4077699999999993</v>
      </c>
      <c r="I434" s="2" t="s">
        <v>66</v>
      </c>
      <c r="J434" s="33" t="s">
        <v>1763</v>
      </c>
      <c r="K434" s="59">
        <f t="shared" si="272"/>
        <v>44120</v>
      </c>
      <c r="L434" s="60" t="str">
        <f t="shared" ca="1" si="273"/>
        <v>2020/11/9</v>
      </c>
      <c r="M434" s="44">
        <f t="shared" ca="1" si="274"/>
        <v>3375</v>
      </c>
      <c r="N434" s="61">
        <f t="shared" ca="1" si="275"/>
        <v>-0.58484031111111101</v>
      </c>
      <c r="O434" s="35">
        <f t="shared" si="276"/>
        <v>134.92850000000001</v>
      </c>
      <c r="P434" s="35">
        <f t="shared" si="277"/>
        <v>-7.149999999998613E-2</v>
      </c>
      <c r="Q434" s="36">
        <f t="shared" si="278"/>
        <v>0.9</v>
      </c>
      <c r="R434" s="37">
        <f t="shared" si="279"/>
        <v>8719.7899999999554</v>
      </c>
      <c r="S434" s="38">
        <f t="shared" si="280"/>
        <v>11597.320699999942</v>
      </c>
      <c r="T434" s="38"/>
      <c r="U434" s="62"/>
      <c r="V434" s="39">
        <f t="shared" si="281"/>
        <v>63905.729999999989</v>
      </c>
      <c r="W434" s="39">
        <f t="shared" si="282"/>
        <v>75503.050699999934</v>
      </c>
      <c r="X434" s="1">
        <f t="shared" si="283"/>
        <v>62570</v>
      </c>
      <c r="Y434" s="37">
        <f t="shared" si="284"/>
        <v>12933.050699999934</v>
      </c>
      <c r="Z434" s="204">
        <f t="shared" si="285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286"/>
        <v>-9.8880144274307691E-2</v>
      </c>
      <c r="AD434" s="40">
        <f t="shared" si="287"/>
        <v>0.2600575555555556</v>
      </c>
    </row>
    <row r="435" spans="1:30">
      <c r="A435" s="63" t="s">
        <v>1787</v>
      </c>
      <c r="B435" s="2">
        <v>135</v>
      </c>
      <c r="C435" s="180">
        <v>102.51</v>
      </c>
      <c r="D435" s="181">
        <v>1.3162</v>
      </c>
      <c r="E435" s="32">
        <f t="shared" si="269"/>
        <v>0.22000000000000003</v>
      </c>
      <c r="F435" s="26">
        <f t="shared" si="270"/>
        <v>-3.0027599999999877E-2</v>
      </c>
      <c r="H435" s="58">
        <f t="shared" si="271"/>
        <v>-4.0537259999999833</v>
      </c>
      <c r="I435" s="2" t="s">
        <v>66</v>
      </c>
      <c r="J435" s="33" t="s">
        <v>1765</v>
      </c>
      <c r="K435" s="59">
        <f t="shared" si="272"/>
        <v>44123</v>
      </c>
      <c r="L435" s="60" t="str">
        <f t="shared" ca="1" si="273"/>
        <v>2020/11/9</v>
      </c>
      <c r="M435" s="44">
        <f t="shared" ca="1" si="274"/>
        <v>2970</v>
      </c>
      <c r="N435" s="61">
        <f t="shared" ca="1" si="275"/>
        <v>-0.49818518181817972</v>
      </c>
      <c r="O435" s="35">
        <f t="shared" si="276"/>
        <v>134.92366200000001</v>
      </c>
      <c r="P435" s="35">
        <f t="shared" si="277"/>
        <v>-7.6337999999992689E-2</v>
      </c>
      <c r="Q435" s="36">
        <f t="shared" si="278"/>
        <v>0.9</v>
      </c>
      <c r="R435" s="37">
        <f t="shared" si="279"/>
        <v>8822.2999999999556</v>
      </c>
      <c r="S435" s="38">
        <f t="shared" si="280"/>
        <v>11611.911259999943</v>
      </c>
      <c r="T435" s="38"/>
      <c r="U435" s="62"/>
      <c r="V435" s="39">
        <f t="shared" si="281"/>
        <v>63905.729999999989</v>
      </c>
      <c r="W435" s="39">
        <f t="shared" si="282"/>
        <v>75517.641259999931</v>
      </c>
      <c r="X435" s="1">
        <f t="shared" si="283"/>
        <v>62705</v>
      </c>
      <c r="Y435" s="37">
        <f t="shared" si="284"/>
        <v>12812.641259999931</v>
      </c>
      <c r="Z435" s="204">
        <f t="shared" si="285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286"/>
        <v>-8.7063805023974261E-2</v>
      </c>
      <c r="AD435" s="40">
        <f t="shared" si="287"/>
        <v>0.25002759999999991</v>
      </c>
    </row>
    <row r="436" spans="1:30">
      <c r="A436" s="63" t="s">
        <v>1788</v>
      </c>
      <c r="B436" s="2">
        <v>135</v>
      </c>
      <c r="C436" s="180">
        <v>101.54</v>
      </c>
      <c r="D436" s="181">
        <v>1.3289</v>
      </c>
      <c r="E436" s="32">
        <f t="shared" si="269"/>
        <v>0.22000000000000003</v>
      </c>
      <c r="F436" s="26">
        <f t="shared" si="270"/>
        <v>-3.9205955555555477E-2</v>
      </c>
      <c r="H436" s="58">
        <f t="shared" si="271"/>
        <v>-5.2928039999999896</v>
      </c>
      <c r="I436" s="2" t="s">
        <v>66</v>
      </c>
      <c r="J436" s="33" t="s">
        <v>1767</v>
      </c>
      <c r="K436" s="59">
        <f t="shared" si="272"/>
        <v>44124</v>
      </c>
      <c r="L436" s="60" t="str">
        <f t="shared" ca="1" si="273"/>
        <v>2020/11/9</v>
      </c>
      <c r="M436" s="44">
        <f t="shared" ca="1" si="274"/>
        <v>2835</v>
      </c>
      <c r="N436" s="61">
        <f t="shared" ca="1" si="275"/>
        <v>-0.68143684656084524</v>
      </c>
      <c r="O436" s="35">
        <f t="shared" si="276"/>
        <v>134.93650600000001</v>
      </c>
      <c r="P436" s="35">
        <f t="shared" si="277"/>
        <v>-6.3493999999991502E-2</v>
      </c>
      <c r="Q436" s="36">
        <f t="shared" si="278"/>
        <v>0.9</v>
      </c>
      <c r="R436" s="37">
        <f t="shared" si="279"/>
        <v>8923.8399999999565</v>
      </c>
      <c r="S436" s="38">
        <f t="shared" si="280"/>
        <v>11858.890975999942</v>
      </c>
      <c r="T436" s="38"/>
      <c r="U436" s="62"/>
      <c r="V436" s="39">
        <f t="shared" si="281"/>
        <v>63905.729999999989</v>
      </c>
      <c r="W436" s="39">
        <f t="shared" si="282"/>
        <v>75764.620975999933</v>
      </c>
      <c r="X436" s="1">
        <f t="shared" si="283"/>
        <v>62840</v>
      </c>
      <c r="Y436" s="37">
        <f t="shared" si="284"/>
        <v>12924.620975999933</v>
      </c>
      <c r="Z436" s="204">
        <f t="shared" si="285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286"/>
        <v>-9.7522424745522862E-2</v>
      </c>
      <c r="AD436" s="40">
        <f t="shared" si="287"/>
        <v>0.25920595555555548</v>
      </c>
    </row>
    <row r="437" spans="1:30">
      <c r="A437" s="63" t="s">
        <v>1789</v>
      </c>
      <c r="B437" s="2">
        <v>135</v>
      </c>
      <c r="C437" s="180">
        <v>102.59</v>
      </c>
      <c r="D437" s="181">
        <v>1.3151999999999999</v>
      </c>
      <c r="E437" s="32">
        <f t="shared" si="269"/>
        <v>0.22000000000000003</v>
      </c>
      <c r="F437" s="26">
        <f t="shared" si="270"/>
        <v>-2.9270622222222081E-2</v>
      </c>
      <c r="H437" s="58">
        <f t="shared" si="271"/>
        <v>-3.951533999999981</v>
      </c>
      <c r="I437" s="2" t="s">
        <v>66</v>
      </c>
      <c r="J437" s="33" t="s">
        <v>1769</v>
      </c>
      <c r="K437" s="59">
        <f t="shared" si="272"/>
        <v>44125</v>
      </c>
      <c r="L437" s="60" t="str">
        <f t="shared" ca="1" si="273"/>
        <v>2020/11/9</v>
      </c>
      <c r="M437" s="44">
        <f t="shared" ca="1" si="274"/>
        <v>2700</v>
      </c>
      <c r="N437" s="61">
        <f t="shared" ca="1" si="275"/>
        <v>-0.53418885555555307</v>
      </c>
      <c r="O437" s="35">
        <f t="shared" si="276"/>
        <v>134.926368</v>
      </c>
      <c r="P437" s="35">
        <f t="shared" si="277"/>
        <v>-7.3632000000003472E-2</v>
      </c>
      <c r="Q437" s="36">
        <f t="shared" si="278"/>
        <v>0.9</v>
      </c>
      <c r="R437" s="37">
        <f t="shared" si="279"/>
        <v>9026.4299999999566</v>
      </c>
      <c r="S437" s="38">
        <f t="shared" si="280"/>
        <v>11871.560735999943</v>
      </c>
      <c r="T437" s="38"/>
      <c r="U437" s="62"/>
      <c r="V437" s="39">
        <f t="shared" si="281"/>
        <v>63905.729999999989</v>
      </c>
      <c r="W437" s="39">
        <f t="shared" si="282"/>
        <v>75777.290735999937</v>
      </c>
      <c r="X437" s="1">
        <f t="shared" si="283"/>
        <v>62975</v>
      </c>
      <c r="Y437" s="37">
        <f t="shared" si="284"/>
        <v>12802.290735999937</v>
      </c>
      <c r="Z437" s="204">
        <f t="shared" si="285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286"/>
        <v>-8.584351106320387E-2</v>
      </c>
      <c r="AD437" s="40">
        <f t="shared" si="287"/>
        <v>0.2492706222222221</v>
      </c>
    </row>
    <row r="438" spans="1:30">
      <c r="A438" s="63" t="s">
        <v>1790</v>
      </c>
      <c r="B438" s="2">
        <v>135</v>
      </c>
      <c r="C438" s="180">
        <v>103.09</v>
      </c>
      <c r="D438" s="181">
        <v>1.3089</v>
      </c>
      <c r="E438" s="32">
        <f t="shared" si="269"/>
        <v>0.22000000000000003</v>
      </c>
      <c r="F438" s="26">
        <f t="shared" si="270"/>
        <v>-2.4539511111110971E-2</v>
      </c>
      <c r="H438" s="58">
        <f t="shared" si="271"/>
        <v>-3.312833999999981</v>
      </c>
      <c r="I438" s="2" t="s">
        <v>66</v>
      </c>
      <c r="J438" s="33" t="s">
        <v>1771</v>
      </c>
      <c r="K438" s="59">
        <f t="shared" si="272"/>
        <v>44126</v>
      </c>
      <c r="L438" s="60" t="str">
        <f t="shared" ca="1" si="273"/>
        <v>2020/11/9</v>
      </c>
      <c r="M438" s="44">
        <f t="shared" ca="1" si="274"/>
        <v>2565</v>
      </c>
      <c r="N438" s="61">
        <f t="shared" ca="1" si="275"/>
        <v>-0.47141692397660545</v>
      </c>
      <c r="O438" s="35">
        <f t="shared" si="276"/>
        <v>134.93450100000001</v>
      </c>
      <c r="P438" s="35">
        <f t="shared" si="277"/>
        <v>-6.5498999999988428E-2</v>
      </c>
      <c r="Q438" s="36">
        <f t="shared" si="278"/>
        <v>0.9</v>
      </c>
      <c r="R438" s="37">
        <f t="shared" si="279"/>
        <v>9129.5199999999568</v>
      </c>
      <c r="S438" s="38">
        <f t="shared" si="280"/>
        <v>11949.628727999943</v>
      </c>
      <c r="T438" s="38"/>
      <c r="U438" s="62"/>
      <c r="V438" s="39">
        <f t="shared" si="281"/>
        <v>63905.729999999989</v>
      </c>
      <c r="W438" s="39">
        <f t="shared" si="282"/>
        <v>75855.358727999934</v>
      </c>
      <c r="X438" s="1">
        <f t="shared" si="283"/>
        <v>63110</v>
      </c>
      <c r="Y438" s="37">
        <f t="shared" si="284"/>
        <v>12745.358727999934</v>
      </c>
      <c r="Z438" s="204">
        <f t="shared" si="285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286"/>
        <v>-8.039417278506189E-2</v>
      </c>
      <c r="AD438" s="40">
        <f t="shared" si="287"/>
        <v>0.244539511111111</v>
      </c>
    </row>
    <row r="439" spans="1:30">
      <c r="A439" s="63" t="s">
        <v>1791</v>
      </c>
      <c r="B439" s="2">
        <v>135</v>
      </c>
      <c r="C439" s="180">
        <v>104.68</v>
      </c>
      <c r="D439" s="181">
        <v>1.2889999999999999</v>
      </c>
      <c r="E439" s="32">
        <f t="shared" si="269"/>
        <v>0.22000000000000003</v>
      </c>
      <c r="F439" s="26">
        <f t="shared" si="270"/>
        <v>-9.4945777777775634E-3</v>
      </c>
      <c r="H439" s="58">
        <f t="shared" si="271"/>
        <v>-1.2817679999999712</v>
      </c>
      <c r="I439" s="2" t="s">
        <v>66</v>
      </c>
      <c r="J439" s="33" t="s">
        <v>1773</v>
      </c>
      <c r="K439" s="59">
        <f t="shared" si="272"/>
        <v>44127</v>
      </c>
      <c r="L439" s="60" t="str">
        <f t="shared" ca="1" si="273"/>
        <v>2020/11/9</v>
      </c>
      <c r="M439" s="44">
        <f t="shared" ca="1" si="274"/>
        <v>2430</v>
      </c>
      <c r="N439" s="61">
        <f t="shared" ca="1" si="275"/>
        <v>-0.19252893827160061</v>
      </c>
      <c r="O439" s="35">
        <f t="shared" si="276"/>
        <v>134.93252000000001</v>
      </c>
      <c r="P439" s="35">
        <f t="shared" si="277"/>
        <v>-6.7479999999989104E-2</v>
      </c>
      <c r="Q439" s="36">
        <f t="shared" si="278"/>
        <v>0.9</v>
      </c>
      <c r="R439" s="37">
        <f t="shared" si="279"/>
        <v>9234.1999999999571</v>
      </c>
      <c r="S439" s="38">
        <f t="shared" si="280"/>
        <v>11902.883799999943</v>
      </c>
      <c r="T439" s="38"/>
      <c r="U439" s="62"/>
      <c r="V439" s="39">
        <f t="shared" si="281"/>
        <v>63905.729999999989</v>
      </c>
      <c r="W439" s="39">
        <f t="shared" si="282"/>
        <v>75808.613799999934</v>
      </c>
      <c r="X439" s="1">
        <f t="shared" si="283"/>
        <v>63245</v>
      </c>
      <c r="Y439" s="37">
        <f t="shared" si="284"/>
        <v>12563.613799999934</v>
      </c>
      <c r="Z439" s="204">
        <f t="shared" si="285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286"/>
        <v>-6.3635974610145807E-2</v>
      </c>
      <c r="AD439" s="40">
        <f t="shared" si="287"/>
        <v>0.2294945777777776</v>
      </c>
    </row>
    <row r="440" spans="1:30">
      <c r="A440" s="63" t="s">
        <v>1792</v>
      </c>
      <c r="B440" s="2">
        <v>135</v>
      </c>
      <c r="C440" s="180">
        <v>104.65</v>
      </c>
      <c r="D440" s="181">
        <v>1.2892999999999999</v>
      </c>
      <c r="E440" s="32">
        <f t="shared" si="269"/>
        <v>0.22000000000000003</v>
      </c>
      <c r="F440" s="26">
        <f t="shared" si="270"/>
        <v>-9.7784444444443952E-3</v>
      </c>
      <c r="H440" s="58">
        <f t="shared" si="271"/>
        <v>-1.3200899999999933</v>
      </c>
      <c r="I440" s="2" t="s">
        <v>66</v>
      </c>
      <c r="J440" s="33" t="s">
        <v>1775</v>
      </c>
      <c r="K440" s="59">
        <f t="shared" si="272"/>
        <v>44130</v>
      </c>
      <c r="L440" s="60" t="str">
        <f t="shared" ca="1" si="273"/>
        <v>2020/11/9</v>
      </c>
      <c r="M440" s="44">
        <f t="shared" ca="1" si="274"/>
        <v>2025</v>
      </c>
      <c r="N440" s="61">
        <f t="shared" ca="1" si="275"/>
        <v>-0.23794214814814693</v>
      </c>
      <c r="O440" s="35">
        <f t="shared" si="276"/>
        <v>134.92524499999999</v>
      </c>
      <c r="P440" s="35">
        <f t="shared" si="277"/>
        <v>-7.4755000000010341E-2</v>
      </c>
      <c r="Q440" s="36">
        <f t="shared" si="278"/>
        <v>0.9</v>
      </c>
      <c r="R440" s="37">
        <f t="shared" si="279"/>
        <v>9338.8499999999567</v>
      </c>
      <c r="S440" s="38">
        <f t="shared" si="280"/>
        <v>12040.579304999943</v>
      </c>
      <c r="T440" s="38"/>
      <c r="U440" s="62"/>
      <c r="V440" s="39">
        <f t="shared" si="281"/>
        <v>63905.729999999989</v>
      </c>
      <c r="W440" s="39">
        <f t="shared" si="282"/>
        <v>75946.30930499993</v>
      </c>
      <c r="X440" s="1">
        <f t="shared" si="283"/>
        <v>63380</v>
      </c>
      <c r="Y440" s="37">
        <f t="shared" si="284"/>
        <v>12566.30930499993</v>
      </c>
      <c r="Z440" s="204">
        <f t="shared" si="285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286"/>
        <v>-6.3745420760957794E-2</v>
      </c>
      <c r="AD440" s="40">
        <f t="shared" si="287"/>
        <v>0.22977844444444442</v>
      </c>
    </row>
    <row r="441" spans="1:30">
      <c r="A441" s="63" t="s">
        <v>1793</v>
      </c>
      <c r="B441" s="2">
        <v>135</v>
      </c>
      <c r="C441" s="180">
        <v>104.53</v>
      </c>
      <c r="D441" s="181">
        <v>1.2907999999999999</v>
      </c>
      <c r="E441" s="32">
        <f t="shared" si="269"/>
        <v>0.22000000000000003</v>
      </c>
      <c r="F441" s="26">
        <f t="shared" si="270"/>
        <v>-1.0913911111111087E-2</v>
      </c>
      <c r="H441" s="58">
        <f t="shared" si="271"/>
        <v>-1.4733779999999967</v>
      </c>
      <c r="I441" s="2" t="s">
        <v>66</v>
      </c>
      <c r="J441" s="33" t="s">
        <v>1777</v>
      </c>
      <c r="K441" s="59">
        <f t="shared" si="272"/>
        <v>44131</v>
      </c>
      <c r="L441" s="60" t="str">
        <f t="shared" ca="1" si="273"/>
        <v>2020/11/9</v>
      </c>
      <c r="M441" s="44">
        <f t="shared" ca="1" si="274"/>
        <v>1890</v>
      </c>
      <c r="N441" s="61">
        <f t="shared" ca="1" si="275"/>
        <v>-0.28454125396825336</v>
      </c>
      <c r="O441" s="35">
        <f t="shared" si="276"/>
        <v>134.927324</v>
      </c>
      <c r="P441" s="35">
        <f t="shared" si="277"/>
        <v>-7.2676000000001295E-2</v>
      </c>
      <c r="Q441" s="36">
        <f t="shared" si="278"/>
        <v>0.9</v>
      </c>
      <c r="R441" s="37">
        <f t="shared" si="279"/>
        <v>9443.3799999999574</v>
      </c>
      <c r="S441" s="38">
        <f t="shared" si="280"/>
        <v>12189.514903999945</v>
      </c>
      <c r="T441" s="38"/>
      <c r="U441" s="62"/>
      <c r="V441" s="39">
        <f t="shared" si="281"/>
        <v>63905.729999999989</v>
      </c>
      <c r="W441" s="39">
        <f t="shared" si="282"/>
        <v>76095.244903999934</v>
      </c>
      <c r="X441" s="1">
        <f t="shared" si="283"/>
        <v>63515</v>
      </c>
      <c r="Y441" s="37">
        <f t="shared" si="284"/>
        <v>12580.244903999934</v>
      </c>
      <c r="Z441" s="204">
        <f t="shared" si="285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286"/>
        <v>-6.4850062631309102E-2</v>
      </c>
      <c r="AD441" s="40">
        <f t="shared" si="287"/>
        <v>0.23091391111111112</v>
      </c>
    </row>
    <row r="442" spans="1:30">
      <c r="A442" s="63" t="s">
        <v>1794</v>
      </c>
      <c r="B442" s="2">
        <v>135</v>
      </c>
      <c r="C442" s="180">
        <v>104.11</v>
      </c>
      <c r="D442" s="181">
        <v>1.296</v>
      </c>
      <c r="E442" s="32">
        <f t="shared" si="269"/>
        <v>0.22000000000000003</v>
      </c>
      <c r="F442" s="26">
        <f t="shared" si="270"/>
        <v>-1.4888044444444404E-2</v>
      </c>
      <c r="H442" s="58">
        <f t="shared" si="271"/>
        <v>-2.0098859999999945</v>
      </c>
      <c r="I442" s="2" t="s">
        <v>66</v>
      </c>
      <c r="J442" s="33" t="s">
        <v>1779</v>
      </c>
      <c r="K442" s="59">
        <f t="shared" si="272"/>
        <v>44132</v>
      </c>
      <c r="L442" s="60" t="str">
        <f t="shared" ca="1" si="273"/>
        <v>2020/11/9</v>
      </c>
      <c r="M442" s="44">
        <f t="shared" ca="1" si="274"/>
        <v>1755</v>
      </c>
      <c r="N442" s="61">
        <f t="shared" ca="1" si="275"/>
        <v>-0.41801047863247753</v>
      </c>
      <c r="O442" s="35">
        <f t="shared" si="276"/>
        <v>134.92655999999999</v>
      </c>
      <c r="P442" s="35">
        <f t="shared" si="277"/>
        <v>-7.3440000000005057E-2</v>
      </c>
      <c r="Q442" s="36">
        <f t="shared" si="278"/>
        <v>0.9</v>
      </c>
      <c r="R442" s="37">
        <f t="shared" si="279"/>
        <v>9547.4899999999579</v>
      </c>
      <c r="S442" s="38">
        <f t="shared" si="280"/>
        <v>12373.547039999947</v>
      </c>
      <c r="T442" s="38"/>
      <c r="U442" s="62"/>
      <c r="V442" s="39">
        <f t="shared" si="281"/>
        <v>63905.729999999989</v>
      </c>
      <c r="W442" s="39">
        <f t="shared" si="282"/>
        <v>76279.277039999928</v>
      </c>
      <c r="X442" s="1">
        <f t="shared" si="283"/>
        <v>63650</v>
      </c>
      <c r="Y442" s="37">
        <f t="shared" si="284"/>
        <v>12629.277039999928</v>
      </c>
      <c r="Z442" s="204">
        <f t="shared" si="285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286"/>
        <v>-6.9013397543349564E-2</v>
      </c>
      <c r="AD442" s="40">
        <f t="shared" si="287"/>
        <v>0.23488804444444444</v>
      </c>
    </row>
    <row r="443" spans="1:30">
      <c r="A443" s="63" t="s">
        <v>1795</v>
      </c>
      <c r="B443" s="2">
        <v>135</v>
      </c>
      <c r="C443" s="180">
        <v>103.65</v>
      </c>
      <c r="D443" s="181">
        <v>1.3018000000000001</v>
      </c>
      <c r="E443" s="32">
        <f t="shared" si="269"/>
        <v>0.22000000000000003</v>
      </c>
      <c r="F443" s="26">
        <f t="shared" si="270"/>
        <v>-1.9240666666666618E-2</v>
      </c>
      <c r="H443" s="58">
        <f t="shared" si="271"/>
        <v>-2.5974899999999934</v>
      </c>
      <c r="I443" s="2" t="s">
        <v>66</v>
      </c>
      <c r="J443" s="33" t="s">
        <v>1781</v>
      </c>
      <c r="K443" s="59">
        <f t="shared" si="272"/>
        <v>44133</v>
      </c>
      <c r="L443" s="60" t="str">
        <f t="shared" ca="1" si="273"/>
        <v>2020/11/9</v>
      </c>
      <c r="M443" s="44">
        <f t="shared" ca="1" si="274"/>
        <v>1620</v>
      </c>
      <c r="N443" s="61">
        <f t="shared" ca="1" si="275"/>
        <v>-0.58523694444444296</v>
      </c>
      <c r="O443" s="35">
        <f t="shared" si="276"/>
        <v>134.93157000000002</v>
      </c>
      <c r="P443" s="35">
        <f t="shared" si="277"/>
        <v>-6.8429999999978008E-2</v>
      </c>
      <c r="Q443" s="36">
        <f t="shared" si="278"/>
        <v>0.9</v>
      </c>
      <c r="R443" s="37">
        <f t="shared" si="279"/>
        <v>9651.1399999999576</v>
      </c>
      <c r="S443" s="38">
        <f t="shared" si="280"/>
        <v>12563.854051999946</v>
      </c>
      <c r="T443" s="38"/>
      <c r="U443" s="62"/>
      <c r="V443" s="39">
        <f t="shared" si="281"/>
        <v>63905.729999999989</v>
      </c>
      <c r="W443" s="39">
        <f t="shared" si="282"/>
        <v>76469.584051999933</v>
      </c>
      <c r="X443" s="1">
        <f t="shared" si="283"/>
        <v>63785</v>
      </c>
      <c r="Y443" s="37">
        <f t="shared" si="284"/>
        <v>12684.584051999933</v>
      </c>
      <c r="Z443" s="204">
        <f t="shared" si="285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286"/>
        <v>-7.3654738365094063E-2</v>
      </c>
      <c r="AD443" s="40">
        <f t="shared" si="287"/>
        <v>0.23924066666666666</v>
      </c>
    </row>
    <row r="444" spans="1:30">
      <c r="A444" s="63" t="s">
        <v>1796</v>
      </c>
      <c r="B444" s="2">
        <v>135</v>
      </c>
      <c r="C444" s="180">
        <v>105.93</v>
      </c>
      <c r="D444" s="181">
        <v>1.2738</v>
      </c>
      <c r="E444" s="32">
        <f t="shared" si="269"/>
        <v>0.22000000000000003</v>
      </c>
      <c r="F444" s="26">
        <f t="shared" si="270"/>
        <v>2.3332000000001094E-3</v>
      </c>
      <c r="H444" s="58">
        <f t="shared" si="271"/>
        <v>0.31498200000001475</v>
      </c>
      <c r="I444" s="2" t="s">
        <v>66</v>
      </c>
      <c r="J444" s="33" t="s">
        <v>1783</v>
      </c>
      <c r="K444" s="59">
        <f t="shared" si="272"/>
        <v>44134</v>
      </c>
      <c r="L444" s="60" t="str">
        <f t="shared" ca="1" si="273"/>
        <v>2020/11/9</v>
      </c>
      <c r="M444" s="44">
        <f t="shared" ca="1" si="274"/>
        <v>1485</v>
      </c>
      <c r="N444" s="61">
        <f t="shared" ca="1" si="275"/>
        <v>7.7419818181821809E-2</v>
      </c>
      <c r="O444" s="35">
        <f t="shared" si="276"/>
        <v>134.93363400000001</v>
      </c>
      <c r="P444" s="35">
        <f t="shared" si="277"/>
        <v>-6.6365999999987935E-2</v>
      </c>
      <c r="Q444" s="36">
        <f t="shared" si="278"/>
        <v>0.9</v>
      </c>
      <c r="R444" s="37">
        <f t="shared" si="279"/>
        <v>9757.0699999999579</v>
      </c>
      <c r="S444" s="38">
        <f t="shared" si="280"/>
        <v>12428.555765999947</v>
      </c>
      <c r="T444" s="38"/>
      <c r="U444" s="62"/>
      <c r="V444" s="39">
        <f t="shared" si="281"/>
        <v>63905.729999999989</v>
      </c>
      <c r="W444" s="39">
        <f t="shared" si="282"/>
        <v>76334.285765999928</v>
      </c>
      <c r="X444" s="1">
        <f t="shared" si="283"/>
        <v>63920</v>
      </c>
      <c r="Y444" s="37">
        <f t="shared" si="284"/>
        <v>12414.285765999928</v>
      </c>
      <c r="Z444" s="204">
        <f t="shared" si="285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286"/>
        <v>-5.0410339428217599E-2</v>
      </c>
      <c r="AD444" s="40">
        <f t="shared" si="287"/>
        <v>0.21766679999999991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44">
    <cfRule type="dataBar" priority="1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44">
    <cfRule type="dataBar" priority="1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669</v>
      </c>
      <c r="C2" s="2" t="s">
        <v>670</v>
      </c>
      <c r="D2" s="2" t="s">
        <v>671</v>
      </c>
      <c r="E2" s="2" t="s">
        <v>672</v>
      </c>
      <c r="F2" s="2" t="s">
        <v>673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4">
        <f>G1+K1+O1</f>
        <v>11706.48</v>
      </c>
      <c r="B1" s="244"/>
      <c r="C1" s="244"/>
      <c r="D1" s="244"/>
      <c r="E1" s="245"/>
      <c r="F1" s="67" t="s">
        <v>674</v>
      </c>
      <c r="G1" s="246">
        <f>SUM(I3:I10052)</f>
        <v>8264.7639999999992</v>
      </c>
      <c r="H1" s="246"/>
      <c r="I1" s="247"/>
      <c r="J1" s="67" t="s">
        <v>1580</v>
      </c>
      <c r="K1" s="246">
        <f>SUM(M3:M10052)</f>
        <v>1217.4760000000001</v>
      </c>
      <c r="L1" s="246"/>
      <c r="M1" s="247"/>
      <c r="N1" s="67" t="s">
        <v>1614</v>
      </c>
      <c r="O1" s="246">
        <f>SUM(Q3:Q10052)</f>
        <v>2224.2400000000002</v>
      </c>
      <c r="P1" s="246"/>
      <c r="Q1" s="247"/>
    </row>
    <row r="2" spans="1:17 1026:1027" s="69" customFormat="1">
      <c r="A2" s="69" t="s">
        <v>677</v>
      </c>
      <c r="B2" s="69" t="s">
        <v>678</v>
      </c>
      <c r="C2" s="69" t="s">
        <v>1615</v>
      </c>
      <c r="D2" s="69" t="s">
        <v>679</v>
      </c>
      <c r="E2" s="210" t="s">
        <v>681</v>
      </c>
      <c r="F2" s="70" t="s">
        <v>1616</v>
      </c>
      <c r="G2" s="211" t="s">
        <v>1582</v>
      </c>
      <c r="H2" s="211" t="s">
        <v>1613</v>
      </c>
      <c r="I2" s="212" t="s">
        <v>683</v>
      </c>
      <c r="J2" s="70" t="s">
        <v>1616</v>
      </c>
      <c r="K2" s="211" t="s">
        <v>1582</v>
      </c>
      <c r="L2" s="211" t="s">
        <v>1613</v>
      </c>
      <c r="M2" s="212" t="s">
        <v>683</v>
      </c>
      <c r="N2" s="70" t="s">
        <v>1616</v>
      </c>
      <c r="O2" s="211" t="s">
        <v>1582</v>
      </c>
      <c r="P2" s="211" t="s">
        <v>1613</v>
      </c>
      <c r="Q2" s="213" t="s">
        <v>683</v>
      </c>
    </row>
    <row r="3" spans="1:17 1026:1027" s="2" customFormat="1">
      <c r="A3" s="2">
        <v>688519</v>
      </c>
      <c r="B3" s="65" t="s">
        <v>1581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1619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E52" sqref="E52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8">
        <f>E1+K1</f>
        <v>8577.880000000001</v>
      </c>
      <c r="B1" s="248"/>
      <c r="C1" s="250"/>
      <c r="D1" s="67" t="s">
        <v>674</v>
      </c>
      <c r="E1" s="248">
        <f>G3</f>
        <v>4080.7200000000003</v>
      </c>
      <c r="F1" s="248"/>
      <c r="G1" s="68" t="s">
        <v>675</v>
      </c>
      <c r="H1" s="249">
        <f>G3/I3*365</f>
        <v>2.4140401944894654</v>
      </c>
      <c r="I1" s="249"/>
      <c r="J1" s="67" t="s">
        <v>676</v>
      </c>
      <c r="K1" s="248">
        <f>M3</f>
        <v>4497.1600000000008</v>
      </c>
      <c r="L1" s="248"/>
      <c r="M1" s="68" t="s">
        <v>675</v>
      </c>
      <c r="N1" s="249">
        <f>M3/O3*365</f>
        <v>2.0569716791979951</v>
      </c>
      <c r="O1" s="249"/>
    </row>
    <row r="2" spans="1:15" s="69" customFormat="1">
      <c r="A2" s="69" t="s">
        <v>677</v>
      </c>
      <c r="B2" s="69" t="s">
        <v>678</v>
      </c>
      <c r="C2" s="69" t="s">
        <v>679</v>
      </c>
      <c r="D2" s="70" t="s">
        <v>680</v>
      </c>
      <c r="E2" s="71" t="s">
        <v>681</v>
      </c>
      <c r="F2" s="72" t="s">
        <v>682</v>
      </c>
      <c r="G2" s="73" t="s">
        <v>683</v>
      </c>
      <c r="H2" s="74" t="s">
        <v>684</v>
      </c>
      <c r="I2" s="75" t="s">
        <v>685</v>
      </c>
      <c r="J2" s="70" t="s">
        <v>680</v>
      </c>
      <c r="K2" s="71" t="s">
        <v>681</v>
      </c>
      <c r="L2" s="72" t="s">
        <v>682</v>
      </c>
      <c r="M2" s="76" t="s">
        <v>683</v>
      </c>
      <c r="N2" s="74" t="s">
        <v>684</v>
      </c>
      <c r="O2" s="75" t="s">
        <v>685</v>
      </c>
    </row>
    <row r="3" spans="1:15" s="69" customFormat="1">
      <c r="A3" s="69" t="s">
        <v>686</v>
      </c>
      <c r="B3" s="112" t="s">
        <v>687</v>
      </c>
      <c r="C3" s="113" t="str">
        <f ca="1">TODAY()-C4&amp;" 天"</f>
        <v>510 天</v>
      </c>
      <c r="D3" s="77">
        <f>SUM(D4:D10094)</f>
        <v>29000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1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688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689</v>
      </c>
      <c r="K4" s="89" t="s">
        <v>689</v>
      </c>
      <c r="L4" s="90" t="s">
        <v>689</v>
      </c>
      <c r="M4" s="90" t="s">
        <v>689</v>
      </c>
      <c r="N4" s="89" t="s">
        <v>689</v>
      </c>
      <c r="O4" s="91" t="s">
        <v>689</v>
      </c>
    </row>
    <row r="5" spans="1:15">
      <c r="A5" s="2">
        <v>113028</v>
      </c>
      <c r="B5" s="65" t="s">
        <v>690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691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692</v>
      </c>
      <c r="C7" s="81">
        <v>43663</v>
      </c>
      <c r="D7" s="96" t="s">
        <v>689</v>
      </c>
      <c r="E7" s="97" t="s">
        <v>689</v>
      </c>
      <c r="F7" s="98" t="s">
        <v>689</v>
      </c>
      <c r="G7" s="98" t="s">
        <v>689</v>
      </c>
      <c r="H7" s="97" t="s">
        <v>689</v>
      </c>
      <c r="I7" s="97" t="s">
        <v>689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693</v>
      </c>
      <c r="C8" s="81">
        <v>43671</v>
      </c>
      <c r="D8" s="96" t="s">
        <v>689</v>
      </c>
      <c r="E8" s="97" t="s">
        <v>689</v>
      </c>
      <c r="F8" s="98" t="s">
        <v>689</v>
      </c>
      <c r="G8" s="98" t="s">
        <v>689</v>
      </c>
      <c r="H8" s="97" t="s">
        <v>689</v>
      </c>
      <c r="I8" s="97" t="s">
        <v>689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694</v>
      </c>
      <c r="C9" s="81">
        <v>43682</v>
      </c>
      <c r="D9" s="96" t="s">
        <v>689</v>
      </c>
      <c r="E9" s="97" t="s">
        <v>689</v>
      </c>
      <c r="F9" s="98" t="s">
        <v>689</v>
      </c>
      <c r="G9" s="98" t="s">
        <v>689</v>
      </c>
      <c r="H9" s="97" t="s">
        <v>689</v>
      </c>
      <c r="I9" s="97" t="s">
        <v>689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695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689</v>
      </c>
      <c r="K10" s="89" t="s">
        <v>689</v>
      </c>
      <c r="L10" s="90" t="s">
        <v>689</v>
      </c>
      <c r="M10" s="90" t="s">
        <v>689</v>
      </c>
      <c r="N10" s="89" t="s">
        <v>689</v>
      </c>
      <c r="O10" s="91" t="s">
        <v>689</v>
      </c>
    </row>
    <row r="11" spans="1:15">
      <c r="A11" s="2">
        <v>128073</v>
      </c>
      <c r="B11" s="65" t="s">
        <v>696</v>
      </c>
      <c r="C11" s="81">
        <v>43703</v>
      </c>
      <c r="D11" s="96" t="s">
        <v>689</v>
      </c>
      <c r="E11" s="97" t="s">
        <v>689</v>
      </c>
      <c r="F11" s="98" t="s">
        <v>689</v>
      </c>
      <c r="G11" s="98" t="s">
        <v>689</v>
      </c>
      <c r="H11" s="97" t="s">
        <v>689</v>
      </c>
      <c r="I11" s="97" t="s">
        <v>689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697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698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689</v>
      </c>
      <c r="K13" s="89" t="s">
        <v>689</v>
      </c>
      <c r="L13" s="90" t="s">
        <v>689</v>
      </c>
      <c r="M13" s="90" t="s">
        <v>689</v>
      </c>
      <c r="N13" s="89" t="s">
        <v>689</v>
      </c>
      <c r="O13" s="91" t="s">
        <v>689</v>
      </c>
    </row>
    <row r="14" spans="1:15">
      <c r="A14" s="2">
        <v>128079</v>
      </c>
      <c r="B14" s="65" t="s">
        <v>699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689</v>
      </c>
      <c r="K14" s="89" t="s">
        <v>689</v>
      </c>
      <c r="L14" s="90" t="s">
        <v>689</v>
      </c>
      <c r="M14" s="90" t="s">
        <v>689</v>
      </c>
      <c r="N14" s="89" t="s">
        <v>689</v>
      </c>
      <c r="O14" s="91" t="s">
        <v>689</v>
      </c>
    </row>
    <row r="15" spans="1:15">
      <c r="A15" s="2">
        <v>127014</v>
      </c>
      <c r="B15" s="65" t="s">
        <v>700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689</v>
      </c>
      <c r="K15" s="89" t="s">
        <v>689</v>
      </c>
      <c r="L15" s="90" t="s">
        <v>689</v>
      </c>
      <c r="M15" s="90" t="s">
        <v>689</v>
      </c>
      <c r="N15" s="89" t="s">
        <v>689</v>
      </c>
      <c r="O15" s="91" t="s">
        <v>689</v>
      </c>
    </row>
    <row r="16" spans="1:15">
      <c r="A16" s="2">
        <v>110059</v>
      </c>
      <c r="B16" s="65" t="s">
        <v>865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701</v>
      </c>
      <c r="C17" s="81">
        <v>43768</v>
      </c>
      <c r="D17" s="96" t="s">
        <v>689</v>
      </c>
      <c r="E17" s="97" t="s">
        <v>689</v>
      </c>
      <c r="F17" s="98" t="s">
        <v>689</v>
      </c>
      <c r="G17" s="98" t="s">
        <v>689</v>
      </c>
      <c r="H17" s="97" t="s">
        <v>689</v>
      </c>
      <c r="I17" s="104" t="s">
        <v>689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702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689</v>
      </c>
      <c r="K18" s="89" t="s">
        <v>689</v>
      </c>
      <c r="L18" s="90" t="s">
        <v>689</v>
      </c>
      <c r="M18" s="90" t="s">
        <v>689</v>
      </c>
      <c r="N18" s="89" t="s">
        <v>689</v>
      </c>
      <c r="O18" s="91" t="s">
        <v>689</v>
      </c>
    </row>
    <row r="19" spans="1:15">
      <c r="A19" s="2">
        <v>123035</v>
      </c>
      <c r="B19" s="65" t="s">
        <v>703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704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689</v>
      </c>
      <c r="K20" s="89" t="s">
        <v>689</v>
      </c>
      <c r="L20" s="90" t="s">
        <v>689</v>
      </c>
      <c r="M20" s="90" t="s">
        <v>689</v>
      </c>
      <c r="N20" s="89" t="s">
        <v>689</v>
      </c>
      <c r="O20" s="91" t="s">
        <v>689</v>
      </c>
    </row>
    <row r="21" spans="1:15">
      <c r="A21" s="2">
        <v>128081</v>
      </c>
      <c r="B21" s="65" t="s">
        <v>705</v>
      </c>
      <c r="C21" s="81">
        <v>43794</v>
      </c>
      <c r="D21" s="96" t="s">
        <v>689</v>
      </c>
      <c r="E21" s="97" t="s">
        <v>689</v>
      </c>
      <c r="F21" s="98" t="s">
        <v>689</v>
      </c>
      <c r="G21" s="98" t="s">
        <v>689</v>
      </c>
      <c r="H21" s="97" t="s">
        <v>689</v>
      </c>
      <c r="I21" s="104" t="s">
        <v>689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706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707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689</v>
      </c>
      <c r="K23" s="89" t="s">
        <v>689</v>
      </c>
      <c r="L23" s="90" t="s">
        <v>689</v>
      </c>
      <c r="M23" s="90" t="s">
        <v>689</v>
      </c>
      <c r="N23" s="89" t="s">
        <v>689</v>
      </c>
      <c r="O23" s="91" t="s">
        <v>689</v>
      </c>
    </row>
    <row r="24" spans="1:15">
      <c r="A24" s="2">
        <v>110063</v>
      </c>
      <c r="B24" s="105" t="s">
        <v>708</v>
      </c>
      <c r="C24" s="81">
        <v>43816</v>
      </c>
      <c r="D24" s="96" t="s">
        <v>689</v>
      </c>
      <c r="E24" s="97" t="s">
        <v>689</v>
      </c>
      <c r="F24" s="98" t="s">
        <v>689</v>
      </c>
      <c r="G24" s="98" t="s">
        <v>689</v>
      </c>
      <c r="H24" s="97" t="s">
        <v>689</v>
      </c>
      <c r="I24" s="104" t="s">
        <v>689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709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710</v>
      </c>
      <c r="C26" s="81">
        <v>43817</v>
      </c>
      <c r="D26" s="96" t="s">
        <v>689</v>
      </c>
      <c r="E26" s="97" t="s">
        <v>689</v>
      </c>
      <c r="F26" s="98" t="s">
        <v>689</v>
      </c>
      <c r="G26" s="98" t="s">
        <v>689</v>
      </c>
      <c r="H26" s="97" t="s">
        <v>689</v>
      </c>
      <c r="I26" s="104" t="s">
        <v>689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711</v>
      </c>
      <c r="C27" s="81">
        <v>43822</v>
      </c>
      <c r="D27" s="96" t="s">
        <v>689</v>
      </c>
      <c r="E27" s="97" t="s">
        <v>689</v>
      </c>
      <c r="F27" s="98" t="s">
        <v>689</v>
      </c>
      <c r="G27" s="98" t="s">
        <v>689</v>
      </c>
      <c r="H27" s="97" t="s">
        <v>689</v>
      </c>
      <c r="I27" s="104" t="s">
        <v>689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712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713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689</v>
      </c>
      <c r="K29" s="89" t="s">
        <v>689</v>
      </c>
      <c r="L29" s="90" t="s">
        <v>689</v>
      </c>
      <c r="M29" s="90" t="s">
        <v>689</v>
      </c>
      <c r="N29" s="89" t="s">
        <v>689</v>
      </c>
      <c r="O29" s="91" t="s">
        <v>689</v>
      </c>
    </row>
    <row r="30" spans="1:15">
      <c r="A30" s="2">
        <v>128088</v>
      </c>
      <c r="B30" s="65" t="s">
        <v>714</v>
      </c>
      <c r="C30" s="81">
        <v>43825</v>
      </c>
      <c r="D30" s="96" t="s">
        <v>689</v>
      </c>
      <c r="E30" s="97" t="s">
        <v>689</v>
      </c>
      <c r="F30" s="98" t="s">
        <v>689</v>
      </c>
      <c r="G30" s="98" t="s">
        <v>689</v>
      </c>
      <c r="H30" s="97" t="s">
        <v>689</v>
      </c>
      <c r="I30" s="104" t="s">
        <v>689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715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689</v>
      </c>
      <c r="K31" s="89" t="s">
        <v>689</v>
      </c>
      <c r="L31" s="90" t="s">
        <v>689</v>
      </c>
      <c r="M31" s="90" t="s">
        <v>689</v>
      </c>
      <c r="N31" s="89" t="s">
        <v>689</v>
      </c>
      <c r="O31" s="91" t="s">
        <v>689</v>
      </c>
    </row>
    <row r="32" spans="1:15">
      <c r="A32" s="2">
        <v>128090</v>
      </c>
      <c r="B32" s="105" t="s">
        <v>716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689</v>
      </c>
      <c r="K32" s="89" t="s">
        <v>689</v>
      </c>
      <c r="L32" s="90" t="s">
        <v>689</v>
      </c>
      <c r="M32" s="90" t="s">
        <v>689</v>
      </c>
      <c r="N32" s="89" t="s">
        <v>689</v>
      </c>
      <c r="O32" s="91" t="s">
        <v>689</v>
      </c>
    </row>
    <row r="33" spans="1:15">
      <c r="A33" s="2">
        <v>128092</v>
      </c>
      <c r="B33" s="65" t="s">
        <v>717</v>
      </c>
      <c r="C33" s="81">
        <v>43832</v>
      </c>
      <c r="D33" s="96" t="s">
        <v>689</v>
      </c>
      <c r="E33" s="97" t="s">
        <v>689</v>
      </c>
      <c r="F33" s="98" t="s">
        <v>689</v>
      </c>
      <c r="G33" s="98" t="s">
        <v>689</v>
      </c>
      <c r="H33" s="97" t="s">
        <v>689</v>
      </c>
      <c r="I33" s="104" t="s">
        <v>689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718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689</v>
      </c>
      <c r="K34" s="89" t="s">
        <v>689</v>
      </c>
      <c r="L34" s="90" t="s">
        <v>689</v>
      </c>
      <c r="M34" s="90" t="s">
        <v>689</v>
      </c>
      <c r="N34" s="89" t="s">
        <v>689</v>
      </c>
      <c r="O34" s="91" t="s">
        <v>689</v>
      </c>
    </row>
    <row r="35" spans="1:15">
      <c r="A35" s="2">
        <v>127015</v>
      </c>
      <c r="B35" s="65" t="s">
        <v>719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720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721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722</v>
      </c>
      <c r="C38" s="81">
        <v>43900</v>
      </c>
      <c r="D38" s="96" t="s">
        <v>689</v>
      </c>
      <c r="E38" s="97" t="s">
        <v>689</v>
      </c>
      <c r="F38" s="98" t="s">
        <v>689</v>
      </c>
      <c r="G38" s="98" t="s">
        <v>689</v>
      </c>
      <c r="H38" s="97" t="s">
        <v>689</v>
      </c>
      <c r="I38" s="104" t="s">
        <v>689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831</v>
      </c>
      <c r="C39" s="81">
        <v>43905</v>
      </c>
      <c r="D39" s="96" t="s">
        <v>689</v>
      </c>
      <c r="E39" s="97" t="s">
        <v>689</v>
      </c>
      <c r="F39" s="98" t="s">
        <v>689</v>
      </c>
      <c r="G39" s="98" t="s">
        <v>689</v>
      </c>
      <c r="H39" s="97" t="s">
        <v>689</v>
      </c>
      <c r="I39" s="104" t="s">
        <v>689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843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689</v>
      </c>
      <c r="K40" s="97" t="s">
        <v>689</v>
      </c>
      <c r="L40" s="98" t="s">
        <v>689</v>
      </c>
      <c r="M40" s="98" t="s">
        <v>689</v>
      </c>
      <c r="N40" s="97" t="s">
        <v>689</v>
      </c>
      <c r="O40" s="104" t="s">
        <v>689</v>
      </c>
    </row>
    <row r="41" spans="1:15">
      <c r="A41" s="2">
        <v>110068</v>
      </c>
      <c r="B41" s="65" t="s">
        <v>854</v>
      </c>
      <c r="C41" s="81">
        <v>43916</v>
      </c>
      <c r="D41" s="96" t="s">
        <v>689</v>
      </c>
      <c r="E41" s="97" t="s">
        <v>689</v>
      </c>
      <c r="F41" s="98" t="s">
        <v>689</v>
      </c>
      <c r="G41" s="98" t="s">
        <v>689</v>
      </c>
      <c r="H41" s="97" t="s">
        <v>689</v>
      </c>
      <c r="I41" s="104" t="s">
        <v>689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866</v>
      </c>
      <c r="C42" s="81">
        <v>43924</v>
      </c>
      <c r="D42" s="96" t="s">
        <v>689</v>
      </c>
      <c r="E42" s="97" t="s">
        <v>689</v>
      </c>
      <c r="F42" s="98" t="s">
        <v>689</v>
      </c>
      <c r="G42" s="98" t="s">
        <v>689</v>
      </c>
      <c r="H42" s="97" t="s">
        <v>689</v>
      </c>
      <c r="I42" s="104" t="s">
        <v>689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885</v>
      </c>
      <c r="C43" s="81">
        <v>43935</v>
      </c>
      <c r="D43" s="96" t="s">
        <v>689</v>
      </c>
      <c r="E43" s="97" t="s">
        <v>689</v>
      </c>
      <c r="F43" s="98" t="s">
        <v>689</v>
      </c>
      <c r="G43" s="98" t="s">
        <v>689</v>
      </c>
      <c r="H43" s="97" t="s">
        <v>689</v>
      </c>
      <c r="I43" s="104" t="s">
        <v>689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950</v>
      </c>
      <c r="C44" s="81">
        <v>43990</v>
      </c>
      <c r="D44" s="96" t="s">
        <v>689</v>
      </c>
      <c r="E44" s="97" t="s">
        <v>689</v>
      </c>
      <c r="F44" s="98" t="s">
        <v>689</v>
      </c>
      <c r="G44" s="98" t="s">
        <v>689</v>
      </c>
      <c r="H44" s="97" t="s">
        <v>689</v>
      </c>
      <c r="I44" s="104" t="s">
        <v>689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1564</v>
      </c>
      <c r="C45" s="81">
        <v>44040</v>
      </c>
      <c r="D45" s="96" t="s">
        <v>689</v>
      </c>
      <c r="E45" s="97" t="s">
        <v>689</v>
      </c>
      <c r="F45" s="98" t="s">
        <v>689</v>
      </c>
      <c r="G45" s="98" t="s">
        <v>689</v>
      </c>
      <c r="H45" s="97" t="s">
        <v>689</v>
      </c>
      <c r="I45" s="104" t="s">
        <v>689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1618</v>
      </c>
      <c r="C46" s="81">
        <v>44063</v>
      </c>
      <c r="D46" s="96" t="s">
        <v>689</v>
      </c>
      <c r="E46" s="97" t="s">
        <v>689</v>
      </c>
      <c r="F46" s="98" t="s">
        <v>689</v>
      </c>
      <c r="G46" s="98" t="s">
        <v>689</v>
      </c>
      <c r="H46" s="97" t="s">
        <v>689</v>
      </c>
      <c r="I46" s="104" t="s">
        <v>689</v>
      </c>
      <c r="J46" s="82">
        <v>1000</v>
      </c>
      <c r="K46" s="242">
        <v>44091</v>
      </c>
      <c r="L46" s="92">
        <v>1059.79</v>
      </c>
      <c r="M46" s="243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1756</v>
      </c>
      <c r="C47" s="81">
        <v>44131</v>
      </c>
      <c r="D47" s="77">
        <v>1000</v>
      </c>
      <c r="E47" s="100" t="s">
        <v>1757</v>
      </c>
      <c r="F47" s="84" t="s">
        <v>1757</v>
      </c>
      <c r="G47" s="101" t="s">
        <v>1757</v>
      </c>
      <c r="H47" s="102" t="s">
        <v>1757</v>
      </c>
      <c r="I47" s="103" t="s">
        <v>1757</v>
      </c>
      <c r="J47" s="96" t="s">
        <v>689</v>
      </c>
      <c r="K47" s="97" t="s">
        <v>689</v>
      </c>
      <c r="L47" s="98" t="s">
        <v>689</v>
      </c>
      <c r="M47" s="98" t="s">
        <v>689</v>
      </c>
      <c r="N47" s="97" t="s">
        <v>689</v>
      </c>
      <c r="O47" s="104" t="s">
        <v>689</v>
      </c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723</v>
      </c>
      <c r="D2" s="2" t="s">
        <v>724</v>
      </c>
      <c r="F2" s="2" t="s">
        <v>725</v>
      </c>
      <c r="H2" s="2" t="s">
        <v>726</v>
      </c>
      <c r="J2" s="2" t="s">
        <v>727</v>
      </c>
      <c r="L2" s="2" t="s">
        <v>728</v>
      </c>
    </row>
    <row r="3" spans="2:14">
      <c r="B3" s="2" t="s">
        <v>729</v>
      </c>
      <c r="C3" s="2">
        <v>1.5</v>
      </c>
      <c r="D3" s="108" t="s">
        <v>730</v>
      </c>
      <c r="E3" s="9">
        <v>1.5</v>
      </c>
      <c r="F3" s="2" t="s">
        <v>731</v>
      </c>
      <c r="G3" s="2">
        <v>1.5</v>
      </c>
      <c r="H3" s="2" t="s">
        <v>732</v>
      </c>
      <c r="I3" s="2">
        <v>1.5</v>
      </c>
      <c r="J3" s="2" t="s">
        <v>733</v>
      </c>
      <c r="K3" s="2">
        <v>1.5</v>
      </c>
      <c r="L3" s="2" t="s">
        <v>734</v>
      </c>
      <c r="M3">
        <v>1.5</v>
      </c>
      <c r="N3"/>
    </row>
    <row r="4" spans="2:14">
      <c r="B4" s="2" t="s">
        <v>735</v>
      </c>
      <c r="C4" s="2">
        <v>1.3</v>
      </c>
      <c r="D4" s="2" t="s">
        <v>736</v>
      </c>
      <c r="E4" s="2">
        <v>1.2</v>
      </c>
      <c r="F4" s="2" t="s">
        <v>737</v>
      </c>
      <c r="G4" s="2">
        <v>1.2</v>
      </c>
      <c r="H4" s="2" t="s">
        <v>738</v>
      </c>
      <c r="I4" s="2">
        <v>1</v>
      </c>
      <c r="J4" s="2" t="s">
        <v>739</v>
      </c>
      <c r="K4" s="2">
        <v>1.3</v>
      </c>
      <c r="L4" s="2" t="s">
        <v>740</v>
      </c>
      <c r="M4">
        <v>1.2</v>
      </c>
      <c r="N4"/>
    </row>
    <row r="5" spans="2:14">
      <c r="B5" s="2" t="s">
        <v>741</v>
      </c>
      <c r="C5" s="2">
        <v>1.1000000000000001</v>
      </c>
      <c r="D5" s="2" t="s">
        <v>742</v>
      </c>
      <c r="E5" s="2">
        <v>1</v>
      </c>
      <c r="F5" s="2" t="s">
        <v>743</v>
      </c>
      <c r="G5" s="2">
        <v>1.1000000000000001</v>
      </c>
      <c r="H5" s="108" t="s">
        <v>744</v>
      </c>
      <c r="I5" s="2">
        <v>0</v>
      </c>
      <c r="J5" s="2" t="s">
        <v>745</v>
      </c>
      <c r="K5" s="2">
        <v>1.1000000000000001</v>
      </c>
      <c r="L5" s="2" t="s">
        <v>746</v>
      </c>
      <c r="M5">
        <v>1</v>
      </c>
      <c r="N5"/>
    </row>
    <row r="6" spans="2:14">
      <c r="B6" s="2" t="s">
        <v>747</v>
      </c>
      <c r="C6" s="2">
        <v>1</v>
      </c>
      <c r="D6" s="109" t="s">
        <v>748</v>
      </c>
      <c r="E6" s="2">
        <v>0.8</v>
      </c>
      <c r="F6" s="2" t="s">
        <v>749</v>
      </c>
      <c r="G6" s="2">
        <v>1</v>
      </c>
      <c r="J6" s="2" t="s">
        <v>750</v>
      </c>
      <c r="K6" s="2">
        <v>0.9</v>
      </c>
      <c r="M6"/>
      <c r="N6"/>
    </row>
    <row r="7" spans="2:14">
      <c r="B7" s="2" t="s">
        <v>751</v>
      </c>
      <c r="C7" s="2">
        <v>0.9</v>
      </c>
      <c r="D7" s="108" t="s">
        <v>752</v>
      </c>
      <c r="E7" s="2">
        <v>0.5</v>
      </c>
      <c r="F7" s="2" t="s">
        <v>753</v>
      </c>
      <c r="G7" s="2">
        <v>0.9</v>
      </c>
      <c r="J7" s="2" t="s">
        <v>754</v>
      </c>
      <c r="K7" s="2">
        <v>0.8</v>
      </c>
      <c r="M7"/>
      <c r="N7"/>
    </row>
    <row r="8" spans="2:14">
      <c r="B8" s="2" t="s">
        <v>755</v>
      </c>
      <c r="C8" s="2">
        <v>0.8</v>
      </c>
      <c r="F8" s="2" t="s">
        <v>756</v>
      </c>
      <c r="G8" s="2">
        <v>0.8</v>
      </c>
      <c r="J8" s="2" t="s">
        <v>757</v>
      </c>
      <c r="K8" s="2">
        <v>0.5</v>
      </c>
      <c r="M8"/>
      <c r="N8"/>
    </row>
    <row r="9" spans="2:14">
      <c r="B9" s="2" t="s">
        <v>758</v>
      </c>
      <c r="C9" s="2">
        <v>0.5</v>
      </c>
      <c r="F9" s="2" t="s">
        <v>759</v>
      </c>
      <c r="G9" s="2">
        <v>0.5</v>
      </c>
      <c r="M9"/>
      <c r="N9"/>
    </row>
    <row r="10" spans="2:14">
      <c r="B10" s="2" t="s">
        <v>760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761</v>
      </c>
      <c r="C2" s="117" t="s">
        <v>842</v>
      </c>
      <c r="D2" s="114" t="s">
        <v>762</v>
      </c>
      <c r="E2" s="114" t="s">
        <v>763</v>
      </c>
      <c r="F2" s="114" t="s">
        <v>764</v>
      </c>
      <c r="G2" s="114" t="s">
        <v>765</v>
      </c>
      <c r="H2" s="114" t="s">
        <v>766</v>
      </c>
      <c r="I2" s="114" t="s">
        <v>767</v>
      </c>
      <c r="J2" s="114" t="s">
        <v>768</v>
      </c>
      <c r="K2" s="114" t="s">
        <v>769</v>
      </c>
      <c r="L2" s="241" t="s">
        <v>1697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1700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1699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1698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2020-11-09T12:04:06Z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