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资产收益统计\"/>
    </mc:Choice>
  </mc:AlternateContent>
  <xr:revisionPtr revIDLastSave="0" documentId="13_ncr:1_{A3A849A1-A072-4F0A-9093-8B4B2BE849D3}" xr6:coauthVersionLast="45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2" i="2" l="1"/>
  <c r="H7" i="1"/>
  <c r="S21" i="2" l="1"/>
  <c r="S20" i="2" l="1"/>
  <c r="G5" i="1"/>
  <c r="S19" i="2" l="1"/>
  <c r="S18" i="2" l="1"/>
  <c r="L2" i="1" l="1"/>
  <c r="G2" i="1"/>
  <c r="S17" i="2" l="1"/>
  <c r="S16" i="2" l="1"/>
  <c r="S15" i="2" l="1"/>
  <c r="S14" i="2" l="1"/>
  <c r="G12" i="1" l="1"/>
  <c r="S13" i="2"/>
  <c r="S12" i="2"/>
  <c r="S11" i="2"/>
  <c r="S10" i="2"/>
  <c r="S9" i="2"/>
  <c r="S8" i="2"/>
  <c r="S7" i="2"/>
  <c r="S6" i="2"/>
  <c r="Q2" i="2"/>
  <c r="G16" i="1"/>
  <c r="P2" i="2" s="1"/>
  <c r="G14" i="1"/>
  <c r="G13" i="1"/>
  <c r="N2" i="2" s="1"/>
  <c r="G11" i="1"/>
  <c r="L2" i="2" s="1"/>
  <c r="G10" i="1"/>
  <c r="K2" i="2" s="1"/>
  <c r="G9" i="1"/>
  <c r="J2" i="2" s="1"/>
  <c r="G8" i="1"/>
  <c r="I2" i="2" s="1"/>
  <c r="G7" i="1"/>
  <c r="G2" i="2"/>
  <c r="G4" i="1"/>
  <c r="F2" i="2" s="1"/>
  <c r="G3" i="1"/>
  <c r="E2" i="2" s="1"/>
  <c r="B3" i="1"/>
  <c r="B2" i="1" s="1"/>
  <c r="C2" i="2"/>
  <c r="O2" i="2" l="1"/>
  <c r="Q2" i="1"/>
  <c r="M2" i="2"/>
  <c r="O2" i="1"/>
  <c r="H2" i="2"/>
  <c r="E8" i="1"/>
  <c r="P2" i="1" s="1"/>
  <c r="E11" i="1"/>
  <c r="N2" i="1" s="1"/>
  <c r="E15" i="1"/>
  <c r="R2" i="1" s="1"/>
  <c r="F17" i="1"/>
  <c r="D2" i="2" l="1"/>
  <c r="R2" i="2" s="1"/>
  <c r="E3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  <comment ref="S22" authorId="1" shapeId="0" xr:uid="{C56D3DC1-A6D5-475B-AD32-1D27947656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房租年付</t>
        </r>
      </text>
    </comment>
  </commentList>
</comments>
</file>

<file path=xl/sharedStrings.xml><?xml version="1.0" encoding="utf-8"?>
<sst xmlns="http://schemas.openxmlformats.org/spreadsheetml/2006/main" count="72" uniqueCount="63">
  <si>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</si>
  <si>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</si>
  <si>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</si>
  <si>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</si>
  <si>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</si>
  <si>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</si>
  <si>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</si>
  <si>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</si>
  <si>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</si>
  <si>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</si>
  <si>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</si>
  <si>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</si>
  <si>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</si>
  <si>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</si>
  <si>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</si>
  <si>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</si>
  <si>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</si>
  <si>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</si>
  <si>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</si>
  <si>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</si>
  <si>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</si>
  <si>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</si>
  <si>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</si>
  <si>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</si>
  <si>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</si>
  <si>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</si>
  <si>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</si>
  <si>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</si>
  <si>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</si>
  <si>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</si>
  <si>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</si>
  <si>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</si>
  <si>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</si>
  <si>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</si>
  <si>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</si>
  <si>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</si>
  <si>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</si>
  <si>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</si>
  <si>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</si>
  <si>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</si>
  <si>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</si>
  <si>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</si>
  <si>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</si>
  <si>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</si>
  <si>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</si>
  <si>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</si>
  <si>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</si>
  <si>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</si>
  <si>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</si>
  <si>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</si>
  <si>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</si>
  <si>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</si>
  <si>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</si>
  <si>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余额宝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</si>
  <si>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</si>
  <si>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</si>
  <si>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</si>
  <si>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</si>
  <si>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</si>
  <si>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</si>
  <si>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</si>
  <si>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</si>
  <si>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2020年11月10日更新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</si>
</sst>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9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178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配置计划!$L$1:$R$1</c:f>
              <c:strCache>
                <c:ptCount val="7"/>
                <c:pt idx="0">
                  <c:v>余额宝</c:v>
                </c:pt>
                <c:pt idx="1">
                  <c:v>理财</c:v>
                </c:pt>
                <c:pt idx="2">
                  <c:v>基金</c:v>
                </c:pt>
                <c:pt idx="3">
                  <c:v>债券</c:v>
                </c:pt>
                <c:pt idx="4">
                  <c:v>股票</c:v>
                </c:pt>
                <c:pt idx="5">
                  <c:v>定期</c:v>
                </c:pt>
                <c:pt idx="6">
                  <c:v>债权</c:v>
                </c:pt>
              </c:strCache>
            </c:strRef>
          </c:cat>
          <c:val>
            <c:numRef>
              <c:f>配置计划!$L$2:$R$2</c:f>
              <c:numCache>
                <c:formatCode>0.00</c:formatCode>
                <c:ptCount val="7"/>
                <c:pt idx="0">
                  <c:v>35337.230000000003</c:v>
                </c:pt>
                <c:pt idx="1">
                  <c:v>101876.89</c:v>
                </c:pt>
                <c:pt idx="2">
                  <c:v>27866.21</c:v>
                </c:pt>
                <c:pt idx="3">
                  <c:v>0</c:v>
                </c:pt>
                <c:pt idx="4">
                  <c:v>396293.83</c:v>
                </c:pt>
                <c:pt idx="5">
                  <c:v>0</c:v>
                </c:pt>
                <c:pt idx="6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367822</xdr:colOff>
      <xdr:row>5</xdr:row>
      <xdr:rowOff>314504</xdr:rowOff>
    </xdr:from>
    <xdr:to>
      <xdr:col>17</xdr:col>
      <xdr:colOff>599057</xdr:colOff>
      <xdr:row>17</xdr:row>
      <xdr:rowOff>38938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5" name="AutoShape 6">
          <a:extLst>
            <a:ext uri="{FF2B5EF4-FFF2-40B4-BE49-F238E27FC236}">
              <a16:creationId xmlns:a16="http://schemas.microsoft.com/office/drawing/2014/main" id="{AD6B7156-00C3-4BD9-9F2A-368C013B4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9F22AFBA-D258-4353-9A1A-92891D246F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DF4F8588-31D0-4152-908E-E4868EF78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B72E86-2A43-4CCC-98F0-22F09817A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28B1AF1-2C2B-4EF7-A099-500790E0D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7E81CB99-E9CC-4BCF-B407-FF00A81A9B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122A15A-23BB-486F-9395-403D9243A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zoomScaleNormal="100" workbookViewId="0">
      <selection sqref="A1:R18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5" width="9" style="2" customWidth="1"/>
  </cols>
  <sheetData>
    <row r="1" spans="1:18" ht="28.5" customHeight="1" x14ac:dyDescent="0.2">
      <c r="A1" s="1" t="s">
        <v>0</v>
      </c>
      <c r="B1" s="5">
        <v>35337.230000000003</v>
      </c>
      <c r="D1" s="27" t="s">
        <v>62</v>
      </c>
      <c r="E1" s="27"/>
      <c r="F1" s="27"/>
      <c r="G1" s="2" t="s">
        <v>1</v>
      </c>
      <c r="H1" s="2" t="s">
        <v>2</v>
      </c>
      <c r="L1" s="2" t="s">
        <v>53</v>
      </c>
      <c r="M1" s="2" t="s">
        <v>57</v>
      </c>
      <c r="N1" s="2" t="s">
        <v>55</v>
      </c>
      <c r="O1" s="2" t="s">
        <v>58</v>
      </c>
      <c r="P1" s="2" t="s">
        <v>56</v>
      </c>
      <c r="Q1" s="2" t="s">
        <v>54</v>
      </c>
      <c r="R1" s="2" t="s">
        <v>59</v>
      </c>
    </row>
    <row r="2" spans="1:18" ht="28.5" customHeight="1" x14ac:dyDescent="0.2">
      <c r="A2" s="6" t="s">
        <v>3</v>
      </c>
      <c r="B2" s="7">
        <f>B1-B3</f>
        <v>11802.800000000003</v>
      </c>
      <c r="E2" s="2" t="s">
        <v>4</v>
      </c>
      <c r="F2" s="6" t="s">
        <v>5</v>
      </c>
      <c r="G2" s="4">
        <f>SUM(H2:K2)</f>
        <v>41559.699999999997</v>
      </c>
      <c r="H2" s="4">
        <v>20621.62</v>
      </c>
      <c r="I2" s="4">
        <v>10310.27</v>
      </c>
      <c r="J2" s="4">
        <v>10627.81</v>
      </c>
      <c r="K2" s="4"/>
      <c r="L2" s="2">
        <f>B1</f>
        <v>35337.230000000003</v>
      </c>
      <c r="M2" s="2">
        <f>E3</f>
        <v>101876.89</v>
      </c>
      <c r="N2" s="2">
        <f>E11-G12</f>
        <v>27866.21</v>
      </c>
      <c r="O2" s="2">
        <f>G12</f>
        <v>0</v>
      </c>
      <c r="P2" s="2">
        <f>E8</f>
        <v>396293.83</v>
      </c>
      <c r="Q2" s="2">
        <f>G14</f>
        <v>0</v>
      </c>
      <c r="R2" s="2">
        <f>E15</f>
        <v>7000</v>
      </c>
    </row>
    <row r="3" spans="1:18" ht="28.5" customHeight="1" x14ac:dyDescent="0.2">
      <c r="A3" s="6" t="s">
        <v>6</v>
      </c>
      <c r="B3" s="5">
        <f>SUM(B4:B12)</f>
        <v>23534.43</v>
      </c>
      <c r="E3" s="5">
        <f>SUM(G2:G5)</f>
        <v>101876.89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8" ht="28.5" customHeight="1" x14ac:dyDescent="0.2">
      <c r="A4" s="1" t="s">
        <v>8</v>
      </c>
      <c r="B4" s="5">
        <v>4155.62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8" ht="28.5" customHeight="1" x14ac:dyDescent="0.2">
      <c r="A5" s="1" t="s">
        <v>11</v>
      </c>
      <c r="B5" s="5">
        <v>4378.8100000000004</v>
      </c>
      <c r="F5" s="6" t="s">
        <v>12</v>
      </c>
      <c r="G5" s="4">
        <f>SUM(H5:P5)</f>
        <v>60317.19</v>
      </c>
      <c r="H5" s="4">
        <v>10045.74</v>
      </c>
      <c r="I5" s="4">
        <v>10048.9</v>
      </c>
      <c r="J5" s="4">
        <v>10056.91</v>
      </c>
      <c r="K5" s="4">
        <v>10056.91</v>
      </c>
      <c r="L5" s="4">
        <v>10057.9</v>
      </c>
      <c r="M5" s="2">
        <v>10050.83</v>
      </c>
    </row>
    <row r="6" spans="1:18" ht="28.5" customHeight="1" x14ac:dyDescent="0.2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8" ht="28.5" customHeight="1" x14ac:dyDescent="0.2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297345</v>
      </c>
      <c r="H7" s="4">
        <f>(59000-5500+11000)*4.61</f>
        <v>297345</v>
      </c>
      <c r="I7" s="4"/>
      <c r="J7" s="4"/>
      <c r="K7" s="4"/>
    </row>
    <row r="8" spans="1:18" ht="28.5" customHeight="1" x14ac:dyDescent="0.2">
      <c r="A8" s="1" t="s">
        <v>17</v>
      </c>
      <c r="B8" s="2">
        <v>0</v>
      </c>
      <c r="E8" s="5">
        <f>SUM(G7:G9)</f>
        <v>396293.83</v>
      </c>
      <c r="F8" s="6" t="s">
        <v>18</v>
      </c>
      <c r="G8" s="4">
        <f t="shared" si="0"/>
        <v>28578</v>
      </c>
      <c r="H8" s="4">
        <v>18216</v>
      </c>
      <c r="I8" s="4">
        <v>10362</v>
      </c>
      <c r="J8" s="4"/>
      <c r="K8" s="4"/>
    </row>
    <row r="9" spans="1:18" ht="28.5" customHeight="1" x14ac:dyDescent="0.2">
      <c r="A9" s="1" t="s">
        <v>19</v>
      </c>
      <c r="B9" s="2">
        <v>0</v>
      </c>
      <c r="F9" s="1" t="s">
        <v>20</v>
      </c>
      <c r="G9" s="4">
        <f t="shared" si="0"/>
        <v>70370.83</v>
      </c>
      <c r="H9" s="4">
        <v>70370.83</v>
      </c>
      <c r="I9" s="4"/>
      <c r="J9" s="4"/>
      <c r="K9" s="4"/>
    </row>
    <row r="10" spans="1:18" ht="28.5" customHeight="1" x14ac:dyDescent="0.2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13872.65</v>
      </c>
      <c r="H10" s="4">
        <v>13872.65</v>
      </c>
      <c r="I10" s="4"/>
      <c r="J10" s="4"/>
      <c r="K10" s="4"/>
    </row>
    <row r="11" spans="1:18" ht="28.5" customHeight="1" x14ac:dyDescent="0.2">
      <c r="A11" s="1" t="s">
        <v>24</v>
      </c>
      <c r="B11" s="5">
        <v>9000</v>
      </c>
      <c r="E11" s="5">
        <f>SUM(G10:G13)</f>
        <v>27866.21</v>
      </c>
      <c r="F11" s="6" t="s">
        <v>25</v>
      </c>
      <c r="G11" s="4">
        <f t="shared" si="0"/>
        <v>13993.56</v>
      </c>
      <c r="H11" s="4">
        <v>13993.56</v>
      </c>
      <c r="I11" s="4"/>
      <c r="J11" s="4"/>
      <c r="K11" s="4"/>
    </row>
    <row r="12" spans="1:18" ht="28.5" customHeight="1" x14ac:dyDescent="0.2">
      <c r="A12" s="6" t="s">
        <v>26</v>
      </c>
      <c r="B12" s="5">
        <v>0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8" ht="28.5" customHeight="1" x14ac:dyDescent="0.2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8" ht="28.5" customHeight="1" x14ac:dyDescent="0.2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8" ht="28.5" customHeight="1" x14ac:dyDescent="0.2">
      <c r="A15" s="1" t="s">
        <v>60</v>
      </c>
      <c r="B15" s="2">
        <v>5500</v>
      </c>
      <c r="E15" s="5">
        <f>SUM(G14:G16)</f>
        <v>7000</v>
      </c>
      <c r="F15" s="1"/>
      <c r="G15" s="4"/>
      <c r="H15" s="4"/>
      <c r="I15" s="4"/>
      <c r="J15" s="4"/>
      <c r="K15" s="4"/>
    </row>
    <row r="16" spans="1:18" ht="28.5" customHeight="1" x14ac:dyDescent="0.2">
      <c r="A16" s="1" t="s">
        <v>32</v>
      </c>
      <c r="B16" s="2">
        <v>53500</v>
      </c>
      <c r="F16" s="6" t="s">
        <v>33</v>
      </c>
      <c r="G16" s="4">
        <f>SUM(H16:P16)</f>
        <v>7000</v>
      </c>
      <c r="H16" s="4">
        <v>7000</v>
      </c>
      <c r="I16" s="4"/>
      <c r="J16" s="4"/>
      <c r="K16" s="4"/>
    </row>
    <row r="17" spans="1:11" ht="28.5" customHeight="1" x14ac:dyDescent="0.2">
      <c r="A17" s="1" t="s">
        <v>34</v>
      </c>
      <c r="B17" s="2">
        <v>10000</v>
      </c>
      <c r="E17" s="9" t="s">
        <v>1</v>
      </c>
      <c r="F17" s="10">
        <f>SUM(G2:G17)+B1-B4-B5-B12</f>
        <v>559839.73</v>
      </c>
      <c r="G17" s="4"/>
      <c r="H17" s="4"/>
      <c r="I17" s="4"/>
      <c r="J17" s="4"/>
      <c r="K17" s="4"/>
    </row>
    <row r="18" spans="1:11" ht="28.5" customHeight="1" x14ac:dyDescent="0.2">
      <c r="A18" s="1" t="s">
        <v>61</v>
      </c>
      <c r="B18" s="2">
        <v>11000</v>
      </c>
      <c r="F18" s="1"/>
      <c r="G18" s="4"/>
      <c r="H18" s="4"/>
      <c r="I18" s="4"/>
      <c r="J18" s="4"/>
      <c r="K18" s="4"/>
    </row>
    <row r="19" spans="1:11" ht="28.5" customHeight="1" x14ac:dyDescent="0.2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8"/>
  <sheetViews>
    <sheetView showGridLines="0" tabSelected="1" zoomScale="90" zoomScaleNormal="9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I20" sqref="I20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9" width="9.125" customWidth="1"/>
    <col min="10" max="10" width="13.1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35</v>
      </c>
      <c r="C1" t="s">
        <v>51</v>
      </c>
    </row>
    <row r="2" spans="2:19" x14ac:dyDescent="0.2">
      <c r="B2" s="11" t="s">
        <v>52</v>
      </c>
      <c r="C2" s="12">
        <f>配置计划!B1</f>
        <v>35337.230000000003</v>
      </c>
      <c r="D2" s="12">
        <f>配置计划!G2</f>
        <v>41559.699999999997</v>
      </c>
      <c r="E2" s="12">
        <f>配置计划!G3</f>
        <v>0</v>
      </c>
      <c r="F2" s="12">
        <f>配置计划!G4</f>
        <v>0</v>
      </c>
      <c r="G2" s="12">
        <f>配置计划!G5</f>
        <v>60317.19</v>
      </c>
      <c r="H2" s="12">
        <f>配置计划!G7</f>
        <v>297345</v>
      </c>
      <c r="I2" s="12">
        <f>配置计划!G8</f>
        <v>28578</v>
      </c>
      <c r="J2" s="12">
        <f>配置计划!G9</f>
        <v>70370.83</v>
      </c>
      <c r="K2" s="12">
        <f>配置计划!G10</f>
        <v>13872.65</v>
      </c>
      <c r="L2" s="12">
        <f>配置计划!G11</f>
        <v>13993.56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7000</v>
      </c>
      <c r="Q2" s="12">
        <f>0-配置计划!B4-配置计划!B5-配置计划!B12</f>
        <v>-8534.43</v>
      </c>
      <c r="R2" s="12">
        <f>SUM(C2:Q2)</f>
        <v>559839.73</v>
      </c>
      <c r="S2" s="13"/>
    </row>
    <row r="3" spans="2:19" x14ac:dyDescent="0.2">
      <c r="B3" s="14"/>
      <c r="C3" s="15" t="s">
        <v>36</v>
      </c>
      <c r="D3" s="29" t="s">
        <v>37</v>
      </c>
      <c r="E3" s="29"/>
      <c r="F3" s="29"/>
      <c r="G3" s="29"/>
      <c r="H3" s="29" t="s">
        <v>38</v>
      </c>
      <c r="I3" s="29"/>
      <c r="J3" s="29"/>
      <c r="K3" s="29" t="s">
        <v>39</v>
      </c>
      <c r="L3" s="29"/>
      <c r="M3" s="29"/>
      <c r="N3" s="29"/>
      <c r="O3" s="29" t="s">
        <v>40</v>
      </c>
      <c r="P3" s="29"/>
      <c r="Q3" s="29"/>
      <c r="R3" s="29" t="s">
        <v>1</v>
      </c>
      <c r="S3" s="28" t="s">
        <v>41</v>
      </c>
    </row>
    <row r="4" spans="2:19" ht="28.5" x14ac:dyDescent="0.2">
      <c r="B4" s="14"/>
      <c r="C4" s="15" t="s">
        <v>0</v>
      </c>
      <c r="D4" s="16" t="s">
        <v>42</v>
      </c>
      <c r="E4" s="16" t="s">
        <v>43</v>
      </c>
      <c r="F4" s="16" t="s">
        <v>44</v>
      </c>
      <c r="G4" s="16" t="s">
        <v>45</v>
      </c>
      <c r="H4" s="15" t="s">
        <v>16</v>
      </c>
      <c r="I4" s="15" t="s">
        <v>18</v>
      </c>
      <c r="J4" s="16" t="s">
        <v>46</v>
      </c>
      <c r="K4" s="15" t="s">
        <v>23</v>
      </c>
      <c r="L4" s="15" t="s">
        <v>47</v>
      </c>
      <c r="M4" s="15" t="s">
        <v>27</v>
      </c>
      <c r="N4" s="15" t="s">
        <v>48</v>
      </c>
      <c r="O4" s="15" t="s">
        <v>49</v>
      </c>
      <c r="P4" s="15" t="s">
        <v>33</v>
      </c>
      <c r="Q4" s="15" t="s">
        <v>50</v>
      </c>
      <c r="R4" s="29"/>
      <c r="S4" s="28"/>
    </row>
    <row r="5" spans="2:19" x14ac:dyDescent="0.2">
      <c r="B5" s="20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 x14ac:dyDescent="0.2">
      <c r="B6" s="20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22" si="0">R6-R5</f>
        <v>15267.549999999988</v>
      </c>
    </row>
    <row r="7" spans="2:19" x14ac:dyDescent="0.2">
      <c r="B7" s="20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 x14ac:dyDescent="0.2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 x14ac:dyDescent="0.2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 x14ac:dyDescent="0.2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 x14ac:dyDescent="0.2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 x14ac:dyDescent="0.2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 x14ac:dyDescent="0.2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 x14ac:dyDescent="0.2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 x14ac:dyDescent="0.2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 x14ac:dyDescent="0.2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 x14ac:dyDescent="0.2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 x14ac:dyDescent="0.2">
      <c r="B18" s="20">
        <v>44022</v>
      </c>
      <c r="C18" s="18">
        <v>15400.55</v>
      </c>
      <c r="D18" s="18">
        <v>43205.869999999995</v>
      </c>
      <c r="E18" s="18">
        <v>0</v>
      </c>
      <c r="F18" s="18">
        <v>0</v>
      </c>
      <c r="G18" s="18">
        <v>45825.829999999994</v>
      </c>
      <c r="H18" s="18">
        <v>154470</v>
      </c>
      <c r="I18" s="18">
        <v>0</v>
      </c>
      <c r="J18" s="18">
        <v>323165.74</v>
      </c>
      <c r="K18" s="18">
        <v>18896.05</v>
      </c>
      <c r="L18" s="18">
        <v>9633.7099999999991</v>
      </c>
      <c r="M18" s="18">
        <v>0</v>
      </c>
      <c r="N18" s="18">
        <v>0</v>
      </c>
      <c r="O18" s="18">
        <v>0</v>
      </c>
      <c r="P18" s="18">
        <v>-41000</v>
      </c>
      <c r="Q18" s="18">
        <v>-784</v>
      </c>
      <c r="R18" s="18">
        <v>568813.75</v>
      </c>
      <c r="S18" s="19">
        <f t="shared" si="0"/>
        <v>37129.280000000028</v>
      </c>
    </row>
    <row r="19" spans="2:19" x14ac:dyDescent="0.2">
      <c r="B19" s="20">
        <v>44053</v>
      </c>
      <c r="C19" s="18">
        <v>16218.76</v>
      </c>
      <c r="D19" s="18">
        <v>41256.36</v>
      </c>
      <c r="E19" s="18">
        <v>0</v>
      </c>
      <c r="F19" s="18">
        <v>0</v>
      </c>
      <c r="G19" s="18">
        <v>0</v>
      </c>
      <c r="H19" s="18">
        <v>226094</v>
      </c>
      <c r="I19" s="18">
        <v>16300</v>
      </c>
      <c r="J19" s="18">
        <v>242196.59</v>
      </c>
      <c r="K19" s="18">
        <v>18424.78</v>
      </c>
      <c r="L19" s="18">
        <v>6346.39</v>
      </c>
      <c r="M19" s="18">
        <v>0</v>
      </c>
      <c r="N19" s="18">
        <v>0</v>
      </c>
      <c r="O19" s="18">
        <v>0</v>
      </c>
      <c r="P19" s="18">
        <v>9000</v>
      </c>
      <c r="Q19" s="18">
        <v>-9029.68</v>
      </c>
      <c r="R19" s="18">
        <v>566807.19999999995</v>
      </c>
      <c r="S19" s="19">
        <f t="shared" si="0"/>
        <v>-2006.5500000000466</v>
      </c>
    </row>
    <row r="20" spans="2:19" x14ac:dyDescent="0.2">
      <c r="B20" s="20">
        <v>44084</v>
      </c>
      <c r="C20" s="18">
        <v>44891.25</v>
      </c>
      <c r="D20" s="18">
        <v>41364.619999999995</v>
      </c>
      <c r="E20" s="18">
        <v>0</v>
      </c>
      <c r="F20" s="18">
        <v>0</v>
      </c>
      <c r="G20" s="18">
        <v>50039.869999999995</v>
      </c>
      <c r="H20" s="18">
        <v>247170</v>
      </c>
      <c r="I20" s="18">
        <v>36904</v>
      </c>
      <c r="J20" s="18">
        <v>135007.81</v>
      </c>
      <c r="K20" s="18">
        <v>17840.41</v>
      </c>
      <c r="L20" s="18">
        <v>8773.44</v>
      </c>
      <c r="M20" s="18">
        <v>0</v>
      </c>
      <c r="N20" s="18">
        <v>0</v>
      </c>
      <c r="O20" s="18">
        <v>0</v>
      </c>
      <c r="P20" s="18">
        <v>9000</v>
      </c>
      <c r="Q20" s="18">
        <v>-4096.97</v>
      </c>
      <c r="R20" s="18">
        <v>586894.43000000005</v>
      </c>
      <c r="S20" s="19">
        <f t="shared" si="0"/>
        <v>20087.230000000098</v>
      </c>
    </row>
    <row r="21" spans="2:19" x14ac:dyDescent="0.2">
      <c r="B21" s="20">
        <v>44114</v>
      </c>
      <c r="C21" s="18">
        <v>34054.86</v>
      </c>
      <c r="D21" s="18">
        <v>41457.22</v>
      </c>
      <c r="E21" s="18">
        <v>0</v>
      </c>
      <c r="F21" s="18">
        <v>0</v>
      </c>
      <c r="G21" s="18">
        <v>60156.74</v>
      </c>
      <c r="H21" s="18">
        <v>293475</v>
      </c>
      <c r="I21" s="18">
        <v>29715</v>
      </c>
      <c r="J21" s="18">
        <v>100258.99</v>
      </c>
      <c r="K21" s="18">
        <v>20248.740000000002</v>
      </c>
      <c r="L21" s="18">
        <v>10841.3</v>
      </c>
      <c r="M21" s="18">
        <v>0</v>
      </c>
      <c r="N21" s="18">
        <v>0</v>
      </c>
      <c r="O21" s="18">
        <v>0</v>
      </c>
      <c r="P21" s="18">
        <v>9000</v>
      </c>
      <c r="Q21" s="18">
        <v>-4322.1000000000004</v>
      </c>
      <c r="R21" s="18">
        <v>594885.75000000012</v>
      </c>
      <c r="S21" s="19">
        <f t="shared" si="0"/>
        <v>7991.3200000000652</v>
      </c>
    </row>
    <row r="22" spans="2:19" x14ac:dyDescent="0.2">
      <c r="B22" s="24">
        <v>44145</v>
      </c>
      <c r="C22" s="25">
        <v>35337.230000000003</v>
      </c>
      <c r="D22" s="25">
        <v>41559.699999999997</v>
      </c>
      <c r="E22" s="25">
        <v>0</v>
      </c>
      <c r="F22" s="25">
        <v>0</v>
      </c>
      <c r="G22" s="25">
        <v>60317.19</v>
      </c>
      <c r="H22" s="25">
        <v>297345</v>
      </c>
      <c r="I22" s="25">
        <v>28578</v>
      </c>
      <c r="J22" s="25">
        <v>70370.83</v>
      </c>
      <c r="K22" s="25">
        <v>13872.65</v>
      </c>
      <c r="L22" s="25">
        <v>13993.56</v>
      </c>
      <c r="M22" s="25">
        <v>0</v>
      </c>
      <c r="N22" s="25">
        <v>0</v>
      </c>
      <c r="O22" s="25">
        <v>0</v>
      </c>
      <c r="P22" s="25">
        <v>7000</v>
      </c>
      <c r="Q22" s="25">
        <v>-8534.43</v>
      </c>
      <c r="R22" s="25">
        <v>559839.73</v>
      </c>
      <c r="S22" s="19">
        <f t="shared" si="0"/>
        <v>-35046.020000000135</v>
      </c>
    </row>
    <row r="23" spans="2:19" x14ac:dyDescent="0.2"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6"/>
    </row>
    <row r="24" spans="2:19" x14ac:dyDescent="0.2"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6"/>
    </row>
    <row r="25" spans="2:19" x14ac:dyDescent="0.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/>
    </row>
    <row r="26" spans="2:19" x14ac:dyDescent="0.2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</row>
    <row r="27" spans="2:19" x14ac:dyDescent="0.2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</row>
    <row r="28" spans="2:19" ht="15" thickBot="1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8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8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S11:S28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C5:C28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D5:D28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E5:E28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F5:F28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G5:G28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H5:H28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I5:I28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J5:J28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K5:K28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L5:L28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M5:M28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N5:N28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O5:O28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Q5:Q28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2020-11-10T09:16:39Z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