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ode\invest\资产收益统计\"/>
    </mc:Choice>
  </mc:AlternateContent>
  <xr:revisionPtr revIDLastSave="0" documentId="13_ncr:1_{B1FA89FA-F668-4001-AB4A-809B2594A2DE}" xr6:coauthVersionLast="47" xr6:coauthVersionMax="47" xr10:uidLastSave="{00000000-0000-0000-0000-000000000000}"/>
  <bookViews>
    <workbookView xWindow="-120" yWindow="-120" windowWidth="21840" windowHeight="13140" tabRatio="500" activeTab="1" xr2:uid="{00000000-000D-0000-FFFF-FFFF00000000}"/>
  </bookViews>
  <sheets>
    <sheet name="配置计划" sheetId="1" r:id="rId1"/>
    <sheet name="实际结果" sheetId="2" r:id="rId2"/>
  </sheets>
  <definedNames>
    <definedName name="_xlnm.Print_Area" localSheetId="0">配置计划!$A$1:$J$19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1" i="2" l="1"/>
  <c r="H7" i="1"/>
  <c r="H5" i="1"/>
  <c r="B1" i="1"/>
  <c r="B4" i="1"/>
  <c r="B5" i="1"/>
  <c r="S30" i="2"/>
  <c r="S29" i="2"/>
  <c r="S28" i="2"/>
  <c r="S27" i="2"/>
  <c r="S26" i="2"/>
  <c r="S25" i="2"/>
  <c r="S24" i="2" l="1"/>
  <c r="S23" i="2" l="1"/>
  <c r="S22" i="2" l="1"/>
  <c r="S21" i="2" l="1"/>
  <c r="G5" i="1"/>
  <c r="S20" i="2" l="1"/>
  <c r="S19" i="2" l="1"/>
  <c r="L2" i="1" l="1"/>
  <c r="G2" i="1"/>
  <c r="S18" i="2" l="1"/>
  <c r="S17" i="2" l="1"/>
  <c r="S16" i="2" l="1"/>
  <c r="S15" i="2" l="1"/>
  <c r="G12" i="1" l="1"/>
  <c r="S14" i="2"/>
  <c r="S13" i="2"/>
  <c r="S12" i="2"/>
  <c r="S11" i="2"/>
  <c r="S10" i="2"/>
  <c r="S9" i="2"/>
  <c r="S8" i="2"/>
  <c r="S7" i="2"/>
  <c r="Q2" i="2"/>
  <c r="G16" i="1"/>
  <c r="P2" i="2" s="1"/>
  <c r="G14" i="1"/>
  <c r="G13" i="1"/>
  <c r="N2" i="2" s="1"/>
  <c r="G11" i="1"/>
  <c r="L2" i="2" s="1"/>
  <c r="G10" i="1"/>
  <c r="K2" i="2" s="1"/>
  <c r="G9" i="1"/>
  <c r="G8" i="1"/>
  <c r="G7" i="1"/>
  <c r="G2" i="2"/>
  <c r="G4" i="1"/>
  <c r="F2" i="2" s="1"/>
  <c r="G3" i="1"/>
  <c r="E2" i="2" s="1"/>
  <c r="B3" i="1"/>
  <c r="B2" i="1" s="1"/>
  <c r="C2" i="2"/>
  <c r="J2" i="2" l="1"/>
  <c r="M2" i="1"/>
  <c r="I2" i="2"/>
  <c r="Q2" i="1"/>
  <c r="F17" i="1"/>
  <c r="O2" i="2"/>
  <c r="R2" i="1"/>
  <c r="M2" i="2"/>
  <c r="P2" i="1"/>
  <c r="H2" i="2"/>
  <c r="E8" i="1"/>
  <c r="E11" i="1"/>
  <c r="O2" i="1" s="1"/>
  <c r="E15" i="1"/>
  <c r="S2" i="1" s="1"/>
  <c r="D2" i="2" l="1"/>
  <c r="R2" i="2" s="1"/>
  <c r="E3" i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6" authorId="0" shapeId="0" xr:uid="{EC98A9B1-CF70-46E6-ABEA-1481FC8103D2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刑建豪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Administrator</author>
  </authors>
  <commentList>
    <comment ref="S1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高金波投入</t>
        </r>
        <r>
          <rPr>
            <sz val="9"/>
            <color rgb="FF000000"/>
            <rFont val="宋体"/>
            <family val="3"/>
            <charset val="134"/>
          </rPr>
          <t>150000</t>
        </r>
      </text>
    </comment>
    <comment ref="S13" authorId="0" shapeId="0" xr:uid="{00000000-0006-0000-0100-000002000000}">
      <text>
        <r>
          <rPr>
            <sz val="11"/>
            <color rgb="FF000000"/>
            <rFont val="等线"/>
            <family val="4"/>
            <charset val="134"/>
          </rPr>
          <t>年终奖</t>
        </r>
        <r>
          <rPr>
            <sz val="11"/>
            <color rgb="FF000000"/>
            <rFont val="等线"/>
            <family val="4"/>
            <charset val="134"/>
          </rPr>
          <t>+Q4</t>
        </r>
        <r>
          <rPr>
            <sz val="11"/>
            <color rgb="FF000000"/>
            <rFont val="等线"/>
            <family val="4"/>
            <charset val="134"/>
          </rPr>
          <t>绩效</t>
        </r>
        <r>
          <rPr>
            <sz val="11"/>
            <color rgb="FF000000"/>
            <rFont val="等线"/>
            <family val="4"/>
            <charset val="134"/>
          </rPr>
          <t xml:space="preserve">
</t>
        </r>
        <r>
          <rPr>
            <sz val="11"/>
            <color rgb="FF000000"/>
            <rFont val="等线"/>
            <family val="4"/>
            <charset val="134"/>
          </rPr>
          <t>+</t>
        </r>
        <r>
          <rPr>
            <sz val="11"/>
            <color rgb="FF000000"/>
            <rFont val="等线"/>
            <family val="4"/>
            <charset val="134"/>
          </rPr>
          <t>双十一奖金</t>
        </r>
        <r>
          <rPr>
            <sz val="11"/>
            <color rgb="FF000000"/>
            <rFont val="等线"/>
            <family val="4"/>
            <charset val="134"/>
          </rPr>
          <t>-</t>
        </r>
        <r>
          <rPr>
            <sz val="11"/>
            <color rgb="FF000000"/>
            <rFont val="等线"/>
            <family val="4"/>
            <charset val="134"/>
          </rPr>
          <t>扣税</t>
        </r>
        <r>
          <rPr>
            <sz val="11"/>
            <color rgb="FF000000"/>
            <rFont val="等线"/>
            <family val="4"/>
            <charset val="134"/>
          </rPr>
          <t xml:space="preserve"> = 34437.9
</t>
        </r>
      </text>
    </comment>
    <comment ref="S23" authorId="1" shapeId="0" xr:uid="{C56D3DC1-A6D5-475B-AD32-1D279476566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房租年付</t>
        </r>
      </text>
    </comment>
    <comment ref="S27" authorId="1" shapeId="0" xr:uid="{60F1407B-A9D2-4247-B020-ACFA84F3092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一月份工资 18889.81  H2绩效+年终奖  36819.3</t>
        </r>
      </text>
    </comment>
  </commentList>
</comments>
</file>

<file path=xl/sharedStrings.xml><?xml version="1.0" encoding="utf-8"?>
<sst xmlns="http://schemas.openxmlformats.org/spreadsheetml/2006/main" count="88" uniqueCount="68">
  <si>
    <t>余额宝</t>
  </si>
  <si>
    <t>总计</t>
  </si>
  <si>
    <t>明细</t>
  </si>
  <si>
    <t>剩余资金</t>
  </si>
  <si>
    <t>支付宝定期</t>
  </si>
  <si>
    <t>底线资金</t>
  </si>
  <si>
    <t>·</t>
  </si>
  <si>
    <t>0级机动资金</t>
  </si>
  <si>
    <t xml:space="preserve">生活费 </t>
  </si>
  <si>
    <t>股票</t>
  </si>
  <si>
    <t>稳健收益股票</t>
  </si>
  <si>
    <t>房租预支出</t>
  </si>
  <si>
    <t>其他股票</t>
  </si>
  <si>
    <t>出行预支出</t>
  </si>
  <si>
    <t>股票账户余额及可转债</t>
  </si>
  <si>
    <t>其他预支出</t>
  </si>
  <si>
    <t>基金</t>
  </si>
  <si>
    <t>沪深300</t>
  </si>
  <si>
    <t xml:space="preserve">基金定投 </t>
  </si>
  <si>
    <t>中证500</t>
  </si>
  <si>
    <t>债券类基金</t>
  </si>
  <si>
    <t>京东小金库
(灵活机动,不记总资产)</t>
  </si>
  <si>
    <t>其他</t>
  </si>
  <si>
    <t>微信零钱
(灵活机动,不记总资产)</t>
  </si>
  <si>
    <t>银行定期 (定额  三级机动）</t>
  </si>
  <si>
    <t>自己+高金波（股）</t>
  </si>
  <si>
    <t>债权</t>
  </si>
  <si>
    <t>高金波（股）</t>
  </si>
  <si>
    <t>数据更新日期</t>
  </si>
  <si>
    <t>灵活地</t>
  </si>
  <si>
    <t>稳健的</t>
  </si>
  <si>
    <t>激进的</t>
  </si>
  <si>
    <t>积极地</t>
  </si>
  <si>
    <t>待结算</t>
  </si>
  <si>
    <t>提升</t>
  </si>
  <si>
    <t>中证300</t>
  </si>
  <si>
    <t>其他基金</t>
  </si>
  <si>
    <t>银行定期</t>
  </si>
  <si>
    <t>负债</t>
  </si>
  <si>
    <t>每月10号</t>
    <phoneticPr fontId="5" type="noConversion"/>
  </si>
  <si>
    <t>模板</t>
    <phoneticPr fontId="5" type="noConversion"/>
  </si>
  <si>
    <t>定期</t>
    <phoneticPr fontId="5" type="noConversion"/>
  </si>
  <si>
    <t>基金</t>
    <phoneticPr fontId="5" type="noConversion"/>
  </si>
  <si>
    <t>股票</t>
    <phoneticPr fontId="5" type="noConversion"/>
  </si>
  <si>
    <t>理财</t>
    <phoneticPr fontId="5" type="noConversion"/>
  </si>
  <si>
    <t>债券</t>
    <phoneticPr fontId="5" type="noConversion"/>
  </si>
  <si>
    <t>债权</t>
    <phoneticPr fontId="5" type="noConversion"/>
  </si>
  <si>
    <t>赵世麒（股）</t>
    <phoneticPr fontId="5" type="noConversion"/>
  </si>
  <si>
    <t>赵世麒（代管）</t>
    <phoneticPr fontId="5" type="noConversion"/>
  </si>
  <si>
    <t>2022年之前不买入任何含有债券的产品</t>
    <phoneticPr fontId="5" type="noConversion"/>
  </si>
  <si>
    <t>T1到账
(股票账户的余额)</t>
    <phoneticPr fontId="5" type="noConversion"/>
  </si>
  <si>
    <t>T0到账
(现金 活期 币基)</t>
    <phoneticPr fontId="5" type="noConversion"/>
  </si>
  <si>
    <r>
      <t>招商信用卡</t>
    </r>
    <r>
      <rPr>
        <sz val="11"/>
        <color rgb="FFFF0000"/>
        <rFont val="等线"/>
        <family val="3"/>
        <charset val="134"/>
      </rPr>
      <t>已用额度</t>
    </r>
    <phoneticPr fontId="5" type="noConversion"/>
  </si>
  <si>
    <r>
      <t>广发信用卡</t>
    </r>
    <r>
      <rPr>
        <sz val="11"/>
        <color rgb="FFFF0000"/>
        <rFont val="等线"/>
        <family val="3"/>
        <charset val="134"/>
      </rPr>
      <t>已用额度</t>
    </r>
    <phoneticPr fontId="5" type="noConversion"/>
  </si>
  <si>
    <t>支付宝理财</t>
    <phoneticPr fontId="5" type="noConversion"/>
  </si>
  <si>
    <t>招商银行理财</t>
    <phoneticPr fontId="5" type="noConversion"/>
  </si>
  <si>
    <t>邮储银行理财</t>
    <phoneticPr fontId="5" type="noConversion"/>
  </si>
  <si>
    <t>微信理财</t>
    <phoneticPr fontId="5" type="noConversion"/>
  </si>
  <si>
    <t>证券现金及可转债</t>
    <phoneticPr fontId="5" type="noConversion"/>
  </si>
  <si>
    <t>2021-03起</t>
    <phoneticPr fontId="5" type="noConversion"/>
  </si>
  <si>
    <t>邮储理财</t>
    <phoneticPr fontId="5" type="noConversion"/>
  </si>
  <si>
    <t>招商理财</t>
    <phoneticPr fontId="5" type="noConversion"/>
  </si>
  <si>
    <t>支付宝定额</t>
    <phoneticPr fontId="5" type="noConversion"/>
  </si>
  <si>
    <t>支付宝长期</t>
    <phoneticPr fontId="5" type="noConversion"/>
  </si>
  <si>
    <t>支付宝中期</t>
    <phoneticPr fontId="5" type="noConversion"/>
  </si>
  <si>
    <t>支付宝短期</t>
    <phoneticPr fontId="5" type="noConversion"/>
  </si>
  <si>
    <t>微信</t>
    <phoneticPr fontId="5" type="noConversion"/>
  </si>
  <si>
    <t>2021年06月10日更新 顺道设定信用卡还款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</si>
</sst>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804]mmm\-yy"/>
    <numFmt numFmtId="177" formatCode="[$-804]yyyy\-m\-d"/>
    <numFmt numFmtId="178" formatCode="yyyy\-mm\-dd"/>
  </numFmts>
  <fonts count="14" x14ac:knownFonts="1">
    <font>
      <sz val="11"/>
      <color rgb="FF000000"/>
      <name val="等线"/>
      <family val="2"/>
      <charset val="1"/>
    </font>
    <font>
      <b/>
      <sz val="14"/>
      <color rgb="FFFF0000"/>
      <name val="等线"/>
      <family val="3"/>
      <charset val="134"/>
    </font>
    <font>
      <b/>
      <sz val="16"/>
      <color rgb="FFFF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36"/>
      <color rgb="FFFF0000"/>
      <name val="等线"/>
      <family val="3"/>
      <charset val="134"/>
    </font>
    <font>
      <sz val="11"/>
      <color rgb="FFFF0000"/>
      <name val="等线"/>
      <family val="3"/>
      <charset val="134"/>
    </font>
    <font>
      <sz val="6"/>
      <color rgb="FF000000"/>
      <name val="等线"/>
      <family val="2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00B050"/>
        <bgColor rgb="FF008080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Font="1" applyAlignment="1">
      <alignment horizontal="right" vertical="center" wrapText="1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left" vertical="center" wrapText="1"/>
    </xf>
    <xf numFmtId="17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 applyAlignment="1">
      <alignment horizontal="center" vertical="center" wrapText="1"/>
    </xf>
    <xf numFmtId="177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178" fontId="0" fillId="0" borderId="4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178" fontId="0" fillId="0" borderId="10" xfId="0" applyNumberFormat="1" applyBorder="1"/>
    <xf numFmtId="2" fontId="0" fillId="0" borderId="11" xfId="0" applyNumberFormat="1" applyBorder="1"/>
    <xf numFmtId="2" fontId="9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right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002584335966"/>
          <c:y val="6.8360810035063446E-2"/>
          <c:w val="0.77547163838257316"/>
          <c:h val="0.9316391899649365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5D-6E46-85A7-76AA6F98A9F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D5D-6E46-85A7-76AA6F98A9F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5D-6E46-85A7-76AA6F98A9F6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D5D-6E46-85A7-76AA6F98A9F6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5D-6E46-85A7-76AA6F98A9F6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D5D-6E46-85A7-76AA6F98A9F6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5D-6E46-85A7-76AA6F98A9F6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232-42F8-899C-5F554274E09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8D5D-6E46-85A7-76AA6F98A9F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8D5D-6E46-85A7-76AA6F98A9F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D5D-6E46-85A7-76AA6F98A9F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8D5D-6E46-85A7-76AA6F98A9F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D5D-6E46-85A7-76AA6F98A9F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8D5D-6E46-85A7-76AA6F98A9F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D5D-6E46-85A7-76AA6F98A9F6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6232-42F8-899C-5F554274E09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配置计划!$L$1:$S$1</c:f>
              <c:strCache>
                <c:ptCount val="8"/>
                <c:pt idx="0">
                  <c:v>T0到账
(现金 活期 币基)</c:v>
                </c:pt>
                <c:pt idx="1">
                  <c:v>T1到账
(股票账户的余额)</c:v>
                </c:pt>
                <c:pt idx="2">
                  <c:v>理财</c:v>
                </c:pt>
                <c:pt idx="3">
                  <c:v>基金</c:v>
                </c:pt>
                <c:pt idx="4">
                  <c:v>债券</c:v>
                </c:pt>
                <c:pt idx="5">
                  <c:v>股票</c:v>
                </c:pt>
                <c:pt idx="6">
                  <c:v>定期</c:v>
                </c:pt>
                <c:pt idx="7">
                  <c:v>债权</c:v>
                </c:pt>
              </c:strCache>
            </c:strRef>
          </c:cat>
          <c:val>
            <c:numRef>
              <c:f>配置计划!$L$2:$S$2</c:f>
              <c:numCache>
                <c:formatCode>0.00</c:formatCode>
                <c:ptCount val="8"/>
                <c:pt idx="0">
                  <c:v>39996.520000000004</c:v>
                </c:pt>
                <c:pt idx="1">
                  <c:v>67058.320000000007</c:v>
                </c:pt>
                <c:pt idx="2">
                  <c:v>225559.78999999998</c:v>
                </c:pt>
                <c:pt idx="3">
                  <c:v>43395.29</c:v>
                </c:pt>
                <c:pt idx="4">
                  <c:v>0</c:v>
                </c:pt>
                <c:pt idx="5">
                  <c:v>332778</c:v>
                </c:pt>
                <c:pt idx="6">
                  <c:v>0</c:v>
                </c:pt>
                <c:pt idx="7">
                  <c:v>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D-6E46-85A7-76AA6F98A9F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601200</xdr:colOff>
      <xdr:row>9</xdr:row>
      <xdr:rowOff>277560</xdr:rowOff>
    </xdr:from>
    <xdr:to>
      <xdr:col>3</xdr:col>
      <xdr:colOff>719280</xdr:colOff>
      <xdr:row>10</xdr:row>
      <xdr:rowOff>200520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15760" y="3534840"/>
          <a:ext cx="747000" cy="2851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每日定投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16920</xdr:colOff>
      <xdr:row>10</xdr:row>
      <xdr:rowOff>209520</xdr:rowOff>
    </xdr:from>
    <xdr:to>
      <xdr:col>4</xdr:col>
      <xdr:colOff>14400</xdr:colOff>
      <xdr:row>10</xdr:row>
      <xdr:rowOff>209880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2031480" y="3828960"/>
          <a:ext cx="17521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600480</xdr:colOff>
      <xdr:row>10</xdr:row>
      <xdr:rowOff>200160</xdr:rowOff>
    </xdr:from>
    <xdr:to>
      <xdr:col>3</xdr:col>
      <xdr:colOff>718200</xdr:colOff>
      <xdr:row>11</xdr:row>
      <xdr:rowOff>123840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15040" y="3819600"/>
          <a:ext cx="746640" cy="2854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获利回撤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36720</xdr:colOff>
      <xdr:row>7</xdr:row>
      <xdr:rowOff>238320</xdr:rowOff>
    </xdr:from>
    <xdr:to>
      <xdr:col>4</xdr:col>
      <xdr:colOff>15120</xdr:colOff>
      <xdr:row>7</xdr:row>
      <xdr:rowOff>238680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2051280" y="2771640"/>
          <a:ext cx="17330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603360</xdr:colOff>
      <xdr:row>6</xdr:row>
      <xdr:rowOff>313200</xdr:rowOff>
    </xdr:from>
    <xdr:to>
      <xdr:col>3</xdr:col>
      <xdr:colOff>721080</xdr:colOff>
      <xdr:row>7</xdr:row>
      <xdr:rowOff>244440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17920" y="2484720"/>
          <a:ext cx="746640" cy="293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获利回撤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122040</xdr:colOff>
      <xdr:row>4</xdr:row>
      <xdr:rowOff>200520</xdr:rowOff>
    </xdr:from>
    <xdr:to>
      <xdr:col>5</xdr:col>
      <xdr:colOff>138960</xdr:colOff>
      <xdr:row>7</xdr:row>
      <xdr:rowOff>141120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flipH="1">
          <a:off x="4659480" y="1648080"/>
          <a:ext cx="16920" cy="1026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114840</xdr:colOff>
      <xdr:row>5</xdr:row>
      <xdr:rowOff>9360</xdr:rowOff>
    </xdr:from>
    <xdr:to>
      <xdr:col>7</xdr:col>
      <xdr:colOff>439560</xdr:colOff>
      <xdr:row>6</xdr:row>
      <xdr:rowOff>72720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52280" y="1819080"/>
          <a:ext cx="3212280" cy="4251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银行股股息率 &gt;0.5 0.75 0.1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→ 50% 75% 100%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9720</xdr:colOff>
      <xdr:row>1</xdr:row>
      <xdr:rowOff>237960</xdr:rowOff>
    </xdr:from>
    <xdr:to>
      <xdr:col>4</xdr:col>
      <xdr:colOff>35640</xdr:colOff>
      <xdr:row>1</xdr:row>
      <xdr:rowOff>245160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024280" y="599760"/>
          <a:ext cx="1780560" cy="7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209880</xdr:colOff>
      <xdr:row>0</xdr:row>
      <xdr:rowOff>351000</xdr:rowOff>
    </xdr:from>
    <xdr:to>
      <xdr:col>3</xdr:col>
      <xdr:colOff>730440</xdr:colOff>
      <xdr:row>1</xdr:row>
      <xdr:rowOff>282240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24440" y="351000"/>
          <a:ext cx="1149480" cy="293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条件触发 10000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342336F3-9C81-4460-8E55-ADE16963DA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FDDBD4D3-7A88-4D51-B67A-A35230D7B5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AAE40855-BBC4-4250-BA6E-C0584EACC2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D6C10AE4-8F8E-054B-82A2-71BD344B7A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4473E2AE-DAA2-8D4A-99A9-572CC52EBE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1B4CF41-4DD0-C344-88E2-F2CCA84DCB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305B5053-95B6-F84D-A3B2-FF4C1036CB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69409D92-8A77-EE40-91E6-459EF89997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8620C18A-2EE1-2443-92C2-321EA7597E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C514741A-5539-4047-8B7A-A71F82CF21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2691F900-684A-664E-AE1B-D86A7EA4ED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FF18CCF5-EB9F-5F4F-B1D5-F9C69693BA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51143C91-2007-3D42-BAE4-7333C92C4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D299C924-2E33-EA40-BD95-B8E13CC703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DBF28F6D-80A6-7445-A401-D5BB5FC03B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6" name="AutoShape 6">
          <a:extLst>
            <a:ext uri="{FF2B5EF4-FFF2-40B4-BE49-F238E27FC236}">
              <a16:creationId xmlns:a16="http://schemas.microsoft.com/office/drawing/2014/main" id="{4094A498-77F7-EC47-B873-7ED7D52336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9056BB61-3ABC-9C48-9C3E-3845BD3617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8" name="AutoShape 6">
          <a:extLst>
            <a:ext uri="{FF2B5EF4-FFF2-40B4-BE49-F238E27FC236}">
              <a16:creationId xmlns:a16="http://schemas.microsoft.com/office/drawing/2014/main" id="{64D7AB36-B09F-D648-B0C8-28D98D7B2D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E913EC21-EFAA-DF44-A4E2-FADD77F5F5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F7EE1FF6-C584-2B4B-9EA1-A9BC051789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6CDEF9C8-4BBF-6B42-B339-9B5CADEDD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2" name="AutoShape 6">
          <a:extLst>
            <a:ext uri="{FF2B5EF4-FFF2-40B4-BE49-F238E27FC236}">
              <a16:creationId xmlns:a16="http://schemas.microsoft.com/office/drawing/2014/main" id="{104BA9BA-D4B6-2945-B59D-48AD192463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A376DCCD-72F8-D24C-8A89-45265C5326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3FFD3605-7C24-D44C-8181-215C926509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A525B870-9026-5B4B-AD9A-E6201188DE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320197</xdr:colOff>
      <xdr:row>5</xdr:row>
      <xdr:rowOff>100192</xdr:rowOff>
    </xdr:from>
    <xdr:to>
      <xdr:col>18</xdr:col>
      <xdr:colOff>551432</xdr:colOff>
      <xdr:row>16</xdr:row>
      <xdr:rowOff>181814</xdr:rowOff>
    </xdr:to>
    <xdr:graphicFrame macro="">
      <xdr:nvGraphicFramePr>
        <xdr:cNvPr id="36" name="图表 35">
          <a:extLst>
            <a:ext uri="{FF2B5EF4-FFF2-40B4-BE49-F238E27FC236}">
              <a16:creationId xmlns:a16="http://schemas.microsoft.com/office/drawing/2014/main" id="{2A06248E-53D4-974A-93FB-4688A4E87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37" name="AutoShape 6">
          <a:extLst>
            <a:ext uri="{FF2B5EF4-FFF2-40B4-BE49-F238E27FC236}">
              <a16:creationId xmlns:a16="http://schemas.microsoft.com/office/drawing/2014/main" id="{6914DC6E-4B81-4B1A-8DE3-06A4A6172B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DF7390B5-5391-4ECA-8BDA-9FA6EB68B5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10D6F2D0-46AA-492A-B38F-E6125F38CA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86C2E7BE-33DB-4CBE-A66F-82C75A636B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1EE2DBD6-E28F-4D07-8FD7-D5CA0089AD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03EBBECF-0C27-43BA-B554-8CB147F368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A7167A63-BD9E-422D-AB55-A96B86FB2B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BED10B6-1DE1-4795-BA8E-7D2833037B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5" name="AutoShape 6">
          <a:extLst>
            <a:ext uri="{FF2B5EF4-FFF2-40B4-BE49-F238E27FC236}">
              <a16:creationId xmlns:a16="http://schemas.microsoft.com/office/drawing/2014/main" id="{AD6B7156-00C3-4BD9-9F2A-368C013B4B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id="{9F22AFBA-D258-4353-9A1A-92891D246F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7" name="AutoShape 6">
          <a:extLst>
            <a:ext uri="{FF2B5EF4-FFF2-40B4-BE49-F238E27FC236}">
              <a16:creationId xmlns:a16="http://schemas.microsoft.com/office/drawing/2014/main" id="{DF4F8588-31D0-4152-908E-E4868EF782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8" name="AutoShape 6">
          <a:extLst>
            <a:ext uri="{FF2B5EF4-FFF2-40B4-BE49-F238E27FC236}">
              <a16:creationId xmlns:a16="http://schemas.microsoft.com/office/drawing/2014/main" id="{75820C10-31F1-4D5F-AD2B-690D2A86B4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9" name="AutoShape 6">
          <a:extLst>
            <a:ext uri="{FF2B5EF4-FFF2-40B4-BE49-F238E27FC236}">
              <a16:creationId xmlns:a16="http://schemas.microsoft.com/office/drawing/2014/main" id="{BFC9E579-1281-4BDE-AF3E-5856C6A743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50" name="AutoShape 6">
          <a:extLst>
            <a:ext uri="{FF2B5EF4-FFF2-40B4-BE49-F238E27FC236}">
              <a16:creationId xmlns:a16="http://schemas.microsoft.com/office/drawing/2014/main" id="{E841ACD5-B66B-4730-81FE-6B5A1F9271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5DFD7429-D294-40BC-AC58-88887681FF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016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52" name="AutoShape 6">
          <a:extLst>
            <a:ext uri="{FF2B5EF4-FFF2-40B4-BE49-F238E27FC236}">
              <a16:creationId xmlns:a16="http://schemas.microsoft.com/office/drawing/2014/main" id="{F2E3248D-6D04-4028-BF00-183D2C60C7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016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53" name="AutoShape 6">
          <a:extLst>
            <a:ext uri="{FF2B5EF4-FFF2-40B4-BE49-F238E27FC236}">
              <a16:creationId xmlns:a16="http://schemas.microsoft.com/office/drawing/2014/main" id="{248C55FB-C43E-438C-A878-C151646774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016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54" name="AutoShape 6">
          <a:extLst>
            <a:ext uri="{FF2B5EF4-FFF2-40B4-BE49-F238E27FC236}">
              <a16:creationId xmlns:a16="http://schemas.microsoft.com/office/drawing/2014/main" id="{489280B6-23C7-49E0-93C7-0E5E64A9834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016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9011B493-3C53-44A8-860C-8057E7445A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016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56" name="AutoShape 6">
          <a:extLst>
            <a:ext uri="{FF2B5EF4-FFF2-40B4-BE49-F238E27FC236}">
              <a16:creationId xmlns:a16="http://schemas.microsoft.com/office/drawing/2014/main" id="{A837751C-40BE-49B4-B854-5A9888D924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016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581025</xdr:colOff>
      <xdr:row>44</xdr:row>
      <xdr:rowOff>114300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44</xdr:row>
      <xdr:rowOff>114300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44</xdr:row>
      <xdr:rowOff>114300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74B6D712-4E7C-4B47-8F93-C1176DC3F0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44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26594B6A-4679-4921-962A-647DF39C3E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D4C71308-4949-0B43-9A2B-66243A51CF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55D205CD-85C3-6946-8137-5C06FBF379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16C976F1-847A-BF4F-9EF4-E39D7AEA6D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69443980-3B8B-6947-990D-3949FC0E3B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70D7A9FD-A931-5F47-ACCE-8C44B8BF52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4F566E6F-72B1-764F-BCFD-ED41E958D6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D20BFFAA-3DF2-E041-B093-34AF07FE17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CBF3253F-54AD-CF4B-8A91-4277A8D47A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AEBE4178-7A98-EC48-B6CF-8AF0A3C43C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548CDC78-D9BF-F843-BBDF-5948213AEE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52927C50-08EB-854D-9E89-C0E720FA45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B6ADF5E5-CF87-D949-AECD-D82E2C4E59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5577B609-5B30-9A49-BA6D-96BAE52F7D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6FAE60BF-8176-F44D-8C17-57387C34C5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7198523E-25FE-4545-8D12-DF82F8D928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8F7A005F-1EC7-DA44-8836-53DE718975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3BBC0F90-2DAF-5540-891F-72E0C49151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55</xdr:row>
      <xdr:rowOff>165100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B9B34E2C-026E-4045-AFDC-C396ED3A81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58</xdr:row>
      <xdr:rowOff>123825</xdr:rowOff>
    </xdr:to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7248737F-CD25-4628-A400-97230B08A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58</xdr:row>
      <xdr:rowOff>123825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DCFF2966-D816-40D4-9AC9-0E1BF17E42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58</xdr:row>
      <xdr:rowOff>123825</xdr:rowOff>
    </xdr:to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CB18ABD4-7BD9-41C1-B945-B9A8453A45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58</xdr:row>
      <xdr:rowOff>123825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CC81BFB0-DAF6-4D97-825A-976F01F041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58</xdr:row>
      <xdr:rowOff>123825</xdr:rowOff>
    </xdr:to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0C7856B4-1893-405F-8CFE-0F7E0875ED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58</xdr:row>
      <xdr:rowOff>123825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0D9FFE9E-6C52-488F-AF16-196A00DE52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58</xdr:row>
      <xdr:rowOff>123825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9DF5C01F-70B3-4F81-89EB-FFD6ADA52A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58</xdr:row>
      <xdr:rowOff>123825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519CFAF1-732B-4D2A-9774-1D699336B5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BEB72E86-2A43-4CCC-98F0-22F09817AF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E28B1AF1-2C2B-4EF7-A099-500790E0DF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48" name="AutoShape 4">
          <a:extLst>
            <a:ext uri="{FF2B5EF4-FFF2-40B4-BE49-F238E27FC236}">
              <a16:creationId xmlns:a16="http://schemas.microsoft.com/office/drawing/2014/main" id="{7E81CB99-E9CC-4BCF-B407-FF00A81A9B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49" name="AutoShape 2">
          <a:extLst>
            <a:ext uri="{FF2B5EF4-FFF2-40B4-BE49-F238E27FC236}">
              <a16:creationId xmlns:a16="http://schemas.microsoft.com/office/drawing/2014/main" id="{A122A15A-23BB-486F-9395-403D9243A0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51" name="AutoShape 4">
          <a:extLst>
            <a:ext uri="{FF2B5EF4-FFF2-40B4-BE49-F238E27FC236}">
              <a16:creationId xmlns:a16="http://schemas.microsoft.com/office/drawing/2014/main" id="{BBE5BED9-3E9E-4EFF-9BAC-2D19899711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53" name="AutoShape 2">
          <a:extLst>
            <a:ext uri="{FF2B5EF4-FFF2-40B4-BE49-F238E27FC236}">
              <a16:creationId xmlns:a16="http://schemas.microsoft.com/office/drawing/2014/main" id="{93DACBEA-18F1-4CB6-AFCE-BBCEDD3865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id="{AE2902DE-291C-4093-BD07-344FA497F3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55" name="AutoShape 2">
          <a:extLst>
            <a:ext uri="{FF2B5EF4-FFF2-40B4-BE49-F238E27FC236}">
              <a16:creationId xmlns:a16="http://schemas.microsoft.com/office/drawing/2014/main" id="{36B97488-CA32-474A-90A0-915084811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56" name="AutoShape 4">
          <a:extLst>
            <a:ext uri="{FF2B5EF4-FFF2-40B4-BE49-F238E27FC236}">
              <a16:creationId xmlns:a16="http://schemas.microsoft.com/office/drawing/2014/main" id="{13FA1503-A48B-4F68-BB7B-275EFD1BD3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57" name="AutoShape 2">
          <a:extLst>
            <a:ext uri="{FF2B5EF4-FFF2-40B4-BE49-F238E27FC236}">
              <a16:creationId xmlns:a16="http://schemas.microsoft.com/office/drawing/2014/main" id="{40F9BBA1-5B2A-4C39-9E51-A4B6EC996E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58" name="AutoShape 4">
          <a:extLst>
            <a:ext uri="{FF2B5EF4-FFF2-40B4-BE49-F238E27FC236}">
              <a16:creationId xmlns:a16="http://schemas.microsoft.com/office/drawing/2014/main" id="{FB89F696-765C-4537-B61F-31B21E7BCE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59" name="AutoShape 2">
          <a:extLst>
            <a:ext uri="{FF2B5EF4-FFF2-40B4-BE49-F238E27FC236}">
              <a16:creationId xmlns:a16="http://schemas.microsoft.com/office/drawing/2014/main" id="{EEB2CA1B-3FED-4667-9D3B-1AD30451BF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60" name="AutoShape 4">
          <a:extLst>
            <a:ext uri="{FF2B5EF4-FFF2-40B4-BE49-F238E27FC236}">
              <a16:creationId xmlns:a16="http://schemas.microsoft.com/office/drawing/2014/main" id="{9E5721D6-26CA-4C77-A785-C77BCBD70B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61" name="AutoShape 2">
          <a:extLst>
            <a:ext uri="{FF2B5EF4-FFF2-40B4-BE49-F238E27FC236}">
              <a16:creationId xmlns:a16="http://schemas.microsoft.com/office/drawing/2014/main" id="{E7855C90-C055-4861-B2BC-32D8F9A023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62" name="AutoShape 4">
          <a:extLst>
            <a:ext uri="{FF2B5EF4-FFF2-40B4-BE49-F238E27FC236}">
              <a16:creationId xmlns:a16="http://schemas.microsoft.com/office/drawing/2014/main" id="{6FA0CEF7-1AEF-4C73-AB69-881CFBA455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63" name="AutoShape 2">
          <a:extLst>
            <a:ext uri="{FF2B5EF4-FFF2-40B4-BE49-F238E27FC236}">
              <a16:creationId xmlns:a16="http://schemas.microsoft.com/office/drawing/2014/main" id="{8EE6381A-2FC1-4F59-8305-98315044E0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64" name="AutoShape 4">
          <a:extLst>
            <a:ext uri="{FF2B5EF4-FFF2-40B4-BE49-F238E27FC236}">
              <a16:creationId xmlns:a16="http://schemas.microsoft.com/office/drawing/2014/main" id="{07C307BA-B463-4819-9F4F-DEE21C0A76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52</xdr:row>
      <xdr:rowOff>123825</xdr:rowOff>
    </xdr:to>
    <xdr:sp macro="" textlink="">
      <xdr:nvSpPr>
        <xdr:cNvPr id="2065" name="AutoShape 2">
          <a:extLst>
            <a:ext uri="{FF2B5EF4-FFF2-40B4-BE49-F238E27FC236}">
              <a16:creationId xmlns:a16="http://schemas.microsoft.com/office/drawing/2014/main" id="{D916BDBF-3EFF-4D5D-AD3C-5F4D55F6C4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66" name="AutoShape 4">
          <a:extLst>
            <a:ext uri="{FF2B5EF4-FFF2-40B4-BE49-F238E27FC236}">
              <a16:creationId xmlns:a16="http://schemas.microsoft.com/office/drawing/2014/main" id="{BC1B0AC0-4D96-4446-A3B7-AFD85B22C6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67" name="AutoShape 2">
          <a:extLst>
            <a:ext uri="{FF2B5EF4-FFF2-40B4-BE49-F238E27FC236}">
              <a16:creationId xmlns:a16="http://schemas.microsoft.com/office/drawing/2014/main" id="{E539AF67-37C5-414A-8902-17A506E97F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68" name="AutoShape 4">
          <a:extLst>
            <a:ext uri="{FF2B5EF4-FFF2-40B4-BE49-F238E27FC236}">
              <a16:creationId xmlns:a16="http://schemas.microsoft.com/office/drawing/2014/main" id="{CCB96FFE-6D6D-43EA-AF1D-3063A76493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69" name="AutoShape 2">
          <a:extLst>
            <a:ext uri="{FF2B5EF4-FFF2-40B4-BE49-F238E27FC236}">
              <a16:creationId xmlns:a16="http://schemas.microsoft.com/office/drawing/2014/main" id="{6554F988-4A0C-460B-8258-E1F868C2C1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0" name="AutoShape 4">
          <a:extLst>
            <a:ext uri="{FF2B5EF4-FFF2-40B4-BE49-F238E27FC236}">
              <a16:creationId xmlns:a16="http://schemas.microsoft.com/office/drawing/2014/main" id="{A5373C38-E5F2-483D-AEBE-4B68837073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1" name="AutoShape 2">
          <a:extLst>
            <a:ext uri="{FF2B5EF4-FFF2-40B4-BE49-F238E27FC236}">
              <a16:creationId xmlns:a16="http://schemas.microsoft.com/office/drawing/2014/main" id="{24BD962E-72FE-48F9-9D45-FD6A364AFD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2" name="AutoShape 4">
          <a:extLst>
            <a:ext uri="{FF2B5EF4-FFF2-40B4-BE49-F238E27FC236}">
              <a16:creationId xmlns:a16="http://schemas.microsoft.com/office/drawing/2014/main" id="{09DAD9B1-359C-434A-9630-01D34182C8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3" name="AutoShape 2">
          <a:extLst>
            <a:ext uri="{FF2B5EF4-FFF2-40B4-BE49-F238E27FC236}">
              <a16:creationId xmlns:a16="http://schemas.microsoft.com/office/drawing/2014/main" id="{1CB2CC33-7A01-42A1-BEA6-A1F98CE24D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4" name="AutoShape 4">
          <a:extLst>
            <a:ext uri="{FF2B5EF4-FFF2-40B4-BE49-F238E27FC236}">
              <a16:creationId xmlns:a16="http://schemas.microsoft.com/office/drawing/2014/main" id="{76899F79-422B-44C6-8F6B-99C8A4FDEA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5" name="AutoShape 2">
          <a:extLst>
            <a:ext uri="{FF2B5EF4-FFF2-40B4-BE49-F238E27FC236}">
              <a16:creationId xmlns:a16="http://schemas.microsoft.com/office/drawing/2014/main" id="{90E71D47-3BC4-4309-B7F4-C4FBE9B88D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6" name="AutoShape 4">
          <a:extLst>
            <a:ext uri="{FF2B5EF4-FFF2-40B4-BE49-F238E27FC236}">
              <a16:creationId xmlns:a16="http://schemas.microsoft.com/office/drawing/2014/main" id="{343E29A8-65D3-4AAC-A08F-ED770B30E3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7" name="AutoShape 2">
          <a:extLst>
            <a:ext uri="{FF2B5EF4-FFF2-40B4-BE49-F238E27FC236}">
              <a16:creationId xmlns:a16="http://schemas.microsoft.com/office/drawing/2014/main" id="{AF2C3147-015D-45E1-86B8-F6B0B2119C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8" name="AutoShape 4">
          <a:extLst>
            <a:ext uri="{FF2B5EF4-FFF2-40B4-BE49-F238E27FC236}">
              <a16:creationId xmlns:a16="http://schemas.microsoft.com/office/drawing/2014/main" id="{B84B501B-DA52-4FFB-A5DC-E26D660F56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79" name="AutoShape 2">
          <a:extLst>
            <a:ext uri="{FF2B5EF4-FFF2-40B4-BE49-F238E27FC236}">
              <a16:creationId xmlns:a16="http://schemas.microsoft.com/office/drawing/2014/main" id="{CD9C40B4-C2B8-47AD-AA9D-C452A80AA6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80" name="AutoShape 4">
          <a:extLst>
            <a:ext uri="{FF2B5EF4-FFF2-40B4-BE49-F238E27FC236}">
              <a16:creationId xmlns:a16="http://schemas.microsoft.com/office/drawing/2014/main" id="{7FFDC2A2-82C1-4C45-A789-5B423E684F9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81" name="AutoShape 2">
          <a:extLst>
            <a:ext uri="{FF2B5EF4-FFF2-40B4-BE49-F238E27FC236}">
              <a16:creationId xmlns:a16="http://schemas.microsoft.com/office/drawing/2014/main" id="{47FB48F3-CC6F-414A-A43B-8C4288E89A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3925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9"/>
  <sheetViews>
    <sheetView zoomScale="80" zoomScaleNormal="80" workbookViewId="0">
      <selection activeCell="I9" sqref="I9"/>
    </sheetView>
  </sheetViews>
  <sheetFormatPr defaultColWidth="8.875" defaultRowHeight="14.25" x14ac:dyDescent="0.2"/>
  <cols>
    <col min="1" max="1" width="19.125" style="1" customWidth="1"/>
    <col min="2" max="2" width="9.625" style="2" customWidth="1"/>
    <col min="3" max="3" width="9" style="2" customWidth="1"/>
    <col min="4" max="4" width="16.125" style="3" customWidth="1"/>
    <col min="5" max="5" width="11" style="2" customWidth="1"/>
    <col min="6" max="6" width="30.5" style="4" customWidth="1"/>
    <col min="7" max="8" width="10.875" style="2" customWidth="1"/>
    <col min="9" max="1026" width="9" style="2" customWidth="1"/>
  </cols>
  <sheetData>
    <row r="1" spans="1:19" ht="28.5" customHeight="1" x14ac:dyDescent="0.2">
      <c r="A1" s="1" t="s">
        <v>0</v>
      </c>
      <c r="B1" s="5">
        <f>22723.36+17273.16</f>
        <v>39996.520000000004</v>
      </c>
      <c r="D1" s="29" t="s">
        <v>67</v>
      </c>
      <c r="E1" s="29"/>
      <c r="F1" s="29"/>
      <c r="G1" s="2" t="s">
        <v>1</v>
      </c>
      <c r="H1" s="2" t="s">
        <v>2</v>
      </c>
      <c r="L1" s="3" t="s">
        <v>51</v>
      </c>
      <c r="M1" s="3" t="s">
        <v>50</v>
      </c>
      <c r="N1" s="2" t="s">
        <v>44</v>
      </c>
      <c r="O1" s="2" t="s">
        <v>42</v>
      </c>
      <c r="P1" s="2" t="s">
        <v>45</v>
      </c>
      <c r="Q1" s="2" t="s">
        <v>43</v>
      </c>
      <c r="R1" s="2" t="s">
        <v>41</v>
      </c>
      <c r="S1" s="2" t="s">
        <v>46</v>
      </c>
    </row>
    <row r="2" spans="1:19" ht="28.5" customHeight="1" x14ac:dyDescent="0.2">
      <c r="A2" s="6" t="s">
        <v>3</v>
      </c>
      <c r="B2" s="7">
        <f>B1-B3</f>
        <v>25107.80000000001</v>
      </c>
      <c r="E2" s="2" t="s">
        <v>4</v>
      </c>
      <c r="F2" s="6" t="s">
        <v>54</v>
      </c>
      <c r="G2" s="4">
        <f>SUM(H2:K2)</f>
        <v>0</v>
      </c>
      <c r="H2" s="4"/>
      <c r="I2" s="4"/>
      <c r="J2" s="4"/>
      <c r="K2" s="4"/>
      <c r="L2" s="2">
        <f>B1</f>
        <v>39996.520000000004</v>
      </c>
      <c r="M2" s="2">
        <f>G9</f>
        <v>67058.320000000007</v>
      </c>
      <c r="N2" s="2">
        <f>E3</f>
        <v>225559.78999999998</v>
      </c>
      <c r="O2" s="2">
        <f>E11-G12</f>
        <v>43395.29</v>
      </c>
      <c r="P2" s="2">
        <f>G12</f>
        <v>0</v>
      </c>
      <c r="Q2" s="2">
        <f>G7+G8</f>
        <v>332778</v>
      </c>
      <c r="R2" s="2">
        <f>G14</f>
        <v>0</v>
      </c>
      <c r="S2" s="2">
        <f>E15</f>
        <v>57000</v>
      </c>
    </row>
    <row r="3" spans="1:19" ht="28.5" customHeight="1" x14ac:dyDescent="0.2">
      <c r="A3" s="6" t="s">
        <v>5</v>
      </c>
      <c r="B3" s="5">
        <f>SUM(B4:B12)</f>
        <v>14888.719999999994</v>
      </c>
      <c r="E3" s="5">
        <f>SUM(G2:G5)</f>
        <v>225559.78999999998</v>
      </c>
      <c r="F3" s="6" t="s">
        <v>57</v>
      </c>
      <c r="G3" s="4">
        <f>SUM(H3:Q3)</f>
        <v>1000</v>
      </c>
      <c r="H3" s="4">
        <v>1000</v>
      </c>
      <c r="I3" s="4"/>
      <c r="J3" s="4"/>
      <c r="K3" s="4"/>
    </row>
    <row r="4" spans="1:19" ht="28.5" customHeight="1" x14ac:dyDescent="0.2">
      <c r="A4" s="1" t="s">
        <v>52</v>
      </c>
      <c r="B4" s="5">
        <f>50000-48017.26</f>
        <v>1982.739999999998</v>
      </c>
      <c r="E4" s="2" t="s">
        <v>6</v>
      </c>
      <c r="F4" s="6" t="s">
        <v>56</v>
      </c>
      <c r="G4" s="4">
        <f>SUM(H4:Q4)</f>
        <v>50545.75</v>
      </c>
      <c r="H4" s="4">
        <v>50545.75</v>
      </c>
      <c r="I4" s="4"/>
      <c r="J4" s="4"/>
      <c r="K4" s="4"/>
    </row>
    <row r="5" spans="1:19" ht="28.5" customHeight="1" x14ac:dyDescent="0.2">
      <c r="A5" s="1" t="s">
        <v>53</v>
      </c>
      <c r="B5" s="5">
        <f>100000-97094.02</f>
        <v>2905.9799999999959</v>
      </c>
      <c r="F5" s="6" t="s">
        <v>55</v>
      </c>
      <c r="G5" s="4">
        <f>SUM(H5:Q5)</f>
        <v>174014.03999999998</v>
      </c>
      <c r="H5" s="4">
        <f>196747.4-22733.36</f>
        <v>174014.03999999998</v>
      </c>
      <c r="I5" s="4"/>
      <c r="J5" s="4"/>
      <c r="K5" s="4"/>
      <c r="L5" s="4"/>
      <c r="M5" s="4"/>
    </row>
    <row r="6" spans="1:19" ht="28.5" customHeight="1" x14ac:dyDescent="0.2">
      <c r="A6" s="1" t="s">
        <v>7</v>
      </c>
      <c r="B6" s="5">
        <v>3000</v>
      </c>
      <c r="F6" s="6"/>
      <c r="G6" s="4"/>
      <c r="H6" s="4"/>
      <c r="I6" s="4"/>
      <c r="J6" s="4"/>
      <c r="K6" s="4"/>
    </row>
    <row r="7" spans="1:19" ht="28.5" customHeight="1" x14ac:dyDescent="0.2">
      <c r="A7" s="1" t="s">
        <v>8</v>
      </c>
      <c r="B7" s="5">
        <v>3000</v>
      </c>
      <c r="E7" s="2" t="s">
        <v>9</v>
      </c>
      <c r="F7" s="6" t="s">
        <v>10</v>
      </c>
      <c r="G7" s="4">
        <f t="shared" ref="G7:G14" si="0">SUM(H7:Q7)</f>
        <v>314760</v>
      </c>
      <c r="H7" s="4">
        <f>(59000-5500+11000)*4.88</f>
        <v>314760</v>
      </c>
      <c r="I7" s="4"/>
      <c r="J7" s="4"/>
      <c r="K7" s="4"/>
    </row>
    <row r="8" spans="1:19" ht="28.5" customHeight="1" x14ac:dyDescent="0.2">
      <c r="A8" s="1" t="s">
        <v>11</v>
      </c>
      <c r="B8" s="2">
        <v>0</v>
      </c>
      <c r="E8" s="5">
        <f>SUM(G7:G9)</f>
        <v>399836.32</v>
      </c>
      <c r="F8" s="6" t="s">
        <v>12</v>
      </c>
      <c r="G8" s="4">
        <f t="shared" si="0"/>
        <v>18018</v>
      </c>
      <c r="H8" s="4">
        <v>18018</v>
      </c>
      <c r="I8" s="4"/>
      <c r="J8" s="4"/>
      <c r="K8" s="4"/>
    </row>
    <row r="9" spans="1:19" ht="28.5" customHeight="1" x14ac:dyDescent="0.2">
      <c r="A9" s="1" t="s">
        <v>13</v>
      </c>
      <c r="B9" s="2">
        <v>0</v>
      </c>
      <c r="F9" s="1" t="s">
        <v>14</v>
      </c>
      <c r="G9" s="4">
        <f t="shared" si="0"/>
        <v>67058.320000000007</v>
      </c>
      <c r="H9" s="4">
        <v>67058.320000000007</v>
      </c>
      <c r="I9" s="4"/>
      <c r="J9" s="4"/>
      <c r="K9" s="4"/>
    </row>
    <row r="10" spans="1:19" ht="28.5" customHeight="1" x14ac:dyDescent="0.2">
      <c r="A10" s="1" t="s">
        <v>15</v>
      </c>
      <c r="B10" s="5">
        <v>0</v>
      </c>
      <c r="E10" s="2" t="s">
        <v>16</v>
      </c>
      <c r="F10" s="6" t="s">
        <v>17</v>
      </c>
      <c r="G10" s="4">
        <f t="shared" si="0"/>
        <v>10967.53</v>
      </c>
      <c r="H10" s="4">
        <v>10967.53</v>
      </c>
      <c r="I10" s="4"/>
      <c r="J10" s="4"/>
      <c r="K10" s="4"/>
    </row>
    <row r="11" spans="1:19" ht="28.5" customHeight="1" x14ac:dyDescent="0.2">
      <c r="A11" s="1" t="s">
        <v>18</v>
      </c>
      <c r="B11" s="5">
        <v>4000</v>
      </c>
      <c r="E11" s="5">
        <f>SUM(G10:G13)</f>
        <v>43395.29</v>
      </c>
      <c r="F11" s="6" t="s">
        <v>19</v>
      </c>
      <c r="G11" s="4">
        <f t="shared" si="0"/>
        <v>32427.759999999998</v>
      </c>
      <c r="H11" s="4">
        <v>32427.759999999998</v>
      </c>
      <c r="I11" s="4"/>
      <c r="J11" s="4"/>
      <c r="K11" s="4"/>
    </row>
    <row r="12" spans="1:19" ht="28.5" customHeight="1" x14ac:dyDescent="0.2">
      <c r="A12" s="6"/>
      <c r="B12" s="6"/>
      <c r="F12" s="6" t="s">
        <v>20</v>
      </c>
      <c r="G12" s="4">
        <f t="shared" si="0"/>
        <v>0</v>
      </c>
      <c r="H12" s="4">
        <v>0</v>
      </c>
      <c r="I12" s="4"/>
      <c r="J12" s="4"/>
      <c r="K12" s="4"/>
    </row>
    <row r="13" spans="1:19" ht="28.5" customHeight="1" x14ac:dyDescent="0.2">
      <c r="A13" s="6" t="s">
        <v>21</v>
      </c>
      <c r="F13" s="6" t="s">
        <v>22</v>
      </c>
      <c r="G13" s="4">
        <f t="shared" si="0"/>
        <v>0</v>
      </c>
      <c r="H13" s="4">
        <v>0</v>
      </c>
      <c r="I13" s="4"/>
      <c r="J13" s="4"/>
      <c r="K13" s="4"/>
    </row>
    <row r="14" spans="1:19" ht="28.5" customHeight="1" x14ac:dyDescent="0.2">
      <c r="A14" s="6" t="s">
        <v>23</v>
      </c>
      <c r="B14" s="8"/>
      <c r="E14" s="2" t="s">
        <v>22</v>
      </c>
      <c r="F14" s="6" t="s">
        <v>24</v>
      </c>
      <c r="G14" s="4">
        <f t="shared" si="0"/>
        <v>0</v>
      </c>
      <c r="H14" s="4"/>
      <c r="I14" s="4"/>
      <c r="J14" s="4"/>
      <c r="K14" s="4"/>
    </row>
    <row r="15" spans="1:19" ht="28.5" customHeight="1" x14ac:dyDescent="0.2">
      <c r="A15" s="1" t="s">
        <v>47</v>
      </c>
      <c r="B15" s="2">
        <v>5500</v>
      </c>
      <c r="E15" s="5">
        <f>SUM(G14:G16)</f>
        <v>57000</v>
      </c>
      <c r="F15" s="1"/>
      <c r="G15" s="4"/>
      <c r="H15" s="4"/>
      <c r="I15" s="4"/>
      <c r="J15" s="4"/>
      <c r="K15" s="4"/>
    </row>
    <row r="16" spans="1:19" ht="28.5" customHeight="1" x14ac:dyDescent="0.2">
      <c r="A16" s="1" t="s">
        <v>25</v>
      </c>
      <c r="B16" s="2">
        <v>53500</v>
      </c>
      <c r="F16" s="6" t="s">
        <v>26</v>
      </c>
      <c r="G16" s="4">
        <f>SUM(H16:Q16)</f>
        <v>57000</v>
      </c>
      <c r="H16" s="4">
        <v>7000</v>
      </c>
      <c r="I16" s="4">
        <v>50000</v>
      </c>
      <c r="J16" s="4"/>
      <c r="K16" s="4"/>
    </row>
    <row r="17" spans="1:11" ht="28.5" customHeight="1" x14ac:dyDescent="0.2">
      <c r="A17" s="1" t="s">
        <v>27</v>
      </c>
      <c r="B17" s="2">
        <v>10000</v>
      </c>
      <c r="E17" s="9" t="s">
        <v>1</v>
      </c>
      <c r="F17" s="10">
        <f>SUM(G2:G17)+B1-B4-B5-B12</f>
        <v>760899.20000000019</v>
      </c>
      <c r="G17" s="4"/>
      <c r="H17" s="4"/>
      <c r="I17" s="4"/>
      <c r="J17" s="4"/>
      <c r="K17" s="4"/>
    </row>
    <row r="18" spans="1:11" ht="44.25" customHeight="1" x14ac:dyDescent="0.2">
      <c r="A18" s="1" t="s">
        <v>48</v>
      </c>
      <c r="B18" s="2">
        <v>11000</v>
      </c>
      <c r="G18" s="25" t="s">
        <v>49</v>
      </c>
      <c r="H18" s="4"/>
      <c r="I18" s="4"/>
      <c r="J18" s="4"/>
      <c r="K18" s="4"/>
    </row>
    <row r="19" spans="1:11" ht="63" customHeight="1" x14ac:dyDescent="0.2"/>
  </sheetData>
  <mergeCells count="1">
    <mergeCell ref="D1:F1"/>
  </mergeCells>
  <phoneticPr fontId="5" type="noConversion"/>
  <pageMargins left="0.25" right="0.25" top="0.75" bottom="0.75" header="0.51180555555555496" footer="0.51180555555555496"/>
  <pageSetup paperSize="9" firstPageNumber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34"/>
  <sheetViews>
    <sheetView showGridLines="0" tabSelected="1" zoomScale="90" zoomScaleNormal="90" workbookViewId="0">
      <pane xSplit="2" ySplit="5" topLeftCell="D16" activePane="bottomRight" state="frozen"/>
      <selection pane="topRight" activeCell="C1" sqref="C1"/>
      <selection pane="bottomLeft" activeCell="A5" sqref="A5"/>
      <selection pane="bottomRight" activeCell="H32" sqref="H32"/>
    </sheetView>
  </sheetViews>
  <sheetFormatPr defaultColWidth="8.875" defaultRowHeight="14.25" x14ac:dyDescent="0.2"/>
  <cols>
    <col min="1" max="1" width="4.875" customWidth="1"/>
    <col min="2" max="2" width="12.875" customWidth="1"/>
    <col min="3" max="3" width="9.875" customWidth="1"/>
    <col min="4" max="7" width="11.125" customWidth="1"/>
    <col min="8" max="8" width="13.125" customWidth="1"/>
    <col min="9" max="10" width="9.25" customWidth="1"/>
    <col min="11" max="13" width="9.875" customWidth="1"/>
    <col min="14" max="14" width="9.125" customWidth="1"/>
    <col min="15" max="16" width="9.875" customWidth="1"/>
    <col min="17" max="18" width="11" customWidth="1"/>
    <col min="19" max="19" width="9.875" customWidth="1"/>
    <col min="20" max="1025" width="8.875" customWidth="1"/>
  </cols>
  <sheetData>
    <row r="1" spans="2:19" ht="15" thickBot="1" x14ac:dyDescent="0.25">
      <c r="B1" t="s">
        <v>28</v>
      </c>
      <c r="C1" t="s">
        <v>39</v>
      </c>
    </row>
    <row r="2" spans="2:19" x14ac:dyDescent="0.2">
      <c r="B2" s="11" t="s">
        <v>40</v>
      </c>
      <c r="C2" s="12">
        <f>配置计划!B1</f>
        <v>39996.520000000004</v>
      </c>
      <c r="D2" s="12">
        <f>配置计划!G2</f>
        <v>0</v>
      </c>
      <c r="E2" s="12">
        <f>配置计划!G3</f>
        <v>1000</v>
      </c>
      <c r="F2" s="12">
        <f>配置计划!G4</f>
        <v>50545.75</v>
      </c>
      <c r="G2" s="12">
        <f>配置计划!G5</f>
        <v>174014.03999999998</v>
      </c>
      <c r="H2" s="12">
        <f>配置计划!G7</f>
        <v>314760</v>
      </c>
      <c r="I2" s="12">
        <f>配置计划!G8</f>
        <v>18018</v>
      </c>
      <c r="J2" s="12">
        <f>配置计划!G9</f>
        <v>67058.320000000007</v>
      </c>
      <c r="K2" s="12">
        <f>配置计划!G10</f>
        <v>10967.53</v>
      </c>
      <c r="L2" s="12">
        <f>配置计划!G11</f>
        <v>32427.759999999998</v>
      </c>
      <c r="M2" s="12">
        <f>配置计划!G12</f>
        <v>0</v>
      </c>
      <c r="N2" s="12">
        <f>配置计划!G13</f>
        <v>0</v>
      </c>
      <c r="O2" s="12">
        <f>配置计划!G14</f>
        <v>0</v>
      </c>
      <c r="P2" s="12">
        <f>配置计划!G16</f>
        <v>57000</v>
      </c>
      <c r="Q2" s="12">
        <f>0-配置计划!B4-配置计划!B5-配置计划!B12</f>
        <v>-4888.7199999999939</v>
      </c>
      <c r="R2" s="12">
        <f>SUM(C2:Q2)</f>
        <v>760899.20000000019</v>
      </c>
      <c r="S2" s="13"/>
    </row>
    <row r="3" spans="2:19" x14ac:dyDescent="0.2">
      <c r="B3" s="14"/>
      <c r="C3" s="26" t="s">
        <v>29</v>
      </c>
      <c r="D3" s="31" t="s">
        <v>30</v>
      </c>
      <c r="E3" s="31"/>
      <c r="F3" s="31"/>
      <c r="G3" s="31"/>
      <c r="H3" s="31" t="s">
        <v>31</v>
      </c>
      <c r="I3" s="31"/>
      <c r="J3" s="31"/>
      <c r="K3" s="31" t="s">
        <v>32</v>
      </c>
      <c r="L3" s="31"/>
      <c r="M3" s="31"/>
      <c r="N3" s="31"/>
      <c r="O3" s="31" t="s">
        <v>33</v>
      </c>
      <c r="P3" s="31"/>
      <c r="Q3" s="31"/>
      <c r="R3" s="31" t="s">
        <v>1</v>
      </c>
      <c r="S3" s="30" t="s">
        <v>34</v>
      </c>
    </row>
    <row r="4" spans="2:19" x14ac:dyDescent="0.2">
      <c r="B4" s="14"/>
      <c r="C4" s="26" t="s">
        <v>0</v>
      </c>
      <c r="D4" s="15" t="s">
        <v>62</v>
      </c>
      <c r="E4" s="15" t="s">
        <v>63</v>
      </c>
      <c r="F4" s="15" t="s">
        <v>64</v>
      </c>
      <c r="G4" s="15" t="s">
        <v>65</v>
      </c>
      <c r="H4" s="26" t="s">
        <v>10</v>
      </c>
      <c r="I4" s="26" t="s">
        <v>12</v>
      </c>
      <c r="J4" s="27" t="s">
        <v>58</v>
      </c>
      <c r="K4" s="26" t="s">
        <v>17</v>
      </c>
      <c r="L4" s="26" t="s">
        <v>35</v>
      </c>
      <c r="M4" s="26" t="s">
        <v>20</v>
      </c>
      <c r="N4" s="26" t="s">
        <v>36</v>
      </c>
      <c r="O4" s="26" t="s">
        <v>37</v>
      </c>
      <c r="P4" s="26" t="s">
        <v>26</v>
      </c>
      <c r="Q4" s="26" t="s">
        <v>38</v>
      </c>
      <c r="R4" s="31"/>
      <c r="S4" s="30"/>
    </row>
    <row r="5" spans="2:19" x14ac:dyDescent="0.2">
      <c r="B5" s="28" t="s">
        <v>59</v>
      </c>
      <c r="C5" s="26" t="s">
        <v>0</v>
      </c>
      <c r="D5" s="15"/>
      <c r="E5" s="15" t="s">
        <v>66</v>
      </c>
      <c r="F5" s="15" t="s">
        <v>60</v>
      </c>
      <c r="G5" s="15" t="s">
        <v>61</v>
      </c>
      <c r="H5" s="26" t="s">
        <v>10</v>
      </c>
      <c r="I5" s="26" t="s">
        <v>12</v>
      </c>
      <c r="J5" s="27" t="s">
        <v>58</v>
      </c>
      <c r="K5" s="26" t="s">
        <v>17</v>
      </c>
      <c r="L5" s="26" t="s">
        <v>35</v>
      </c>
      <c r="M5" s="26" t="s">
        <v>20</v>
      </c>
      <c r="N5" s="26" t="s">
        <v>36</v>
      </c>
      <c r="O5" s="26" t="s">
        <v>37</v>
      </c>
      <c r="P5" s="26" t="s">
        <v>26</v>
      </c>
      <c r="Q5" s="26" t="s">
        <v>38</v>
      </c>
      <c r="R5" s="31"/>
      <c r="S5" s="30"/>
    </row>
    <row r="6" spans="2:19" x14ac:dyDescent="0.2">
      <c r="B6" s="19">
        <v>43656</v>
      </c>
      <c r="C6" s="17">
        <v>25096.03</v>
      </c>
      <c r="D6" s="17">
        <v>41706.559999999998</v>
      </c>
      <c r="E6" s="17">
        <v>20000</v>
      </c>
      <c r="F6" s="17">
        <v>10016.9</v>
      </c>
      <c r="G6" s="17">
        <v>0</v>
      </c>
      <c r="H6" s="17">
        <v>39032</v>
      </c>
      <c r="I6" s="17">
        <v>5488</v>
      </c>
      <c r="J6" s="17">
        <v>5057.91</v>
      </c>
      <c r="K6" s="17">
        <v>14938.45</v>
      </c>
      <c r="L6" s="17">
        <v>12322.5</v>
      </c>
      <c r="M6" s="17">
        <v>0</v>
      </c>
      <c r="N6" s="17">
        <v>1729.67</v>
      </c>
      <c r="O6" s="17">
        <v>20000</v>
      </c>
      <c r="P6" s="17">
        <v>11000</v>
      </c>
      <c r="Q6" s="17">
        <v>-2932.57</v>
      </c>
      <c r="R6" s="17">
        <v>203455.5</v>
      </c>
      <c r="S6" s="18">
        <v>0</v>
      </c>
    </row>
    <row r="7" spans="2:19" x14ac:dyDescent="0.2">
      <c r="B7" s="19">
        <v>43689</v>
      </c>
      <c r="C7" s="17">
        <v>27148.47</v>
      </c>
      <c r="D7" s="17">
        <v>41842.92</v>
      </c>
      <c r="E7" s="17">
        <v>20338.490000000002</v>
      </c>
      <c r="F7" s="17">
        <v>10045.74</v>
      </c>
      <c r="G7" s="17">
        <v>0</v>
      </c>
      <c r="H7" s="17">
        <v>47558</v>
      </c>
      <c r="I7" s="17">
        <v>8532</v>
      </c>
      <c r="J7" s="17">
        <v>12.96</v>
      </c>
      <c r="K7" s="17">
        <v>18132.89</v>
      </c>
      <c r="L7" s="17">
        <v>17031.580000000002</v>
      </c>
      <c r="M7" s="17">
        <v>0</v>
      </c>
      <c r="N7" s="17">
        <v>1060</v>
      </c>
      <c r="O7" s="17">
        <v>20000</v>
      </c>
      <c r="P7" s="17">
        <v>9000</v>
      </c>
      <c r="Q7" s="17">
        <v>-1980</v>
      </c>
      <c r="R7" s="17">
        <v>218723.05</v>
      </c>
      <c r="S7" s="18">
        <f t="shared" ref="S7:S31" si="0">R7-R6</f>
        <v>15267.549999999988</v>
      </c>
    </row>
    <row r="8" spans="2:19" x14ac:dyDescent="0.2">
      <c r="B8" s="19">
        <v>43719</v>
      </c>
      <c r="C8" s="17">
        <v>28302.28</v>
      </c>
      <c r="D8" s="17">
        <v>41966.9</v>
      </c>
      <c r="E8" s="17">
        <v>20381.89</v>
      </c>
      <c r="F8" s="17">
        <v>10073.59</v>
      </c>
      <c r="G8" s="17">
        <v>0</v>
      </c>
      <c r="H8" s="17">
        <v>59996</v>
      </c>
      <c r="I8" s="17">
        <v>9372</v>
      </c>
      <c r="J8" s="17">
        <v>1202.18</v>
      </c>
      <c r="K8" s="17">
        <v>21584.31</v>
      </c>
      <c r="L8" s="17">
        <v>22174.17</v>
      </c>
      <c r="M8" s="17">
        <v>0</v>
      </c>
      <c r="N8" s="17">
        <v>0</v>
      </c>
      <c r="O8" s="17">
        <v>20000</v>
      </c>
      <c r="P8" s="17">
        <v>9000</v>
      </c>
      <c r="Q8" s="17">
        <v>-15450.21</v>
      </c>
      <c r="R8" s="17">
        <v>228603.11</v>
      </c>
      <c r="S8" s="18">
        <f t="shared" si="0"/>
        <v>9880.0599999999977</v>
      </c>
    </row>
    <row r="9" spans="2:19" x14ac:dyDescent="0.2">
      <c r="B9" s="16">
        <v>43752</v>
      </c>
      <c r="C9" s="17">
        <v>17637</v>
      </c>
      <c r="D9" s="17">
        <v>42105.55</v>
      </c>
      <c r="E9" s="17">
        <v>20429.63</v>
      </c>
      <c r="F9" s="17">
        <v>10100.44</v>
      </c>
      <c r="G9" s="17">
        <v>1001.75</v>
      </c>
      <c r="H9" s="17">
        <v>60420</v>
      </c>
      <c r="I9" s="17">
        <v>8936</v>
      </c>
      <c r="J9" s="17">
        <v>1204.3499999999999</v>
      </c>
      <c r="K9" s="17">
        <v>23797.48</v>
      </c>
      <c r="L9" s="17">
        <v>23850.55</v>
      </c>
      <c r="M9" s="17">
        <v>0</v>
      </c>
      <c r="N9" s="17">
        <v>0</v>
      </c>
      <c r="O9" s="17">
        <v>20000</v>
      </c>
      <c r="P9" s="17">
        <v>9000</v>
      </c>
      <c r="Q9" s="17">
        <v>-5202.49</v>
      </c>
      <c r="R9" s="17">
        <v>233280.26</v>
      </c>
      <c r="S9" s="18">
        <f t="shared" si="0"/>
        <v>4677.1500000000233</v>
      </c>
    </row>
    <row r="10" spans="2:19" x14ac:dyDescent="0.2">
      <c r="B10" s="16">
        <v>43780</v>
      </c>
      <c r="C10" s="17">
        <v>16905.240000000002</v>
      </c>
      <c r="D10" s="17">
        <v>42223.91</v>
      </c>
      <c r="E10" s="17">
        <v>20470.13</v>
      </c>
      <c r="F10" s="17">
        <v>10122.31</v>
      </c>
      <c r="G10" s="17">
        <v>1001.8</v>
      </c>
      <c r="H10" s="17">
        <v>59360</v>
      </c>
      <c r="I10" s="17">
        <v>8448</v>
      </c>
      <c r="J10" s="17">
        <v>6493.34</v>
      </c>
      <c r="K10" s="17">
        <v>26413.61</v>
      </c>
      <c r="L10" s="17">
        <v>25749.3</v>
      </c>
      <c r="M10" s="17">
        <v>0</v>
      </c>
      <c r="N10" s="17">
        <v>110.03</v>
      </c>
      <c r="O10" s="17">
        <v>20000</v>
      </c>
      <c r="P10" s="17">
        <v>9000</v>
      </c>
      <c r="Q10" s="17">
        <v>-1905.04</v>
      </c>
      <c r="R10" s="17">
        <v>244392.63</v>
      </c>
      <c r="S10" s="18">
        <f t="shared" si="0"/>
        <v>11112.369999999995</v>
      </c>
    </row>
    <row r="11" spans="2:19" x14ac:dyDescent="0.2">
      <c r="B11" s="16">
        <v>43809</v>
      </c>
      <c r="C11" s="17">
        <v>76153</v>
      </c>
      <c r="D11" s="17">
        <v>42345.71</v>
      </c>
      <c r="E11" s="17">
        <v>20512.080000000002</v>
      </c>
      <c r="F11" s="17">
        <v>10151.15</v>
      </c>
      <c r="G11" s="17">
        <v>30020.49</v>
      </c>
      <c r="H11" s="17">
        <v>128780</v>
      </c>
      <c r="I11" s="17">
        <v>8776</v>
      </c>
      <c r="J11" s="17">
        <v>2875.43</v>
      </c>
      <c r="K11" s="17">
        <v>28786.12</v>
      </c>
      <c r="L11" s="17">
        <v>30464.42</v>
      </c>
      <c r="M11" s="17">
        <v>0</v>
      </c>
      <c r="N11" s="17">
        <v>1000.98</v>
      </c>
      <c r="O11" s="17">
        <v>20000</v>
      </c>
      <c r="P11" s="17">
        <v>9000</v>
      </c>
      <c r="Q11" s="17">
        <v>-278.56</v>
      </c>
      <c r="R11" s="17">
        <v>408586.82</v>
      </c>
      <c r="S11" s="18">
        <f t="shared" si="0"/>
        <v>164194.19</v>
      </c>
    </row>
    <row r="12" spans="2:19" x14ac:dyDescent="0.2">
      <c r="B12" s="19">
        <v>43840</v>
      </c>
      <c r="C12" s="17">
        <v>19478.28</v>
      </c>
      <c r="D12" s="17">
        <v>42476.51</v>
      </c>
      <c r="E12" s="17">
        <v>10000</v>
      </c>
      <c r="F12" s="17">
        <v>0</v>
      </c>
      <c r="G12" s="17">
        <v>50160.04</v>
      </c>
      <c r="H12" s="17">
        <v>132540</v>
      </c>
      <c r="I12" s="17">
        <v>0</v>
      </c>
      <c r="J12" s="17">
        <v>9006.0300000000007</v>
      </c>
      <c r="K12" s="17">
        <v>32264.48</v>
      </c>
      <c r="L12" s="17">
        <v>36093.379999999997</v>
      </c>
      <c r="M12" s="17">
        <v>61200</v>
      </c>
      <c r="N12" s="17">
        <v>0</v>
      </c>
      <c r="O12" s="17">
        <v>20000</v>
      </c>
      <c r="P12" s="17">
        <v>20000</v>
      </c>
      <c r="Q12" s="17">
        <v>-10254.36</v>
      </c>
      <c r="R12" s="17">
        <v>422964.36</v>
      </c>
      <c r="S12" s="18">
        <f t="shared" si="0"/>
        <v>14377.539999999979</v>
      </c>
    </row>
    <row r="13" spans="2:19" x14ac:dyDescent="0.2">
      <c r="B13" s="19">
        <v>43854</v>
      </c>
      <c r="C13" s="17">
        <v>29292.67</v>
      </c>
      <c r="D13" s="17">
        <v>42530.26</v>
      </c>
      <c r="E13" s="17">
        <v>10000</v>
      </c>
      <c r="F13" s="17">
        <v>0</v>
      </c>
      <c r="G13" s="17">
        <v>50230.31</v>
      </c>
      <c r="H13" s="17">
        <v>128545</v>
      </c>
      <c r="I13" s="17">
        <v>0</v>
      </c>
      <c r="J13" s="17">
        <v>42364.6</v>
      </c>
      <c r="K13" s="17">
        <v>31679.71</v>
      </c>
      <c r="L13" s="17">
        <v>36488.870000000003</v>
      </c>
      <c r="M13" s="17">
        <v>61380</v>
      </c>
      <c r="N13" s="17">
        <v>0</v>
      </c>
      <c r="O13" s="17">
        <v>20000</v>
      </c>
      <c r="P13" s="17">
        <v>9000</v>
      </c>
      <c r="Q13" s="17">
        <v>-20104.59</v>
      </c>
      <c r="R13" s="17">
        <v>441406.83</v>
      </c>
      <c r="S13" s="18">
        <f t="shared" si="0"/>
        <v>18442.47000000003</v>
      </c>
    </row>
    <row r="14" spans="2:19" x14ac:dyDescent="0.2">
      <c r="B14" s="19">
        <v>43871</v>
      </c>
      <c r="C14" s="17">
        <v>40368.199999999997</v>
      </c>
      <c r="D14" s="17">
        <v>42602.97</v>
      </c>
      <c r="E14" s="17">
        <v>10000</v>
      </c>
      <c r="F14" s="17">
        <v>0</v>
      </c>
      <c r="G14" s="17">
        <v>51331.81</v>
      </c>
      <c r="H14" s="17">
        <v>122905</v>
      </c>
      <c r="I14" s="17">
        <v>0</v>
      </c>
      <c r="J14" s="17">
        <v>42654.07</v>
      </c>
      <c r="K14" s="17">
        <v>31793.200000000001</v>
      </c>
      <c r="L14" s="17">
        <v>37331.58</v>
      </c>
      <c r="M14" s="17">
        <v>61740</v>
      </c>
      <c r="N14" s="17">
        <v>0</v>
      </c>
      <c r="O14" s="17">
        <v>20000</v>
      </c>
      <c r="P14" s="17">
        <v>9000</v>
      </c>
      <c r="Q14" s="17">
        <v>-16003.23</v>
      </c>
      <c r="R14" s="17">
        <v>453723.6</v>
      </c>
      <c r="S14" s="18">
        <f t="shared" si="0"/>
        <v>12316.76999999996</v>
      </c>
    </row>
    <row r="15" spans="2:19" x14ac:dyDescent="0.2">
      <c r="B15" s="19">
        <v>43900</v>
      </c>
      <c r="C15" s="17">
        <v>25713.95</v>
      </c>
      <c r="D15" s="17">
        <v>42720.71</v>
      </c>
      <c r="E15" s="17">
        <v>0</v>
      </c>
      <c r="F15" s="17">
        <v>0</v>
      </c>
      <c r="G15" s="17">
        <v>50509.29</v>
      </c>
      <c r="H15" s="17">
        <v>125724.99999999999</v>
      </c>
      <c r="I15" s="17">
        <v>0</v>
      </c>
      <c r="J15" s="17">
        <v>53287.96</v>
      </c>
      <c r="K15" s="17">
        <v>35447.480000000003</v>
      </c>
      <c r="L15" s="17">
        <v>37299.980000000003</v>
      </c>
      <c r="M15" s="17">
        <v>72800</v>
      </c>
      <c r="N15" s="17">
        <v>0</v>
      </c>
      <c r="O15" s="17">
        <v>20000</v>
      </c>
      <c r="P15" s="17">
        <v>19000</v>
      </c>
      <c r="Q15" s="17">
        <v>-680.28</v>
      </c>
      <c r="R15" s="17">
        <v>481824.08999999997</v>
      </c>
      <c r="S15" s="18">
        <f t="shared" si="0"/>
        <v>28100.489999999991</v>
      </c>
    </row>
    <row r="16" spans="2:19" x14ac:dyDescent="0.2">
      <c r="B16" s="19">
        <v>43931</v>
      </c>
      <c r="C16" s="17">
        <v>114197.53</v>
      </c>
      <c r="D16" s="17">
        <v>42851.53</v>
      </c>
      <c r="E16" s="17">
        <v>0</v>
      </c>
      <c r="F16" s="17">
        <v>0</v>
      </c>
      <c r="G16" s="17">
        <v>40487.360000000001</v>
      </c>
      <c r="H16" s="17">
        <v>147630</v>
      </c>
      <c r="I16" s="17">
        <v>0</v>
      </c>
      <c r="J16" s="17">
        <v>63447.3</v>
      </c>
      <c r="K16" s="17">
        <v>35801.040000000001</v>
      </c>
      <c r="L16" s="17">
        <v>38419.51</v>
      </c>
      <c r="M16" s="17">
        <v>0</v>
      </c>
      <c r="N16" s="17">
        <v>1950.09</v>
      </c>
      <c r="O16" s="17">
        <v>0</v>
      </c>
      <c r="P16" s="17">
        <v>19000</v>
      </c>
      <c r="Q16" s="17">
        <v>0</v>
      </c>
      <c r="R16" s="17">
        <v>503784.36</v>
      </c>
      <c r="S16" s="18">
        <f t="shared" si="0"/>
        <v>21960.270000000019</v>
      </c>
    </row>
    <row r="17" spans="2:19" x14ac:dyDescent="0.2">
      <c r="B17" s="19">
        <v>43961</v>
      </c>
      <c r="C17" s="17">
        <v>127821.32</v>
      </c>
      <c r="D17" s="17">
        <v>42963.5</v>
      </c>
      <c r="E17" s="17">
        <v>0</v>
      </c>
      <c r="F17" s="17">
        <v>0</v>
      </c>
      <c r="G17" s="17">
        <v>40592.67</v>
      </c>
      <c r="H17" s="17">
        <v>146490</v>
      </c>
      <c r="I17" s="17">
        <v>0</v>
      </c>
      <c r="J17" s="17">
        <v>63771.9</v>
      </c>
      <c r="K17" s="17">
        <v>41053.19</v>
      </c>
      <c r="L17" s="17">
        <v>42212.18</v>
      </c>
      <c r="M17" s="17">
        <v>0</v>
      </c>
      <c r="N17" s="17">
        <v>2012.25</v>
      </c>
      <c r="O17" s="17">
        <v>0</v>
      </c>
      <c r="P17" s="17">
        <v>19000</v>
      </c>
      <c r="Q17" s="17">
        <v>-13831.24</v>
      </c>
      <c r="R17" s="17">
        <v>512085.77</v>
      </c>
      <c r="S17" s="18">
        <f t="shared" si="0"/>
        <v>8301.4100000000326</v>
      </c>
    </row>
    <row r="18" spans="2:19" x14ac:dyDescent="0.2">
      <c r="B18" s="19">
        <v>43992</v>
      </c>
      <c r="C18" s="17">
        <v>71850.19</v>
      </c>
      <c r="D18" s="17">
        <v>43092.05</v>
      </c>
      <c r="E18" s="17">
        <v>0</v>
      </c>
      <c r="F18" s="17">
        <v>0</v>
      </c>
      <c r="G18" s="17">
        <v>40713.46</v>
      </c>
      <c r="H18" s="17">
        <v>146205</v>
      </c>
      <c r="I18" s="17">
        <v>0</v>
      </c>
      <c r="J18" s="17">
        <v>63806.16</v>
      </c>
      <c r="K18" s="17">
        <v>45586.86</v>
      </c>
      <c r="L18" s="17">
        <v>46403.88</v>
      </c>
      <c r="M18" s="17">
        <v>0</v>
      </c>
      <c r="N18" s="17">
        <v>0</v>
      </c>
      <c r="O18" s="17">
        <v>0</v>
      </c>
      <c r="P18" s="17">
        <v>79000</v>
      </c>
      <c r="Q18" s="17">
        <v>-4973.13</v>
      </c>
      <c r="R18" s="17">
        <v>531684.47</v>
      </c>
      <c r="S18" s="18">
        <f t="shared" si="0"/>
        <v>19598.699999999953</v>
      </c>
    </row>
    <row r="19" spans="2:19" x14ac:dyDescent="0.2">
      <c r="B19" s="19">
        <v>44022</v>
      </c>
      <c r="C19" s="17">
        <v>15400.55</v>
      </c>
      <c r="D19" s="17">
        <v>43205.869999999995</v>
      </c>
      <c r="E19" s="17">
        <v>0</v>
      </c>
      <c r="F19" s="17">
        <v>0</v>
      </c>
      <c r="G19" s="17">
        <v>45825.829999999994</v>
      </c>
      <c r="H19" s="17">
        <v>154470</v>
      </c>
      <c r="I19" s="17">
        <v>0</v>
      </c>
      <c r="J19" s="17">
        <v>323165.74</v>
      </c>
      <c r="K19" s="17">
        <v>18896.05</v>
      </c>
      <c r="L19" s="17">
        <v>9633.7099999999991</v>
      </c>
      <c r="M19" s="17">
        <v>0</v>
      </c>
      <c r="N19" s="17">
        <v>0</v>
      </c>
      <c r="O19" s="17">
        <v>0</v>
      </c>
      <c r="P19" s="17">
        <v>-41000</v>
      </c>
      <c r="Q19" s="17">
        <v>-784</v>
      </c>
      <c r="R19" s="17">
        <v>568813.75</v>
      </c>
      <c r="S19" s="18">
        <f t="shared" si="0"/>
        <v>37129.280000000028</v>
      </c>
    </row>
    <row r="20" spans="2:19" x14ac:dyDescent="0.2">
      <c r="B20" s="19">
        <v>44053</v>
      </c>
      <c r="C20" s="17">
        <v>16218.76</v>
      </c>
      <c r="D20" s="17">
        <v>41256.36</v>
      </c>
      <c r="E20" s="17">
        <v>0</v>
      </c>
      <c r="F20" s="17">
        <v>0</v>
      </c>
      <c r="G20" s="17">
        <v>0</v>
      </c>
      <c r="H20" s="17">
        <v>226094</v>
      </c>
      <c r="I20" s="17">
        <v>16300</v>
      </c>
      <c r="J20" s="17">
        <v>242196.59</v>
      </c>
      <c r="K20" s="17">
        <v>18424.78</v>
      </c>
      <c r="L20" s="17">
        <v>6346.39</v>
      </c>
      <c r="M20" s="17">
        <v>0</v>
      </c>
      <c r="N20" s="17">
        <v>0</v>
      </c>
      <c r="O20" s="17">
        <v>0</v>
      </c>
      <c r="P20" s="17">
        <v>9000</v>
      </c>
      <c r="Q20" s="17">
        <v>-9029.68</v>
      </c>
      <c r="R20" s="17">
        <v>566807.19999999995</v>
      </c>
      <c r="S20" s="18">
        <f t="shared" si="0"/>
        <v>-2006.5500000000466</v>
      </c>
    </row>
    <row r="21" spans="2:19" x14ac:dyDescent="0.2">
      <c r="B21" s="19">
        <v>44084</v>
      </c>
      <c r="C21" s="17">
        <v>44891.25</v>
      </c>
      <c r="D21" s="17">
        <v>41364.619999999995</v>
      </c>
      <c r="E21" s="17">
        <v>0</v>
      </c>
      <c r="F21" s="17">
        <v>0</v>
      </c>
      <c r="G21" s="17">
        <v>50039.869999999995</v>
      </c>
      <c r="H21" s="17">
        <v>247170</v>
      </c>
      <c r="I21" s="17">
        <v>36904</v>
      </c>
      <c r="J21" s="17">
        <v>135007.81</v>
      </c>
      <c r="K21" s="17">
        <v>17840.41</v>
      </c>
      <c r="L21" s="17">
        <v>8773.44</v>
      </c>
      <c r="M21" s="17">
        <v>0</v>
      </c>
      <c r="N21" s="17">
        <v>0</v>
      </c>
      <c r="O21" s="17">
        <v>0</v>
      </c>
      <c r="P21" s="17">
        <v>9000</v>
      </c>
      <c r="Q21" s="17">
        <v>-4096.97</v>
      </c>
      <c r="R21" s="17">
        <v>586894.43000000005</v>
      </c>
      <c r="S21" s="18">
        <f t="shared" si="0"/>
        <v>20087.230000000098</v>
      </c>
    </row>
    <row r="22" spans="2:19" x14ac:dyDescent="0.2">
      <c r="B22" s="19">
        <v>44114</v>
      </c>
      <c r="C22" s="17">
        <v>34054.86</v>
      </c>
      <c r="D22" s="17">
        <v>41457.22</v>
      </c>
      <c r="E22" s="17">
        <v>0</v>
      </c>
      <c r="F22" s="17">
        <v>0</v>
      </c>
      <c r="G22" s="17">
        <v>60156.74</v>
      </c>
      <c r="H22" s="17">
        <v>293475</v>
      </c>
      <c r="I22" s="17">
        <v>29715</v>
      </c>
      <c r="J22" s="17">
        <v>100258.99</v>
      </c>
      <c r="K22" s="17">
        <v>20248.740000000002</v>
      </c>
      <c r="L22" s="17">
        <v>10841.3</v>
      </c>
      <c r="M22" s="17">
        <v>0</v>
      </c>
      <c r="N22" s="17">
        <v>0</v>
      </c>
      <c r="O22" s="17">
        <v>0</v>
      </c>
      <c r="P22" s="17">
        <v>9000</v>
      </c>
      <c r="Q22" s="17">
        <v>-4322.1000000000004</v>
      </c>
      <c r="R22" s="17">
        <v>594885.75000000012</v>
      </c>
      <c r="S22" s="18">
        <f t="shared" si="0"/>
        <v>7991.3200000000652</v>
      </c>
    </row>
    <row r="23" spans="2:19" x14ac:dyDescent="0.2">
      <c r="B23" s="23">
        <v>44145</v>
      </c>
      <c r="C23" s="24">
        <v>35337.230000000003</v>
      </c>
      <c r="D23" s="24">
        <v>41559.699999999997</v>
      </c>
      <c r="E23" s="24">
        <v>0</v>
      </c>
      <c r="F23" s="24">
        <v>0</v>
      </c>
      <c r="G23" s="24">
        <v>60317.19</v>
      </c>
      <c r="H23" s="24">
        <v>297345</v>
      </c>
      <c r="I23" s="24">
        <v>28578</v>
      </c>
      <c r="J23" s="24">
        <v>70370.83</v>
      </c>
      <c r="K23" s="24">
        <v>13872.65</v>
      </c>
      <c r="L23" s="24">
        <v>13993.56</v>
      </c>
      <c r="M23" s="24">
        <v>0</v>
      </c>
      <c r="N23" s="24">
        <v>0</v>
      </c>
      <c r="O23" s="24">
        <v>0</v>
      </c>
      <c r="P23" s="24">
        <v>7000</v>
      </c>
      <c r="Q23" s="24">
        <v>-8534.43</v>
      </c>
      <c r="R23" s="24">
        <v>559839.73</v>
      </c>
      <c r="S23" s="18">
        <f t="shared" si="0"/>
        <v>-35046.020000000135</v>
      </c>
    </row>
    <row r="24" spans="2:19" x14ac:dyDescent="0.2">
      <c r="B24" s="23">
        <v>44175</v>
      </c>
      <c r="C24" s="24">
        <v>43847.5</v>
      </c>
      <c r="D24" s="24">
        <v>41653.199999999997</v>
      </c>
      <c r="E24" s="24">
        <v>0</v>
      </c>
      <c r="F24" s="24">
        <v>0</v>
      </c>
      <c r="G24" s="24">
        <v>62461.24</v>
      </c>
      <c r="H24" s="24">
        <v>295410</v>
      </c>
      <c r="I24" s="24">
        <v>29190</v>
      </c>
      <c r="J24" s="24">
        <v>70634.78</v>
      </c>
      <c r="K24" s="24">
        <v>14484.76</v>
      </c>
      <c r="L24" s="24">
        <v>16744.060000000001</v>
      </c>
      <c r="M24" s="24">
        <v>0</v>
      </c>
      <c r="N24" s="24">
        <v>0</v>
      </c>
      <c r="O24" s="24">
        <v>0</v>
      </c>
      <c r="P24" s="24">
        <v>7000</v>
      </c>
      <c r="Q24" s="24">
        <v>-9077.7200000000012</v>
      </c>
      <c r="R24" s="24">
        <v>572347.82000000007</v>
      </c>
      <c r="S24" s="18">
        <f t="shared" si="0"/>
        <v>12508.090000000084</v>
      </c>
    </row>
    <row r="25" spans="2:19" x14ac:dyDescent="0.2">
      <c r="B25" s="23">
        <v>44197</v>
      </c>
      <c r="C25" s="24">
        <v>123079.99</v>
      </c>
      <c r="D25" s="24">
        <v>0</v>
      </c>
      <c r="E25" s="24">
        <v>0</v>
      </c>
      <c r="F25" s="24">
        <v>0</v>
      </c>
      <c r="G25" s="24">
        <v>20758.309999999998</v>
      </c>
      <c r="H25" s="24">
        <v>288960</v>
      </c>
      <c r="I25" s="24">
        <v>28056</v>
      </c>
      <c r="J25" s="24">
        <v>70770.850000000006</v>
      </c>
      <c r="K25" s="24">
        <v>17104.71</v>
      </c>
      <c r="L25" s="24">
        <v>19021.39</v>
      </c>
      <c r="M25" s="24">
        <v>0</v>
      </c>
      <c r="N25" s="24">
        <v>0</v>
      </c>
      <c r="O25" s="24">
        <v>0</v>
      </c>
      <c r="P25" s="24">
        <v>7000</v>
      </c>
      <c r="Q25" s="24">
        <v>-7039.3099999999977</v>
      </c>
      <c r="R25" s="24">
        <v>567711.93999999994</v>
      </c>
      <c r="S25" s="18">
        <f t="shared" si="0"/>
        <v>-4635.8800000001211</v>
      </c>
    </row>
    <row r="26" spans="2:19" x14ac:dyDescent="0.2">
      <c r="B26" s="23">
        <v>44206</v>
      </c>
      <c r="C26" s="24">
        <v>152408.67000000001</v>
      </c>
      <c r="D26" s="24">
        <v>0</v>
      </c>
      <c r="E26" s="24">
        <v>0</v>
      </c>
      <c r="F26" s="24">
        <v>0</v>
      </c>
      <c r="G26" s="24">
        <v>10104.41</v>
      </c>
      <c r="H26" s="24">
        <v>288960</v>
      </c>
      <c r="I26" s="24">
        <v>26442</v>
      </c>
      <c r="J26" s="24">
        <v>70792.67</v>
      </c>
      <c r="K26" s="24">
        <v>17234.060000000001</v>
      </c>
      <c r="L26" s="24">
        <v>20365.349999999999</v>
      </c>
      <c r="M26" s="24">
        <v>0</v>
      </c>
      <c r="N26" s="24">
        <v>0</v>
      </c>
      <c r="O26" s="24">
        <v>0</v>
      </c>
      <c r="P26" s="24">
        <v>7000</v>
      </c>
      <c r="Q26" s="24">
        <v>-8061.9600000000064</v>
      </c>
      <c r="R26" s="24">
        <v>585245.20000000007</v>
      </c>
      <c r="S26" s="18">
        <f t="shared" si="0"/>
        <v>17533.260000000126</v>
      </c>
    </row>
    <row r="27" spans="2:19" x14ac:dyDescent="0.2">
      <c r="B27" s="23">
        <v>44234</v>
      </c>
      <c r="C27" s="24">
        <v>51871.81</v>
      </c>
      <c r="D27" s="24">
        <v>0</v>
      </c>
      <c r="E27" s="24">
        <v>0</v>
      </c>
      <c r="F27" s="24">
        <v>30028.82</v>
      </c>
      <c r="G27" s="24">
        <v>125885.42</v>
      </c>
      <c r="H27" s="24">
        <v>292830</v>
      </c>
      <c r="I27" s="24">
        <v>24702</v>
      </c>
      <c r="J27" s="24">
        <v>75697.289999999994</v>
      </c>
      <c r="K27" s="24">
        <v>16742.849999999999</v>
      </c>
      <c r="L27" s="24">
        <v>21654.81</v>
      </c>
      <c r="M27" s="24">
        <v>0</v>
      </c>
      <c r="N27" s="24">
        <v>0</v>
      </c>
      <c r="O27" s="24">
        <v>0</v>
      </c>
      <c r="P27" s="24">
        <v>7000</v>
      </c>
      <c r="Q27" s="24">
        <v>-2693.1299999999901</v>
      </c>
      <c r="R27" s="24">
        <v>643719.87000000011</v>
      </c>
      <c r="S27" s="18">
        <f t="shared" si="0"/>
        <v>58474.670000000042</v>
      </c>
    </row>
    <row r="28" spans="2:19" x14ac:dyDescent="0.2">
      <c r="B28" s="23">
        <v>44265</v>
      </c>
      <c r="C28" s="24">
        <v>38081.15</v>
      </c>
      <c r="D28" s="24">
        <v>0</v>
      </c>
      <c r="E28" s="24">
        <v>0</v>
      </c>
      <c r="F28" s="24">
        <v>50102.74</v>
      </c>
      <c r="G28" s="24">
        <v>140357.29</v>
      </c>
      <c r="H28" s="24">
        <v>299925</v>
      </c>
      <c r="I28" s="24">
        <v>27237</v>
      </c>
      <c r="J28" s="24">
        <v>85586.78</v>
      </c>
      <c r="K28" s="24">
        <v>9780.42</v>
      </c>
      <c r="L28" s="24">
        <v>22524.799999999999</v>
      </c>
      <c r="M28" s="24">
        <v>0</v>
      </c>
      <c r="N28" s="24">
        <v>0</v>
      </c>
      <c r="O28" s="24">
        <v>0</v>
      </c>
      <c r="P28" s="24">
        <v>7000</v>
      </c>
      <c r="Q28" s="24">
        <v>-4237.9599999999991</v>
      </c>
      <c r="R28" s="24">
        <v>676357.22000000009</v>
      </c>
      <c r="S28" s="18">
        <f t="shared" si="0"/>
        <v>32637.349999999977</v>
      </c>
    </row>
    <row r="29" spans="2:19" x14ac:dyDescent="0.2">
      <c r="B29" s="23">
        <v>44296</v>
      </c>
      <c r="C29" s="24">
        <v>48306.59</v>
      </c>
      <c r="D29" s="24">
        <v>0</v>
      </c>
      <c r="E29" s="24">
        <v>1000</v>
      </c>
      <c r="F29" s="24">
        <v>50271.85</v>
      </c>
      <c r="G29" s="24">
        <v>140468.15</v>
      </c>
      <c r="H29" s="24">
        <v>318630</v>
      </c>
      <c r="I29" s="24">
        <v>27069</v>
      </c>
      <c r="J29" s="24">
        <v>35668.11</v>
      </c>
      <c r="K29" s="24">
        <v>10125.709999999999</v>
      </c>
      <c r="L29" s="24">
        <v>26353.98</v>
      </c>
      <c r="M29" s="24">
        <v>0</v>
      </c>
      <c r="N29" s="24">
        <v>0</v>
      </c>
      <c r="O29" s="24">
        <v>0</v>
      </c>
      <c r="P29" s="24">
        <v>57000</v>
      </c>
      <c r="Q29" s="24">
        <v>-2844.179999999993</v>
      </c>
      <c r="R29" s="24">
        <v>712049.21</v>
      </c>
      <c r="S29" s="18">
        <f t="shared" si="0"/>
        <v>35691.989999999874</v>
      </c>
    </row>
    <row r="30" spans="2:19" x14ac:dyDescent="0.2">
      <c r="B30" s="23">
        <v>44326</v>
      </c>
      <c r="C30" s="17">
        <v>23581.599999999999</v>
      </c>
      <c r="D30" s="17">
        <v>0</v>
      </c>
      <c r="E30" s="17">
        <v>1000</v>
      </c>
      <c r="F30" s="17">
        <v>50405.14</v>
      </c>
      <c r="G30" s="17">
        <v>173611.8</v>
      </c>
      <c r="H30" s="17">
        <v>318630</v>
      </c>
      <c r="I30" s="17">
        <v>26775</v>
      </c>
      <c r="J30" s="17">
        <v>56552.9</v>
      </c>
      <c r="K30" s="17">
        <v>10231.620000000001</v>
      </c>
      <c r="L30" s="17">
        <v>29321.7</v>
      </c>
      <c r="M30" s="17">
        <v>0</v>
      </c>
      <c r="N30" s="17">
        <v>0</v>
      </c>
      <c r="O30" s="17">
        <v>0</v>
      </c>
      <c r="P30" s="17">
        <v>57000</v>
      </c>
      <c r="Q30" s="17">
        <v>-2209.5600000000049</v>
      </c>
      <c r="R30" s="17">
        <v>744900.2</v>
      </c>
      <c r="S30" s="18">
        <f t="shared" si="0"/>
        <v>32850.989999999991</v>
      </c>
    </row>
    <row r="31" spans="2:19" x14ac:dyDescent="0.2">
      <c r="B31" s="23">
        <v>44357</v>
      </c>
      <c r="C31" s="17">
        <v>39996.520000000004</v>
      </c>
      <c r="D31" s="17">
        <v>0</v>
      </c>
      <c r="E31" s="17">
        <v>1000</v>
      </c>
      <c r="F31" s="17">
        <v>50545.75</v>
      </c>
      <c r="G31" s="17">
        <v>174014.03999999998</v>
      </c>
      <c r="H31" s="17">
        <v>314760</v>
      </c>
      <c r="I31" s="17">
        <v>18018</v>
      </c>
      <c r="J31" s="17">
        <v>67058.320000000007</v>
      </c>
      <c r="K31" s="17">
        <v>10967.53</v>
      </c>
      <c r="L31" s="17">
        <v>32427.759999999998</v>
      </c>
      <c r="M31" s="17">
        <v>0</v>
      </c>
      <c r="N31" s="17">
        <v>0</v>
      </c>
      <c r="O31" s="17">
        <v>0</v>
      </c>
      <c r="P31" s="17">
        <v>57000</v>
      </c>
      <c r="Q31" s="17">
        <v>-4888.7199999999939</v>
      </c>
      <c r="R31" s="17">
        <v>760899.20000000019</v>
      </c>
      <c r="S31" s="18">
        <f t="shared" si="0"/>
        <v>15999.000000000233</v>
      </c>
    </row>
    <row r="32" spans="2:19" x14ac:dyDescent="0.2">
      <c r="B32" s="14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</row>
    <row r="33" spans="2:19" x14ac:dyDescent="0.2">
      <c r="B33" s="1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/>
    </row>
    <row r="34" spans="2:19" ht="15" thickBot="1" x14ac:dyDescent="0.2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</row>
  </sheetData>
  <mergeCells count="6">
    <mergeCell ref="S3:S5"/>
    <mergeCell ref="D3:G3"/>
    <mergeCell ref="H3:J3"/>
    <mergeCell ref="K3:N3"/>
    <mergeCell ref="O3:Q3"/>
    <mergeCell ref="R3:R5"/>
  </mergeCells>
  <phoneticPr fontId="5" type="noConversion"/>
  <conditionalFormatting sqref="S6:S10 S12:S34"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{1D64AB90-227D-4044-96B4-BEEE10EFC78C}</x14:id>
        </ext>
      </extLst>
    </cfRule>
  </conditionalFormatting>
  <conditionalFormatting sqref="C6:C34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{A8D5B3DD-0362-4B02-B824-E543E635778C}</x14:id>
        </ext>
      </extLst>
    </cfRule>
  </conditionalFormatting>
  <conditionalFormatting sqref="D6:D34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{9262FA2E-985C-4C9F-BC2C-5465EE4A39E5}</x14:id>
        </ext>
      </extLst>
    </cfRule>
  </conditionalFormatting>
  <conditionalFormatting sqref="E6:E34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{366CB2EF-417B-4A2A-A0FC-74FA72D67D0E}</x14:id>
        </ext>
      </extLst>
    </cfRule>
  </conditionalFormatting>
  <conditionalFormatting sqref="F6:F34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{C63BD7AD-4A7E-41B2-B926-F353DC8F8355}</x14:id>
        </ext>
      </extLst>
    </cfRule>
  </conditionalFormatting>
  <conditionalFormatting sqref="G6:G34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{EF82F637-C529-4606-AB75-EFC562990FDD}</x14:id>
        </ext>
      </extLst>
    </cfRule>
  </conditionalFormatting>
  <conditionalFormatting sqref="H6:H34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{108206A8-6F7A-4A41-865B-B89BF7A3213D}</x14:id>
        </ext>
      </extLst>
    </cfRule>
  </conditionalFormatting>
  <conditionalFormatting sqref="I6:I34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{5459F8EC-8409-4F32-91C3-C64502A2A1A7}</x14:id>
        </ext>
      </extLst>
    </cfRule>
  </conditionalFormatting>
  <conditionalFormatting sqref="J6:J34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{EA3F5533-E5A1-45C8-BEBA-D23596F0B1FB}</x14:id>
        </ext>
      </extLst>
    </cfRule>
  </conditionalFormatting>
  <conditionalFormatting sqref="K6:K34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{5D9E7CCB-26C7-49B5-B11C-54E3DB3F3F38}</x14:id>
        </ext>
      </extLst>
    </cfRule>
  </conditionalFormatting>
  <conditionalFormatting sqref="L6:L34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{2784457A-ECE6-4F72-92D6-DDC0B0EC0618}</x14:id>
        </ext>
      </extLst>
    </cfRule>
  </conditionalFormatting>
  <conditionalFormatting sqref="M6:M34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{7CC31536-6AA6-473B-9F0A-A55BD9B8A311}</x14:id>
        </ext>
      </extLst>
    </cfRule>
  </conditionalFormatting>
  <conditionalFormatting sqref="N6:N34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{9ED6CAA1-F06F-4B76-A494-32CFD48F70A5}</x14:id>
        </ext>
      </extLst>
    </cfRule>
  </conditionalFormatting>
  <conditionalFormatting sqref="O6:O34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{79E86C09-D459-46FB-8ACE-D5B165E833BF}</x14:id>
        </ext>
      </extLst>
    </cfRule>
  </conditionalFormatting>
  <conditionalFormatting sqref="P6:P34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{7843817F-83BE-406B-8B5E-06FD2FA0F2BE}</x14:id>
        </ext>
      </extLst>
    </cfRule>
  </conditionalFormatting>
  <conditionalFormatting sqref="Q6:Q34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{89879D83-71C1-4BD2-8AD3-870641914BA9}</x14:id>
        </ext>
      </extLst>
    </cfRule>
  </conditionalFormatting>
  <conditionalFormatting sqref="R6:R34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{83AB5F10-FE33-4604-A317-D0B3AB265532}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64AB90-227D-4044-96B4-BEEE10EFC78C}">
            <x14:dataBar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S6:S10 S12:S34</xm:sqref>
        </x14:conditionalFormatting>
        <x14:conditionalFormatting xmlns:xm="http://schemas.microsoft.com/office/excel/2006/main">
          <x14:cfRule type="dataBar" id="{A8D5B3DD-0362-4B02-B824-E543E63577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C6:C34</xm:sqref>
        </x14:conditionalFormatting>
        <x14:conditionalFormatting xmlns:xm="http://schemas.microsoft.com/office/excel/2006/main">
          <x14:cfRule type="dataBar" id="{9262FA2E-985C-4C9F-BC2C-5465EE4A39E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D6:D34</xm:sqref>
        </x14:conditionalFormatting>
        <x14:conditionalFormatting xmlns:xm="http://schemas.microsoft.com/office/excel/2006/main">
          <x14:cfRule type="dataBar" id="{366CB2EF-417B-4A2A-A0FC-74FA72D67D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E6:E34</xm:sqref>
        </x14:conditionalFormatting>
        <x14:conditionalFormatting xmlns:xm="http://schemas.microsoft.com/office/excel/2006/main">
          <x14:cfRule type="dataBar" id="{C63BD7AD-4A7E-41B2-B926-F353DC8F83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F6:F34</xm:sqref>
        </x14:conditionalFormatting>
        <x14:conditionalFormatting xmlns:xm="http://schemas.microsoft.com/office/excel/2006/main">
          <x14:cfRule type="dataBar" id="{EF82F637-C529-4606-AB75-EFC562990F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G6:G34</xm:sqref>
        </x14:conditionalFormatting>
        <x14:conditionalFormatting xmlns:xm="http://schemas.microsoft.com/office/excel/2006/main">
          <x14:cfRule type="dataBar" id="{108206A8-6F7A-4A41-865B-B89BF7A321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H6:H34</xm:sqref>
        </x14:conditionalFormatting>
        <x14:conditionalFormatting xmlns:xm="http://schemas.microsoft.com/office/excel/2006/main">
          <x14:cfRule type="dataBar" id="{5459F8EC-8409-4F32-91C3-C64502A2A1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I6:I34</xm:sqref>
        </x14:conditionalFormatting>
        <x14:conditionalFormatting xmlns:xm="http://schemas.microsoft.com/office/excel/2006/main">
          <x14:cfRule type="dataBar" id="{EA3F5533-E5A1-45C8-BEBA-D23596F0B1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J6:J34</xm:sqref>
        </x14:conditionalFormatting>
        <x14:conditionalFormatting xmlns:xm="http://schemas.microsoft.com/office/excel/2006/main">
          <x14:cfRule type="dataBar" id="{5D9E7CCB-26C7-49B5-B11C-54E3DB3F3F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K6:K34</xm:sqref>
        </x14:conditionalFormatting>
        <x14:conditionalFormatting xmlns:xm="http://schemas.microsoft.com/office/excel/2006/main">
          <x14:cfRule type="dataBar" id="{2784457A-ECE6-4F72-92D6-DDC0B0EC06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L6:L34</xm:sqref>
        </x14:conditionalFormatting>
        <x14:conditionalFormatting xmlns:xm="http://schemas.microsoft.com/office/excel/2006/main">
          <x14:cfRule type="dataBar" id="{7CC31536-6AA6-473B-9F0A-A55BD9B8A3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M6:M34</xm:sqref>
        </x14:conditionalFormatting>
        <x14:conditionalFormatting xmlns:xm="http://schemas.microsoft.com/office/excel/2006/main">
          <x14:cfRule type="dataBar" id="{9ED6CAA1-F06F-4B76-A494-32CFD48F70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N6:N34</xm:sqref>
        </x14:conditionalFormatting>
        <x14:conditionalFormatting xmlns:xm="http://schemas.microsoft.com/office/excel/2006/main">
          <x14:cfRule type="dataBar" id="{79E86C09-D459-46FB-8ACE-D5B165E833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O6:O34</xm:sqref>
        </x14:conditionalFormatting>
        <x14:conditionalFormatting xmlns:xm="http://schemas.microsoft.com/office/excel/2006/main">
          <x14:cfRule type="dataBar" id="{7843817F-83BE-406B-8B5E-06FD2FA0F2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P6:P34</xm:sqref>
        </x14:conditionalFormatting>
        <x14:conditionalFormatting xmlns:xm="http://schemas.microsoft.com/office/excel/2006/main">
          <x14:cfRule type="dataBar" id="{89879D83-71C1-4BD2-8AD3-870641914B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Q6:Q34</xm:sqref>
        </x14:conditionalFormatting>
        <x14:conditionalFormatting xmlns:xm="http://schemas.microsoft.com/office/excel/2006/main">
          <x14:cfRule type="dataBar" id="{83AB5F10-FE33-4604-A317-D0B3AB2655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R6:R34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配置计划</vt:lpstr>
      <vt:lpstr>实际结果</vt:lpstr>
      <vt:lpstr>配置计划!Print_Area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13</cp:revision>
  <dcterms:created xsi:type="dcterms:W3CDTF">2015-06-05T18:19:34Z</dcterms:created>
  <dcterms:modified xsi:type="dcterms:W3CDTF">2021-06-10T09:25:50Z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