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3B46AC07-B342-4220-A38D-E685169970DD}" xr6:coauthVersionLast="46" xr6:coauthVersionMax="46" xr10:uidLastSave="{00000000-0000-0000-0000-000000000000}"/>
  <bookViews>
    <workbookView xWindow="-120" yWindow="-120" windowWidth="29040" windowHeight="15840" tabRatio="619" activeTab="5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'hs300'!$A$1:$AC$166</definedName>
    <definedName name="_xlnm._FilterDatabase" localSheetId="2" hidden="1">'hs300 (总表)'!$A$1:$AC$444</definedName>
    <definedName name="_xlnm._FilterDatabase" localSheetId="1" hidden="1">'zz500'!$A$1:$AC$166</definedName>
    <definedName name="_xlnm._FilterDatabase" localSheetId="3" hidden="1">'zz500 (总表)'!$A$1:$AC$370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6" l="1"/>
  <c r="AA182" i="2"/>
  <c r="AA183" i="2"/>
  <c r="AA184" i="2"/>
  <c r="AA185" i="2"/>
  <c r="AA186" i="2"/>
  <c r="AA187" i="2"/>
  <c r="F179" i="2"/>
  <c r="H179" i="2"/>
  <c r="K179" i="2"/>
  <c r="L179" i="2"/>
  <c r="M179" i="2" s="1"/>
  <c r="N179" i="2" s="1"/>
  <c r="O179" i="2"/>
  <c r="P179" i="2" s="1"/>
  <c r="Q179" i="2"/>
  <c r="E179" i="2" s="1"/>
  <c r="AC179" i="2" s="1"/>
  <c r="AA179" i="2"/>
  <c r="F180" i="2"/>
  <c r="H180" i="2"/>
  <c r="K180" i="2"/>
  <c r="L180" i="2"/>
  <c r="O180" i="2"/>
  <c r="P180" i="2" s="1"/>
  <c r="Q180" i="2"/>
  <c r="E180" i="2" s="1"/>
  <c r="AA180" i="2"/>
  <c r="F181" i="2"/>
  <c r="H181" i="2"/>
  <c r="K181" i="2"/>
  <c r="L181" i="2"/>
  <c r="M181" i="2" s="1"/>
  <c r="N181" i="2" s="1"/>
  <c r="O181" i="2"/>
  <c r="P181" i="2" s="1"/>
  <c r="Q181" i="2"/>
  <c r="E181" i="2" s="1"/>
  <c r="AC181" i="2" s="1"/>
  <c r="AA181" i="2"/>
  <c r="F182" i="2"/>
  <c r="AC182" i="2" s="1"/>
  <c r="H182" i="2"/>
  <c r="K182" i="2"/>
  <c r="L182" i="2"/>
  <c r="O182" i="2"/>
  <c r="P182" i="2" s="1"/>
  <c r="Q182" i="2"/>
  <c r="E182" i="2" s="1"/>
  <c r="F183" i="2"/>
  <c r="AC183" i="2" s="1"/>
  <c r="H183" i="2"/>
  <c r="K183" i="2"/>
  <c r="L183" i="2"/>
  <c r="O183" i="2"/>
  <c r="P183" i="2" s="1"/>
  <c r="Q183" i="2"/>
  <c r="E183" i="2" s="1"/>
  <c r="F184" i="2"/>
  <c r="AC184" i="2" s="1"/>
  <c r="H184" i="2"/>
  <c r="K184" i="2"/>
  <c r="L184" i="2"/>
  <c r="O184" i="2"/>
  <c r="P184" i="2" s="1"/>
  <c r="Q184" i="2"/>
  <c r="E184" i="2" s="1"/>
  <c r="F185" i="2"/>
  <c r="AC185" i="2" s="1"/>
  <c r="H185" i="2"/>
  <c r="K185" i="2"/>
  <c r="L185" i="2"/>
  <c r="O185" i="2"/>
  <c r="P185" i="2" s="1"/>
  <c r="Q185" i="2"/>
  <c r="E185" i="2" s="1"/>
  <c r="F186" i="2"/>
  <c r="AC186" i="2" s="1"/>
  <c r="H186" i="2"/>
  <c r="K186" i="2"/>
  <c r="L186" i="2"/>
  <c r="O186" i="2"/>
  <c r="P186" i="2" s="1"/>
  <c r="Q186" i="2"/>
  <c r="E186" i="2" s="1"/>
  <c r="F187" i="2"/>
  <c r="AC187" i="2" s="1"/>
  <c r="H187" i="2"/>
  <c r="K187" i="2"/>
  <c r="L187" i="2"/>
  <c r="O187" i="2"/>
  <c r="P187" i="2" s="1"/>
  <c r="Q187" i="2"/>
  <c r="E187" i="2" s="1"/>
  <c r="R182" i="1"/>
  <c r="S182" i="1"/>
  <c r="V182" i="1"/>
  <c r="W182" i="1"/>
  <c r="Z182" i="1" s="1"/>
  <c r="AB182" i="1" s="1"/>
  <c r="X182" i="1"/>
  <c r="Y182" i="1"/>
  <c r="AA182" i="1"/>
  <c r="AC182" i="1"/>
  <c r="R183" i="1"/>
  <c r="S183" i="1"/>
  <c r="V183" i="1"/>
  <c r="W183" i="1"/>
  <c r="Z183" i="1" s="1"/>
  <c r="AB183" i="1" s="1"/>
  <c r="X183" i="1"/>
  <c r="Y183" i="1"/>
  <c r="AA183" i="1"/>
  <c r="AC183" i="1"/>
  <c r="R184" i="1"/>
  <c r="S184" i="1"/>
  <c r="V184" i="1"/>
  <c r="W184" i="1"/>
  <c r="Z184" i="1" s="1"/>
  <c r="AB184" i="1" s="1"/>
  <c r="X184" i="1"/>
  <c r="Y184" i="1"/>
  <c r="AA184" i="1"/>
  <c r="AC184" i="1"/>
  <c r="R185" i="1"/>
  <c r="S185" i="1"/>
  <c r="V185" i="1"/>
  <c r="W185" i="1"/>
  <c r="Z185" i="1" s="1"/>
  <c r="AB185" i="1" s="1"/>
  <c r="X185" i="1"/>
  <c r="Y185" i="1"/>
  <c r="AA185" i="1"/>
  <c r="AC185" i="1"/>
  <c r="R186" i="1"/>
  <c r="S186" i="1"/>
  <c r="V186" i="1"/>
  <c r="W186" i="1"/>
  <c r="Z186" i="1" s="1"/>
  <c r="AB186" i="1" s="1"/>
  <c r="X186" i="1"/>
  <c r="Y186" i="1"/>
  <c r="AA186" i="1"/>
  <c r="AC186" i="1"/>
  <c r="R187" i="1"/>
  <c r="S187" i="1"/>
  <c r="V187" i="1"/>
  <c r="W187" i="1"/>
  <c r="Z187" i="1" s="1"/>
  <c r="AB187" i="1" s="1"/>
  <c r="X187" i="1"/>
  <c r="Y187" i="1"/>
  <c r="AA187" i="1"/>
  <c r="AC187" i="1"/>
  <c r="F179" i="1"/>
  <c r="H179" i="1"/>
  <c r="K179" i="1"/>
  <c r="L179" i="1"/>
  <c r="M179" i="1" s="1"/>
  <c r="N179" i="1" s="1"/>
  <c r="O179" i="1"/>
  <c r="P179" i="1" s="1"/>
  <c r="Q179" i="1"/>
  <c r="E179" i="1" s="1"/>
  <c r="AC179" i="1" s="1"/>
  <c r="AA179" i="1"/>
  <c r="F180" i="1"/>
  <c r="H180" i="1"/>
  <c r="K180" i="1"/>
  <c r="L180" i="1"/>
  <c r="M180" i="1" s="1"/>
  <c r="N180" i="1" s="1"/>
  <c r="O180" i="1"/>
  <c r="P180" i="1" s="1"/>
  <c r="Q180" i="1"/>
  <c r="E180" i="1" s="1"/>
  <c r="AA180" i="1"/>
  <c r="F181" i="1"/>
  <c r="H181" i="1"/>
  <c r="K181" i="1"/>
  <c r="L181" i="1"/>
  <c r="M181" i="1" s="1"/>
  <c r="N181" i="1" s="1"/>
  <c r="O181" i="1"/>
  <c r="P181" i="1" s="1"/>
  <c r="Q181" i="1"/>
  <c r="E181" i="1" s="1"/>
  <c r="AC181" i="1" s="1"/>
  <c r="AA181" i="1"/>
  <c r="F182" i="1"/>
  <c r="H182" i="1"/>
  <c r="K182" i="1"/>
  <c r="L182" i="1"/>
  <c r="M182" i="1" s="1"/>
  <c r="N182" i="1" s="1"/>
  <c r="O182" i="1"/>
  <c r="P182" i="1" s="1"/>
  <c r="Q182" i="1"/>
  <c r="E182" i="1" s="1"/>
  <c r="F183" i="1"/>
  <c r="H183" i="1"/>
  <c r="K183" i="1"/>
  <c r="L183" i="1"/>
  <c r="M183" i="1" s="1"/>
  <c r="N183" i="1" s="1"/>
  <c r="O183" i="1"/>
  <c r="P183" i="1" s="1"/>
  <c r="Q183" i="1"/>
  <c r="E183" i="1" s="1"/>
  <c r="F184" i="1"/>
  <c r="H184" i="1"/>
  <c r="K184" i="1"/>
  <c r="L184" i="1"/>
  <c r="M184" i="1" s="1"/>
  <c r="N184" i="1" s="1"/>
  <c r="O184" i="1"/>
  <c r="P184" i="1" s="1"/>
  <c r="Q184" i="1"/>
  <c r="E184" i="1" s="1"/>
  <c r="F185" i="1"/>
  <c r="H185" i="1"/>
  <c r="K185" i="1"/>
  <c r="L185" i="1"/>
  <c r="M185" i="1" s="1"/>
  <c r="N185" i="1" s="1"/>
  <c r="O185" i="1"/>
  <c r="P185" i="1" s="1"/>
  <c r="Q185" i="1"/>
  <c r="E185" i="1" s="1"/>
  <c r="F186" i="1"/>
  <c r="H186" i="1"/>
  <c r="K186" i="1"/>
  <c r="L186" i="1"/>
  <c r="M186" i="1" s="1"/>
  <c r="N186" i="1" s="1"/>
  <c r="O186" i="1"/>
  <c r="P186" i="1" s="1"/>
  <c r="Q186" i="1"/>
  <c r="E186" i="1" s="1"/>
  <c r="F187" i="1"/>
  <c r="H187" i="1"/>
  <c r="K187" i="1"/>
  <c r="L187" i="1"/>
  <c r="M187" i="1" s="1"/>
  <c r="N187" i="1" s="1"/>
  <c r="O187" i="1"/>
  <c r="P187" i="1" s="1"/>
  <c r="Q187" i="1"/>
  <c r="E187" i="1" s="1"/>
  <c r="AA176" i="2"/>
  <c r="AA177" i="2"/>
  <c r="AA178" i="2"/>
  <c r="AA177" i="1"/>
  <c r="AA178" i="1"/>
  <c r="F173" i="2"/>
  <c r="H173" i="2"/>
  <c r="K173" i="2"/>
  <c r="L173" i="2"/>
  <c r="O173" i="2"/>
  <c r="P173" i="2" s="1"/>
  <c r="Q173" i="2"/>
  <c r="E173" i="2" s="1"/>
  <c r="AA173" i="2"/>
  <c r="F174" i="2"/>
  <c r="H174" i="2"/>
  <c r="K174" i="2"/>
  <c r="L174" i="2"/>
  <c r="O174" i="2"/>
  <c r="P174" i="2" s="1"/>
  <c r="Q174" i="2"/>
  <c r="E174" i="2" s="1"/>
  <c r="AA174" i="2"/>
  <c r="F175" i="2"/>
  <c r="H175" i="2"/>
  <c r="K175" i="2"/>
  <c r="L175" i="2"/>
  <c r="O175" i="2"/>
  <c r="P175" i="2" s="1"/>
  <c r="Q175" i="2"/>
  <c r="E175" i="2" s="1"/>
  <c r="AA175" i="2"/>
  <c r="F176" i="2"/>
  <c r="H176" i="2"/>
  <c r="K176" i="2"/>
  <c r="L176" i="2"/>
  <c r="O176" i="2"/>
  <c r="P176" i="2" s="1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68" i="2"/>
  <c r="H168" i="2"/>
  <c r="K168" i="2"/>
  <c r="L168" i="2"/>
  <c r="O168" i="2"/>
  <c r="P168" i="2" s="1"/>
  <c r="Q168" i="2"/>
  <c r="E168" i="2" s="1"/>
  <c r="AA168" i="2"/>
  <c r="F169" i="2"/>
  <c r="H169" i="2"/>
  <c r="K169" i="2"/>
  <c r="L169" i="2"/>
  <c r="O169" i="2"/>
  <c r="P169" i="2" s="1"/>
  <c r="Q169" i="2"/>
  <c r="E169" i="2" s="1"/>
  <c r="AA169" i="2"/>
  <c r="F170" i="2"/>
  <c r="H170" i="2"/>
  <c r="K170" i="2"/>
  <c r="L170" i="2"/>
  <c r="O170" i="2"/>
  <c r="P170" i="2" s="1"/>
  <c r="Q170" i="2"/>
  <c r="E170" i="2" s="1"/>
  <c r="AA170" i="2"/>
  <c r="F171" i="2"/>
  <c r="H171" i="2"/>
  <c r="K171" i="2"/>
  <c r="L171" i="2"/>
  <c r="O171" i="2"/>
  <c r="P171" i="2" s="1"/>
  <c r="Q171" i="2"/>
  <c r="E171" i="2" s="1"/>
  <c r="AA171" i="2"/>
  <c r="F172" i="2"/>
  <c r="H172" i="2"/>
  <c r="K172" i="2"/>
  <c r="L172" i="2"/>
  <c r="O172" i="2"/>
  <c r="P172" i="2" s="1"/>
  <c r="Q172" i="2"/>
  <c r="E172" i="2" s="1"/>
  <c r="AA172" i="2"/>
  <c r="F173" i="1"/>
  <c r="H173" i="1"/>
  <c r="K173" i="1"/>
  <c r="L173" i="1"/>
  <c r="O173" i="1"/>
  <c r="P173" i="1" s="1"/>
  <c r="Q173" i="1"/>
  <c r="E173" i="1" s="1"/>
  <c r="AA173" i="1"/>
  <c r="F174" i="1"/>
  <c r="H174" i="1"/>
  <c r="K174" i="1"/>
  <c r="L174" i="1"/>
  <c r="O174" i="1"/>
  <c r="P174" i="1" s="1"/>
  <c r="Q174" i="1"/>
  <c r="E174" i="1" s="1"/>
  <c r="AA174" i="1"/>
  <c r="F175" i="1"/>
  <c r="H175" i="1"/>
  <c r="K175" i="1"/>
  <c r="L175" i="1"/>
  <c r="O175" i="1"/>
  <c r="P175" i="1" s="1"/>
  <c r="Q175" i="1"/>
  <c r="E175" i="1" s="1"/>
  <c r="AA175" i="1"/>
  <c r="F176" i="1"/>
  <c r="H176" i="1"/>
  <c r="K176" i="1"/>
  <c r="L176" i="1"/>
  <c r="O176" i="1"/>
  <c r="P176" i="1" s="1"/>
  <c r="Q176" i="1"/>
  <c r="E176" i="1" s="1"/>
  <c r="AA176" i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68" i="1"/>
  <c r="H168" i="1"/>
  <c r="K168" i="1"/>
  <c r="L168" i="1"/>
  <c r="O168" i="1"/>
  <c r="P168" i="1" s="1"/>
  <c r="Q168" i="1"/>
  <c r="E168" i="1" s="1"/>
  <c r="AA168" i="1"/>
  <c r="F169" i="1"/>
  <c r="H169" i="1"/>
  <c r="K169" i="1"/>
  <c r="L169" i="1"/>
  <c r="O169" i="1"/>
  <c r="P169" i="1" s="1"/>
  <c r="Q169" i="1"/>
  <c r="E169" i="1" s="1"/>
  <c r="AA169" i="1"/>
  <c r="F170" i="1"/>
  <c r="H170" i="1"/>
  <c r="K170" i="1"/>
  <c r="L170" i="1"/>
  <c r="O170" i="1"/>
  <c r="P170" i="1" s="1"/>
  <c r="Q170" i="1"/>
  <c r="E170" i="1" s="1"/>
  <c r="AA170" i="1"/>
  <c r="F171" i="1"/>
  <c r="H171" i="1"/>
  <c r="K171" i="1"/>
  <c r="L171" i="1"/>
  <c r="O171" i="1"/>
  <c r="P171" i="1" s="1"/>
  <c r="Q171" i="1"/>
  <c r="E171" i="1" s="1"/>
  <c r="AA171" i="1"/>
  <c r="F172" i="1"/>
  <c r="H172" i="1"/>
  <c r="K172" i="1"/>
  <c r="L172" i="1"/>
  <c r="O172" i="1"/>
  <c r="P172" i="1" s="1"/>
  <c r="Q172" i="1"/>
  <c r="E172" i="1" s="1"/>
  <c r="AA172" i="1"/>
  <c r="E4" i="10"/>
  <c r="E5" i="10"/>
  <c r="E6" i="10"/>
  <c r="E3" i="10"/>
  <c r="O6" i="10"/>
  <c r="R6" i="10"/>
  <c r="S6" i="10" s="1"/>
  <c r="N6" i="10"/>
  <c r="J6" i="10"/>
  <c r="K6" i="10" s="1"/>
  <c r="T166" i="2"/>
  <c r="F167" i="2"/>
  <c r="H167" i="2"/>
  <c r="K167" i="2"/>
  <c r="L167" i="2"/>
  <c r="O167" i="2"/>
  <c r="P167" i="2" s="1"/>
  <c r="Q167" i="2"/>
  <c r="E167" i="2" s="1"/>
  <c r="AA167" i="2"/>
  <c r="F167" i="1"/>
  <c r="H167" i="1"/>
  <c r="K167" i="1"/>
  <c r="L167" i="1"/>
  <c r="O167" i="1"/>
  <c r="P167" i="1" s="1"/>
  <c r="Q167" i="1"/>
  <c r="E167" i="1" s="1"/>
  <c r="AA167" i="1"/>
  <c r="AA162" i="1"/>
  <c r="AA163" i="1"/>
  <c r="AA164" i="1"/>
  <c r="AA165" i="1"/>
  <c r="AA166" i="1"/>
  <c r="AA162" i="2"/>
  <c r="AA163" i="2"/>
  <c r="AA164" i="2"/>
  <c r="AA165" i="2"/>
  <c r="AA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A157" i="1"/>
  <c r="AA158" i="1"/>
  <c r="AA159" i="1"/>
  <c r="AA160" i="1"/>
  <c r="AA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A153" i="1"/>
  <c r="F154" i="1"/>
  <c r="H154" i="1"/>
  <c r="K154" i="1"/>
  <c r="L154" i="1"/>
  <c r="O154" i="1"/>
  <c r="P154" i="1" s="1"/>
  <c r="Q154" i="1"/>
  <c r="E154" i="1" s="1"/>
  <c r="AA154" i="1"/>
  <c r="F155" i="1"/>
  <c r="H155" i="1"/>
  <c r="K155" i="1"/>
  <c r="L155" i="1"/>
  <c r="O155" i="1"/>
  <c r="P155" i="1" s="1"/>
  <c r="Q155" i="1"/>
  <c r="E155" i="1" s="1"/>
  <c r="AA155" i="1"/>
  <c r="F156" i="1"/>
  <c r="H156" i="1"/>
  <c r="K156" i="1"/>
  <c r="L156" i="1"/>
  <c r="O156" i="1"/>
  <c r="P156" i="1" s="1"/>
  <c r="Q156" i="1"/>
  <c r="E156" i="1" s="1"/>
  <c r="AA156" i="1"/>
  <c r="F157" i="1"/>
  <c r="H157" i="1"/>
  <c r="K157" i="1"/>
  <c r="L157" i="1"/>
  <c r="O157" i="1"/>
  <c r="P157" i="1" s="1"/>
  <c r="Q157" i="1"/>
  <c r="E157" i="1" s="1"/>
  <c r="AA157" i="2"/>
  <c r="AA158" i="2"/>
  <c r="AA159" i="2"/>
  <c r="AA160" i="2"/>
  <c r="AA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A153" i="2"/>
  <c r="F154" i="2"/>
  <c r="H154" i="2"/>
  <c r="K154" i="2"/>
  <c r="L154" i="2"/>
  <c r="O154" i="2"/>
  <c r="P154" i="2" s="1"/>
  <c r="Q154" i="2"/>
  <c r="E154" i="2" s="1"/>
  <c r="AA154" i="2"/>
  <c r="F155" i="2"/>
  <c r="H155" i="2"/>
  <c r="K155" i="2"/>
  <c r="L155" i="2"/>
  <c r="O155" i="2"/>
  <c r="P155" i="2" s="1"/>
  <c r="Q155" i="2"/>
  <c r="E155" i="2" s="1"/>
  <c r="AA155" i="2"/>
  <c r="F156" i="2"/>
  <c r="H156" i="2"/>
  <c r="K156" i="2"/>
  <c r="L156" i="2"/>
  <c r="O156" i="2"/>
  <c r="P156" i="2" s="1"/>
  <c r="Q156" i="2"/>
  <c r="E156" i="2" s="1"/>
  <c r="AA156" i="2"/>
  <c r="S5" i="10"/>
  <c r="K5" i="10"/>
  <c r="R5" i="10"/>
  <c r="N5" i="10"/>
  <c r="O5" i="10" s="1"/>
  <c r="J5" i="10"/>
  <c r="AA504" i="11"/>
  <c r="Q504" i="11"/>
  <c r="E504" i="11" s="1"/>
  <c r="O504" i="11"/>
  <c r="P504" i="11" s="1"/>
  <c r="L504" i="11"/>
  <c r="K504" i="11"/>
  <c r="H504" i="11"/>
  <c r="F504" i="11"/>
  <c r="AA503" i="11"/>
  <c r="Q503" i="11"/>
  <c r="P503" i="11"/>
  <c r="O503" i="11"/>
  <c r="L503" i="11"/>
  <c r="M503" i="11" s="1"/>
  <c r="K503" i="11"/>
  <c r="H503" i="11"/>
  <c r="F503" i="11"/>
  <c r="E503" i="11"/>
  <c r="AC503" i="11" s="1"/>
  <c r="AA502" i="11"/>
  <c r="Q502" i="11"/>
  <c r="E502" i="11" s="1"/>
  <c r="O502" i="11"/>
  <c r="P502" i="11" s="1"/>
  <c r="L502" i="11"/>
  <c r="K502" i="11"/>
  <c r="H502" i="11"/>
  <c r="F502" i="11"/>
  <c r="AA501" i="11"/>
  <c r="Q501" i="11"/>
  <c r="P501" i="11"/>
  <c r="O501" i="11"/>
  <c r="L501" i="11"/>
  <c r="M501" i="11" s="1"/>
  <c r="K501" i="11"/>
  <c r="H501" i="11"/>
  <c r="F501" i="11"/>
  <c r="E501" i="11"/>
  <c r="AC501" i="11" s="1"/>
  <c r="AA500" i="11"/>
  <c r="Q500" i="11"/>
  <c r="E500" i="11" s="1"/>
  <c r="O500" i="11"/>
  <c r="P500" i="11" s="1"/>
  <c r="L500" i="11"/>
  <c r="K500" i="11"/>
  <c r="H500" i="11"/>
  <c r="F500" i="11"/>
  <c r="AA499" i="11"/>
  <c r="Q499" i="11"/>
  <c r="P499" i="11"/>
  <c r="O499" i="11"/>
  <c r="L499" i="11"/>
  <c r="M499" i="11" s="1"/>
  <c r="K499" i="11"/>
  <c r="H499" i="11"/>
  <c r="F499" i="11"/>
  <c r="E499" i="11"/>
  <c r="AC499" i="11" s="1"/>
  <c r="AA498" i="11"/>
  <c r="Q498" i="11"/>
  <c r="E498" i="11" s="1"/>
  <c r="O498" i="11"/>
  <c r="P498" i="11" s="1"/>
  <c r="L498" i="11"/>
  <c r="K498" i="11"/>
  <c r="H498" i="11"/>
  <c r="F498" i="11"/>
  <c r="AA497" i="11"/>
  <c r="Q497" i="11"/>
  <c r="P497" i="11"/>
  <c r="O497" i="11"/>
  <c r="L497" i="11"/>
  <c r="M497" i="11" s="1"/>
  <c r="K497" i="11"/>
  <c r="H497" i="11"/>
  <c r="F497" i="11"/>
  <c r="E497" i="11"/>
  <c r="AC497" i="11" s="1"/>
  <c r="AA496" i="11"/>
  <c r="Q496" i="11"/>
  <c r="E496" i="11" s="1"/>
  <c r="O496" i="11"/>
  <c r="P496" i="11" s="1"/>
  <c r="L496" i="11"/>
  <c r="K496" i="11"/>
  <c r="H496" i="11"/>
  <c r="F496" i="11"/>
  <c r="AA495" i="11"/>
  <c r="Q495" i="11"/>
  <c r="P495" i="11"/>
  <c r="O495" i="11"/>
  <c r="L495" i="11"/>
  <c r="M495" i="11" s="1"/>
  <c r="K495" i="11"/>
  <c r="H495" i="11"/>
  <c r="F495" i="11"/>
  <c r="E495" i="11"/>
  <c r="AC495" i="11" s="1"/>
  <c r="AA494" i="11"/>
  <c r="Q494" i="11"/>
  <c r="E494" i="11" s="1"/>
  <c r="O494" i="11"/>
  <c r="P494" i="11" s="1"/>
  <c r="L494" i="11"/>
  <c r="K494" i="11"/>
  <c r="H494" i="11"/>
  <c r="F494" i="11"/>
  <c r="AA493" i="11"/>
  <c r="Q493" i="11"/>
  <c r="P493" i="11"/>
  <c r="O493" i="11"/>
  <c r="L493" i="11"/>
  <c r="M493" i="11" s="1"/>
  <c r="K493" i="11"/>
  <c r="H493" i="11"/>
  <c r="F493" i="11"/>
  <c r="E493" i="11"/>
  <c r="AC493" i="11" s="1"/>
  <c r="AA492" i="11"/>
  <c r="Q492" i="11"/>
  <c r="E492" i="11" s="1"/>
  <c r="AC492" i="11" s="1"/>
  <c r="O492" i="11"/>
  <c r="P492" i="11" s="1"/>
  <c r="L492" i="11"/>
  <c r="K492" i="11"/>
  <c r="H492" i="11"/>
  <c r="F492" i="11"/>
  <c r="AA491" i="11"/>
  <c r="Q491" i="11"/>
  <c r="O491" i="11"/>
  <c r="P491" i="11" s="1"/>
  <c r="L491" i="11"/>
  <c r="K491" i="11"/>
  <c r="H491" i="11"/>
  <c r="F491" i="11"/>
  <c r="E491" i="11"/>
  <c r="AA490" i="11"/>
  <c r="Q490" i="11"/>
  <c r="P490" i="11"/>
  <c r="O490" i="11"/>
  <c r="L490" i="11"/>
  <c r="M490" i="11" s="1"/>
  <c r="K490" i="11"/>
  <c r="H490" i="11"/>
  <c r="F490" i="11"/>
  <c r="E490" i="11"/>
  <c r="AC490" i="11" s="1"/>
  <c r="AA489" i="11"/>
  <c r="Q489" i="11"/>
  <c r="O489" i="11"/>
  <c r="P489" i="11" s="1"/>
  <c r="L489" i="11"/>
  <c r="M489" i="11" s="1"/>
  <c r="K489" i="11"/>
  <c r="H489" i="11"/>
  <c r="F489" i="11"/>
  <c r="E489" i="11"/>
  <c r="AC489" i="11" s="1"/>
  <c r="AA488" i="11"/>
  <c r="Q488" i="11"/>
  <c r="E488" i="11" s="1"/>
  <c r="AC488" i="11" s="1"/>
  <c r="O488" i="11"/>
  <c r="P488" i="11" s="1"/>
  <c r="L488" i="11"/>
  <c r="K488" i="11"/>
  <c r="H488" i="11"/>
  <c r="F488" i="11"/>
  <c r="AA487" i="11"/>
  <c r="Q487" i="11"/>
  <c r="O487" i="11"/>
  <c r="P487" i="11" s="1"/>
  <c r="L487" i="11"/>
  <c r="K487" i="11"/>
  <c r="H487" i="11"/>
  <c r="F487" i="11"/>
  <c r="E487" i="11"/>
  <c r="AA486" i="11"/>
  <c r="Q486" i="11"/>
  <c r="P486" i="11"/>
  <c r="O486" i="11"/>
  <c r="L486" i="11"/>
  <c r="M486" i="11" s="1"/>
  <c r="K486" i="11"/>
  <c r="H486" i="11"/>
  <c r="F486" i="11"/>
  <c r="E486" i="11"/>
  <c r="AC486" i="11" s="1"/>
  <c r="AA485" i="11"/>
  <c r="Q485" i="11"/>
  <c r="O485" i="11"/>
  <c r="P485" i="11" s="1"/>
  <c r="L485" i="11"/>
  <c r="M485" i="11" s="1"/>
  <c r="K485" i="11"/>
  <c r="H485" i="11"/>
  <c r="F485" i="11"/>
  <c r="E485" i="11"/>
  <c r="AC485" i="11" s="1"/>
  <c r="AA484" i="11"/>
  <c r="Q484" i="11"/>
  <c r="E484" i="11" s="1"/>
  <c r="AC484" i="11" s="1"/>
  <c r="O484" i="11"/>
  <c r="P484" i="11" s="1"/>
  <c r="L484" i="11"/>
  <c r="K484" i="11"/>
  <c r="H484" i="11"/>
  <c r="F484" i="11"/>
  <c r="AA483" i="11"/>
  <c r="Q483" i="11"/>
  <c r="O483" i="11"/>
  <c r="P483" i="11" s="1"/>
  <c r="L483" i="11"/>
  <c r="K483" i="11"/>
  <c r="H483" i="11"/>
  <c r="F483" i="11"/>
  <c r="E483" i="11"/>
  <c r="AA482" i="11"/>
  <c r="Q482" i="11"/>
  <c r="P482" i="11"/>
  <c r="O482" i="11"/>
  <c r="L482" i="11"/>
  <c r="M482" i="11" s="1"/>
  <c r="K482" i="11"/>
  <c r="H482" i="11"/>
  <c r="F482" i="11"/>
  <c r="E482" i="11"/>
  <c r="AC482" i="11" s="1"/>
  <c r="AA481" i="11"/>
  <c r="Q481" i="11"/>
  <c r="O481" i="11"/>
  <c r="P481" i="11" s="1"/>
  <c r="L481" i="11"/>
  <c r="M481" i="11" s="1"/>
  <c r="K481" i="11"/>
  <c r="H481" i="11"/>
  <c r="F481" i="11"/>
  <c r="E481" i="11"/>
  <c r="AC481" i="11" s="1"/>
  <c r="AA480" i="11"/>
  <c r="Q480" i="11"/>
  <c r="E480" i="11" s="1"/>
  <c r="AC480" i="11" s="1"/>
  <c r="O480" i="11"/>
  <c r="P480" i="11" s="1"/>
  <c r="L480" i="11"/>
  <c r="K480" i="11"/>
  <c r="H480" i="11"/>
  <c r="F480" i="11"/>
  <c r="AA479" i="11"/>
  <c r="Q479" i="11"/>
  <c r="O479" i="11"/>
  <c r="P479" i="11" s="1"/>
  <c r="L479" i="11"/>
  <c r="K479" i="11"/>
  <c r="H479" i="11"/>
  <c r="F479" i="11"/>
  <c r="E479" i="11"/>
  <c r="AA478" i="11"/>
  <c r="Q478" i="11"/>
  <c r="P478" i="11"/>
  <c r="O478" i="11"/>
  <c r="L478" i="11"/>
  <c r="M478" i="11" s="1"/>
  <c r="K478" i="11"/>
  <c r="H478" i="11"/>
  <c r="F478" i="11"/>
  <c r="E478" i="11"/>
  <c r="AC478" i="11" s="1"/>
  <c r="AA477" i="11"/>
  <c r="Q477" i="11"/>
  <c r="O477" i="11"/>
  <c r="P477" i="11" s="1"/>
  <c r="L477" i="11"/>
  <c r="M477" i="11" s="1"/>
  <c r="K477" i="11"/>
  <c r="H477" i="11"/>
  <c r="F477" i="11"/>
  <c r="E477" i="11"/>
  <c r="AC477" i="11" s="1"/>
  <c r="AA476" i="11"/>
  <c r="Q476" i="11"/>
  <c r="E476" i="11" s="1"/>
  <c r="AC476" i="11" s="1"/>
  <c r="O476" i="11"/>
  <c r="P476" i="11" s="1"/>
  <c r="L476" i="11"/>
  <c r="K476" i="11"/>
  <c r="H476" i="11"/>
  <c r="F476" i="11"/>
  <c r="AA475" i="11"/>
  <c r="Q475" i="11"/>
  <c r="O475" i="11"/>
  <c r="P475" i="11" s="1"/>
  <c r="L475" i="11"/>
  <c r="K475" i="11"/>
  <c r="H475" i="11"/>
  <c r="F475" i="11"/>
  <c r="E475" i="11"/>
  <c r="AA474" i="11"/>
  <c r="Q474" i="11"/>
  <c r="P474" i="11"/>
  <c r="O474" i="11"/>
  <c r="L474" i="11"/>
  <c r="M474" i="11" s="1"/>
  <c r="K474" i="11"/>
  <c r="H474" i="11"/>
  <c r="F474" i="11"/>
  <c r="E474" i="11"/>
  <c r="AC474" i="11" s="1"/>
  <c r="AA473" i="11"/>
  <c r="Q473" i="11"/>
  <c r="O473" i="11"/>
  <c r="P473" i="11" s="1"/>
  <c r="L473" i="11"/>
  <c r="M473" i="11" s="1"/>
  <c r="K473" i="11"/>
  <c r="H473" i="11"/>
  <c r="F473" i="11"/>
  <c r="E473" i="11"/>
  <c r="AC473" i="11" s="1"/>
  <c r="AA472" i="11"/>
  <c r="Q472" i="11"/>
  <c r="E472" i="11" s="1"/>
  <c r="AC472" i="11" s="1"/>
  <c r="O472" i="11"/>
  <c r="P472" i="11" s="1"/>
  <c r="L472" i="11"/>
  <c r="K472" i="11"/>
  <c r="H472" i="11"/>
  <c r="F472" i="11"/>
  <c r="AA471" i="11"/>
  <c r="Q471" i="11"/>
  <c r="O471" i="11"/>
  <c r="P471" i="11" s="1"/>
  <c r="L471" i="11"/>
  <c r="K471" i="11"/>
  <c r="H471" i="11"/>
  <c r="F471" i="11"/>
  <c r="E471" i="11"/>
  <c r="AA470" i="11"/>
  <c r="Q470" i="11"/>
  <c r="P470" i="11"/>
  <c r="O470" i="11"/>
  <c r="L470" i="11"/>
  <c r="M470" i="11" s="1"/>
  <c r="K470" i="11"/>
  <c r="H470" i="11"/>
  <c r="F470" i="11"/>
  <c r="E470" i="11"/>
  <c r="AC470" i="11" s="1"/>
  <c r="AA469" i="11"/>
  <c r="Q469" i="11"/>
  <c r="O469" i="11"/>
  <c r="P469" i="11" s="1"/>
  <c r="L469" i="11"/>
  <c r="M469" i="11" s="1"/>
  <c r="K469" i="11"/>
  <c r="H469" i="11"/>
  <c r="F469" i="11"/>
  <c r="E469" i="11"/>
  <c r="AC469" i="11" s="1"/>
  <c r="AA468" i="11"/>
  <c r="Q468" i="11"/>
  <c r="E468" i="11" s="1"/>
  <c r="AC468" i="11" s="1"/>
  <c r="O468" i="11"/>
  <c r="P468" i="11" s="1"/>
  <c r="L468" i="11"/>
  <c r="K468" i="11"/>
  <c r="H468" i="11"/>
  <c r="F468" i="11"/>
  <c r="AA467" i="11"/>
  <c r="Q467" i="11"/>
  <c r="O467" i="11"/>
  <c r="P467" i="11" s="1"/>
  <c r="L467" i="11"/>
  <c r="K467" i="11"/>
  <c r="H467" i="11"/>
  <c r="F467" i="11"/>
  <c r="E467" i="11"/>
  <c r="AA466" i="11"/>
  <c r="Q466" i="11"/>
  <c r="P466" i="11"/>
  <c r="O466" i="11"/>
  <c r="L466" i="11"/>
  <c r="M466" i="11" s="1"/>
  <c r="K466" i="11"/>
  <c r="H466" i="11"/>
  <c r="F466" i="11"/>
  <c r="E466" i="11"/>
  <c r="AC466" i="11" s="1"/>
  <c r="AA465" i="11"/>
  <c r="Q465" i="11"/>
  <c r="O465" i="11"/>
  <c r="P465" i="11" s="1"/>
  <c r="L465" i="11"/>
  <c r="M465" i="11" s="1"/>
  <c r="K465" i="11"/>
  <c r="H465" i="11"/>
  <c r="F465" i="11"/>
  <c r="E465" i="11"/>
  <c r="AC465" i="11" s="1"/>
  <c r="AA464" i="11"/>
  <c r="Q464" i="11"/>
  <c r="E464" i="11" s="1"/>
  <c r="AC464" i="11" s="1"/>
  <c r="O464" i="11"/>
  <c r="P464" i="11" s="1"/>
  <c r="L464" i="11"/>
  <c r="K464" i="11"/>
  <c r="H464" i="11"/>
  <c r="F464" i="11"/>
  <c r="AA463" i="11"/>
  <c r="Q463" i="11"/>
  <c r="O463" i="11"/>
  <c r="P463" i="11" s="1"/>
  <c r="L463" i="11"/>
  <c r="K463" i="11"/>
  <c r="H463" i="11"/>
  <c r="F463" i="11"/>
  <c r="E463" i="11"/>
  <c r="AA462" i="11"/>
  <c r="Q462" i="11"/>
  <c r="P462" i="11"/>
  <c r="O462" i="11"/>
  <c r="L462" i="11"/>
  <c r="M462" i="11" s="1"/>
  <c r="K462" i="11"/>
  <c r="H462" i="11"/>
  <c r="F462" i="11"/>
  <c r="E462" i="11"/>
  <c r="AC462" i="11" s="1"/>
  <c r="AA461" i="11"/>
  <c r="Q461" i="11"/>
  <c r="O461" i="11"/>
  <c r="P461" i="11" s="1"/>
  <c r="L461" i="11"/>
  <c r="M461" i="11" s="1"/>
  <c r="K461" i="11"/>
  <c r="H461" i="11"/>
  <c r="F461" i="11"/>
  <c r="E461" i="11"/>
  <c r="AC461" i="11" s="1"/>
  <c r="AA460" i="11"/>
  <c r="Q460" i="11"/>
  <c r="E460" i="11" s="1"/>
  <c r="AC460" i="11" s="1"/>
  <c r="O460" i="11"/>
  <c r="P460" i="11" s="1"/>
  <c r="L460" i="11"/>
  <c r="K460" i="11"/>
  <c r="H460" i="11"/>
  <c r="F460" i="11"/>
  <c r="AA459" i="11"/>
  <c r="Q459" i="11"/>
  <c r="O459" i="11"/>
  <c r="P459" i="11" s="1"/>
  <c r="L459" i="11"/>
  <c r="K459" i="11"/>
  <c r="H459" i="11"/>
  <c r="F459" i="11"/>
  <c r="E459" i="11"/>
  <c r="AA458" i="11"/>
  <c r="Q458" i="11"/>
  <c r="P458" i="11"/>
  <c r="O458" i="11"/>
  <c r="L458" i="11"/>
  <c r="M458" i="11" s="1"/>
  <c r="K458" i="11"/>
  <c r="H458" i="11"/>
  <c r="F458" i="11"/>
  <c r="E458" i="11"/>
  <c r="AC458" i="11" s="1"/>
  <c r="AA457" i="11"/>
  <c r="Q457" i="11"/>
  <c r="E457" i="11" s="1"/>
  <c r="AC457" i="11" s="1"/>
  <c r="O457" i="11"/>
  <c r="P457" i="11" s="1"/>
  <c r="L457" i="11"/>
  <c r="K457" i="11"/>
  <c r="H457" i="11"/>
  <c r="F457" i="11"/>
  <c r="AA456" i="11"/>
  <c r="Q456" i="11"/>
  <c r="E456" i="11" s="1"/>
  <c r="O456" i="11"/>
  <c r="P456" i="11" s="1"/>
  <c r="L456" i="11"/>
  <c r="K456" i="11"/>
  <c r="H456" i="11"/>
  <c r="F456" i="11"/>
  <c r="AA455" i="11"/>
  <c r="Q455" i="11"/>
  <c r="E455" i="11" s="1"/>
  <c r="AC455" i="11" s="1"/>
  <c r="O455" i="11"/>
  <c r="P455" i="11" s="1"/>
  <c r="L455" i="11"/>
  <c r="K455" i="11"/>
  <c r="H455" i="11"/>
  <c r="F455" i="11"/>
  <c r="AA454" i="11"/>
  <c r="Q454" i="11"/>
  <c r="E454" i="11" s="1"/>
  <c r="O454" i="11"/>
  <c r="P454" i="11" s="1"/>
  <c r="L454" i="11"/>
  <c r="K454" i="11"/>
  <c r="H454" i="11"/>
  <c r="F454" i="11"/>
  <c r="AA453" i="11"/>
  <c r="Q453" i="11"/>
  <c r="E453" i="11" s="1"/>
  <c r="AC453" i="11" s="1"/>
  <c r="O453" i="11"/>
  <c r="P453" i="11" s="1"/>
  <c r="L453" i="11"/>
  <c r="K453" i="11"/>
  <c r="H453" i="11"/>
  <c r="F453" i="11"/>
  <c r="AA452" i="11"/>
  <c r="Q452" i="11"/>
  <c r="E452" i="11" s="1"/>
  <c r="O452" i="11"/>
  <c r="P452" i="11" s="1"/>
  <c r="L452" i="11"/>
  <c r="K452" i="11"/>
  <c r="H452" i="11"/>
  <c r="F452" i="11"/>
  <c r="AA451" i="11"/>
  <c r="Q451" i="11"/>
  <c r="E451" i="11" s="1"/>
  <c r="AC451" i="11" s="1"/>
  <c r="O451" i="11"/>
  <c r="P451" i="11" s="1"/>
  <c r="L451" i="11"/>
  <c r="K451" i="11"/>
  <c r="H451" i="11"/>
  <c r="F451" i="11"/>
  <c r="AA450" i="11"/>
  <c r="Q450" i="11"/>
  <c r="E450" i="11" s="1"/>
  <c r="O450" i="11"/>
  <c r="P450" i="11" s="1"/>
  <c r="L450" i="11"/>
  <c r="K450" i="11"/>
  <c r="H450" i="11"/>
  <c r="F450" i="11"/>
  <c r="AA449" i="11"/>
  <c r="Q449" i="11"/>
  <c r="E449" i="11" s="1"/>
  <c r="AC449" i="11" s="1"/>
  <c r="O449" i="11"/>
  <c r="P449" i="11" s="1"/>
  <c r="L449" i="11"/>
  <c r="K449" i="11"/>
  <c r="H449" i="11"/>
  <c r="F449" i="11"/>
  <c r="AA448" i="11"/>
  <c r="Q448" i="11"/>
  <c r="E448" i="11" s="1"/>
  <c r="O448" i="11"/>
  <c r="P448" i="11" s="1"/>
  <c r="L448" i="11"/>
  <c r="K448" i="11"/>
  <c r="H448" i="11"/>
  <c r="F448" i="11"/>
  <c r="AA447" i="11"/>
  <c r="Q447" i="11"/>
  <c r="E447" i="11" s="1"/>
  <c r="AC447" i="11" s="1"/>
  <c r="O447" i="11"/>
  <c r="P447" i="11" s="1"/>
  <c r="L447" i="11"/>
  <c r="K447" i="11"/>
  <c r="H447" i="11"/>
  <c r="F447" i="11"/>
  <c r="AA446" i="11"/>
  <c r="Q446" i="11"/>
  <c r="E446" i="11" s="1"/>
  <c r="O446" i="11"/>
  <c r="P446" i="11" s="1"/>
  <c r="L446" i="11"/>
  <c r="K446" i="11"/>
  <c r="H446" i="11"/>
  <c r="F446" i="11"/>
  <c r="AA445" i="11"/>
  <c r="Q445" i="11"/>
  <c r="E445" i="11" s="1"/>
  <c r="AC445" i="11" s="1"/>
  <c r="O445" i="11"/>
  <c r="P445" i="11" s="1"/>
  <c r="L445" i="11"/>
  <c r="K445" i="11"/>
  <c r="H445" i="11"/>
  <c r="F445" i="11"/>
  <c r="AA444" i="11"/>
  <c r="Q444" i="11"/>
  <c r="E444" i="11" s="1"/>
  <c r="O444" i="11"/>
  <c r="P444" i="11" s="1"/>
  <c r="L444" i="11"/>
  <c r="K444" i="11"/>
  <c r="H444" i="11"/>
  <c r="F444" i="11"/>
  <c r="AA443" i="11"/>
  <c r="Q443" i="11"/>
  <c r="E443" i="11" s="1"/>
  <c r="AC443" i="11" s="1"/>
  <c r="O443" i="11"/>
  <c r="P443" i="11" s="1"/>
  <c r="L443" i="11"/>
  <c r="K443" i="11"/>
  <c r="H443" i="11"/>
  <c r="F443" i="11"/>
  <c r="AA442" i="11"/>
  <c r="Q442" i="11"/>
  <c r="E442" i="11" s="1"/>
  <c r="O442" i="11"/>
  <c r="P442" i="11" s="1"/>
  <c r="L442" i="11"/>
  <c r="K442" i="11"/>
  <c r="H442" i="11"/>
  <c r="F442" i="11"/>
  <c r="AA441" i="11"/>
  <c r="Q441" i="11"/>
  <c r="E441" i="11" s="1"/>
  <c r="AC441" i="11" s="1"/>
  <c r="O441" i="11"/>
  <c r="P441" i="11" s="1"/>
  <c r="L441" i="11"/>
  <c r="K441" i="11"/>
  <c r="H441" i="11"/>
  <c r="F441" i="11"/>
  <c r="AA440" i="11"/>
  <c r="Q440" i="11"/>
  <c r="E440" i="11" s="1"/>
  <c r="O440" i="11"/>
  <c r="P440" i="11" s="1"/>
  <c r="L440" i="11"/>
  <c r="K440" i="11"/>
  <c r="H440" i="11"/>
  <c r="F440" i="11"/>
  <c r="AA439" i="11"/>
  <c r="Q439" i="11"/>
  <c r="O439" i="11"/>
  <c r="P439" i="11" s="1"/>
  <c r="L439" i="11"/>
  <c r="M439" i="11" s="1"/>
  <c r="K439" i="11"/>
  <c r="H439" i="11"/>
  <c r="F439" i="11"/>
  <c r="E439" i="11"/>
  <c r="AC439" i="11" s="1"/>
  <c r="AA438" i="11"/>
  <c r="Q438" i="11"/>
  <c r="E438" i="11" s="1"/>
  <c r="AC438" i="11" s="1"/>
  <c r="O438" i="11"/>
  <c r="P438" i="11" s="1"/>
  <c r="L438" i="11"/>
  <c r="K438" i="11"/>
  <c r="H438" i="11"/>
  <c r="F438" i="11"/>
  <c r="AA437" i="11"/>
  <c r="Q437" i="11"/>
  <c r="P437" i="11"/>
  <c r="O437" i="11"/>
  <c r="L437" i="11"/>
  <c r="M437" i="11" s="1"/>
  <c r="K437" i="11"/>
  <c r="H437" i="11"/>
  <c r="F437" i="11"/>
  <c r="E437" i="11"/>
  <c r="AC437" i="11" s="1"/>
  <c r="AA436" i="11"/>
  <c r="Q436" i="11"/>
  <c r="E436" i="11" s="1"/>
  <c r="AC436" i="11" s="1"/>
  <c r="O436" i="11"/>
  <c r="P436" i="11" s="1"/>
  <c r="L436" i="11"/>
  <c r="K436" i="11"/>
  <c r="H436" i="11"/>
  <c r="F436" i="11"/>
  <c r="AA435" i="11"/>
  <c r="Q435" i="11"/>
  <c r="P435" i="11"/>
  <c r="O435" i="11"/>
  <c r="L435" i="11"/>
  <c r="M435" i="11" s="1"/>
  <c r="K435" i="11"/>
  <c r="H435" i="11"/>
  <c r="F435" i="11"/>
  <c r="E435" i="11"/>
  <c r="AC435" i="11" s="1"/>
  <c r="AA434" i="11"/>
  <c r="Q434" i="11"/>
  <c r="E434" i="11" s="1"/>
  <c r="AC434" i="11" s="1"/>
  <c r="O434" i="11"/>
  <c r="P434" i="11" s="1"/>
  <c r="L434" i="11"/>
  <c r="K434" i="11"/>
  <c r="H434" i="11"/>
  <c r="F434" i="11"/>
  <c r="AA433" i="11"/>
  <c r="Q433" i="11"/>
  <c r="P433" i="11"/>
  <c r="O433" i="11"/>
  <c r="L433" i="11"/>
  <c r="M433" i="11" s="1"/>
  <c r="K433" i="11"/>
  <c r="H433" i="11"/>
  <c r="F433" i="11"/>
  <c r="E433" i="11"/>
  <c r="AC433" i="11" s="1"/>
  <c r="AA432" i="11"/>
  <c r="Q432" i="11"/>
  <c r="E432" i="11" s="1"/>
  <c r="AC432" i="11" s="1"/>
  <c r="O432" i="11"/>
  <c r="P432" i="11" s="1"/>
  <c r="L432" i="11"/>
  <c r="K432" i="11"/>
  <c r="H432" i="11"/>
  <c r="F432" i="11"/>
  <c r="AA431" i="11"/>
  <c r="Q431" i="11"/>
  <c r="P431" i="11"/>
  <c r="O431" i="11"/>
  <c r="L431" i="11"/>
  <c r="M431" i="11" s="1"/>
  <c r="K431" i="11"/>
  <c r="H431" i="11"/>
  <c r="F431" i="11"/>
  <c r="E431" i="11"/>
  <c r="AC431" i="11" s="1"/>
  <c r="AA430" i="11"/>
  <c r="Q430" i="11"/>
  <c r="E430" i="11" s="1"/>
  <c r="AC430" i="11" s="1"/>
  <c r="O430" i="11"/>
  <c r="P430" i="11" s="1"/>
  <c r="L430" i="11"/>
  <c r="K430" i="11"/>
  <c r="H430" i="11"/>
  <c r="F430" i="11"/>
  <c r="AA429" i="11"/>
  <c r="Q429" i="11"/>
  <c r="P429" i="11"/>
  <c r="O429" i="11"/>
  <c r="L429" i="11"/>
  <c r="M429" i="11" s="1"/>
  <c r="K429" i="11"/>
  <c r="H429" i="11"/>
  <c r="F429" i="11"/>
  <c r="E429" i="11"/>
  <c r="AC429" i="11" s="1"/>
  <c r="AA428" i="11"/>
  <c r="Q428" i="11"/>
  <c r="E428" i="11" s="1"/>
  <c r="AC428" i="11" s="1"/>
  <c r="O428" i="11"/>
  <c r="P428" i="11" s="1"/>
  <c r="L428" i="11"/>
  <c r="K428" i="11"/>
  <c r="H428" i="11"/>
  <c r="F428" i="11"/>
  <c r="AA427" i="11"/>
  <c r="Q427" i="11"/>
  <c r="P427" i="11"/>
  <c r="O427" i="11"/>
  <c r="L427" i="11"/>
  <c r="M427" i="11" s="1"/>
  <c r="K427" i="11"/>
  <c r="H427" i="11"/>
  <c r="F427" i="11"/>
  <c r="E427" i="11"/>
  <c r="AC427" i="11" s="1"/>
  <c r="AA426" i="11"/>
  <c r="Q426" i="11"/>
  <c r="E426" i="11" s="1"/>
  <c r="AC426" i="11" s="1"/>
  <c r="O426" i="11"/>
  <c r="P426" i="11" s="1"/>
  <c r="L426" i="11"/>
  <c r="K426" i="11"/>
  <c r="H426" i="11"/>
  <c r="F426" i="11"/>
  <c r="AA425" i="11"/>
  <c r="Q425" i="11"/>
  <c r="P425" i="11"/>
  <c r="O425" i="11"/>
  <c r="L425" i="11"/>
  <c r="M425" i="11" s="1"/>
  <c r="K425" i="11"/>
  <c r="H425" i="11"/>
  <c r="F425" i="11"/>
  <c r="E425" i="11"/>
  <c r="AC425" i="11" s="1"/>
  <c r="AA424" i="11"/>
  <c r="Q424" i="11"/>
  <c r="E424" i="11" s="1"/>
  <c r="AC424" i="11" s="1"/>
  <c r="O424" i="11"/>
  <c r="P424" i="11" s="1"/>
  <c r="L424" i="11"/>
  <c r="K424" i="11"/>
  <c r="H424" i="11"/>
  <c r="F424" i="11"/>
  <c r="AA423" i="11"/>
  <c r="Q423" i="11"/>
  <c r="P423" i="11"/>
  <c r="O423" i="11"/>
  <c r="L423" i="11"/>
  <c r="M423" i="11" s="1"/>
  <c r="K423" i="11"/>
  <c r="H423" i="11"/>
  <c r="F423" i="11"/>
  <c r="E423" i="11"/>
  <c r="AC423" i="11" s="1"/>
  <c r="AA422" i="11"/>
  <c r="Q422" i="11"/>
  <c r="E422" i="11" s="1"/>
  <c r="AC422" i="11" s="1"/>
  <c r="O422" i="11"/>
  <c r="P422" i="11" s="1"/>
  <c r="L422" i="11"/>
  <c r="K422" i="11"/>
  <c r="H422" i="11"/>
  <c r="F422" i="11"/>
  <c r="AA421" i="11"/>
  <c r="Q421" i="11"/>
  <c r="P421" i="11"/>
  <c r="O421" i="11"/>
  <c r="L421" i="11"/>
  <c r="M421" i="11" s="1"/>
  <c r="K421" i="11"/>
  <c r="H421" i="11"/>
  <c r="F421" i="11"/>
  <c r="E421" i="11"/>
  <c r="AC421" i="11" s="1"/>
  <c r="AA420" i="11"/>
  <c r="Q420" i="11"/>
  <c r="E420" i="11" s="1"/>
  <c r="AC420" i="11" s="1"/>
  <c r="O420" i="11"/>
  <c r="P420" i="11" s="1"/>
  <c r="L420" i="11"/>
  <c r="K420" i="11"/>
  <c r="H420" i="11"/>
  <c r="F420" i="11"/>
  <c r="AA419" i="11"/>
  <c r="Q419" i="11"/>
  <c r="P419" i="11"/>
  <c r="O419" i="11"/>
  <c r="L419" i="11"/>
  <c r="M419" i="11" s="1"/>
  <c r="K419" i="11"/>
  <c r="H419" i="11"/>
  <c r="F419" i="11"/>
  <c r="E419" i="11"/>
  <c r="AC419" i="11" s="1"/>
  <c r="AA418" i="11"/>
  <c r="Q418" i="11"/>
  <c r="E418" i="11" s="1"/>
  <c r="AC418" i="11" s="1"/>
  <c r="O418" i="11"/>
  <c r="P418" i="11" s="1"/>
  <c r="L418" i="11"/>
  <c r="K418" i="11"/>
  <c r="H418" i="11"/>
  <c r="F418" i="11"/>
  <c r="AA417" i="11"/>
  <c r="Q417" i="11"/>
  <c r="P417" i="11"/>
  <c r="O417" i="11"/>
  <c r="L417" i="11"/>
  <c r="M417" i="11" s="1"/>
  <c r="K417" i="11"/>
  <c r="H417" i="11"/>
  <c r="F417" i="11"/>
  <c r="E417" i="11"/>
  <c r="AC417" i="11" s="1"/>
  <c r="AA416" i="11"/>
  <c r="Q416" i="11"/>
  <c r="E416" i="11" s="1"/>
  <c r="AC416" i="11" s="1"/>
  <c r="O416" i="11"/>
  <c r="P416" i="11" s="1"/>
  <c r="L416" i="11"/>
  <c r="K416" i="11"/>
  <c r="H416" i="11"/>
  <c r="F416" i="11"/>
  <c r="AA415" i="11"/>
  <c r="Q415" i="11"/>
  <c r="P415" i="11"/>
  <c r="O415" i="11"/>
  <c r="L415" i="11"/>
  <c r="M415" i="11" s="1"/>
  <c r="K415" i="11"/>
  <c r="H415" i="11"/>
  <c r="F415" i="11"/>
  <c r="E415" i="11"/>
  <c r="AC415" i="11" s="1"/>
  <c r="AA414" i="11"/>
  <c r="Q414" i="11"/>
  <c r="E414" i="11" s="1"/>
  <c r="AC414" i="11" s="1"/>
  <c r="O414" i="11"/>
  <c r="P414" i="11" s="1"/>
  <c r="L414" i="11"/>
  <c r="K414" i="11"/>
  <c r="H414" i="11"/>
  <c r="F414" i="11"/>
  <c r="AA413" i="11"/>
  <c r="Q413" i="11"/>
  <c r="P413" i="11"/>
  <c r="O413" i="11"/>
  <c r="L413" i="11"/>
  <c r="M413" i="11" s="1"/>
  <c r="K413" i="11"/>
  <c r="H413" i="11"/>
  <c r="F413" i="11"/>
  <c r="E413" i="11"/>
  <c r="AC413" i="11" s="1"/>
  <c r="AA412" i="11"/>
  <c r="Q412" i="11"/>
  <c r="E412" i="11" s="1"/>
  <c r="AC412" i="11" s="1"/>
  <c r="O412" i="11"/>
  <c r="P412" i="11" s="1"/>
  <c r="L412" i="11"/>
  <c r="K412" i="11"/>
  <c r="H412" i="11"/>
  <c r="F412" i="11"/>
  <c r="AA411" i="11"/>
  <c r="Q411" i="11"/>
  <c r="P411" i="11"/>
  <c r="O411" i="11"/>
  <c r="L411" i="11"/>
  <c r="M411" i="11" s="1"/>
  <c r="K411" i="11"/>
  <c r="H411" i="11"/>
  <c r="F411" i="11"/>
  <c r="E411" i="11"/>
  <c r="AC411" i="11" s="1"/>
  <c r="AA410" i="11"/>
  <c r="Q410" i="11"/>
  <c r="E410" i="11" s="1"/>
  <c r="AC410" i="11" s="1"/>
  <c r="O410" i="11"/>
  <c r="P410" i="11" s="1"/>
  <c r="L410" i="11"/>
  <c r="K410" i="11"/>
  <c r="H410" i="11"/>
  <c r="F410" i="11"/>
  <c r="AA409" i="11"/>
  <c r="Q409" i="11"/>
  <c r="P409" i="11"/>
  <c r="O409" i="11"/>
  <c r="L409" i="11"/>
  <c r="M409" i="11" s="1"/>
  <c r="K409" i="11"/>
  <c r="H409" i="11"/>
  <c r="F409" i="11"/>
  <c r="E409" i="11"/>
  <c r="AC409" i="11" s="1"/>
  <c r="AA408" i="11"/>
  <c r="Q408" i="11"/>
  <c r="E408" i="11" s="1"/>
  <c r="AC408" i="11" s="1"/>
  <c r="O408" i="11"/>
  <c r="P408" i="11" s="1"/>
  <c r="L408" i="11"/>
  <c r="K408" i="11"/>
  <c r="H408" i="11"/>
  <c r="F408" i="11"/>
  <c r="AA407" i="11"/>
  <c r="Q407" i="11"/>
  <c r="P407" i="11"/>
  <c r="O407" i="11"/>
  <c r="L407" i="11"/>
  <c r="M407" i="11" s="1"/>
  <c r="K407" i="11"/>
  <c r="H407" i="11"/>
  <c r="F407" i="11"/>
  <c r="E407" i="11"/>
  <c r="AC407" i="11" s="1"/>
  <c r="AA406" i="11"/>
  <c r="Q406" i="11"/>
  <c r="E406" i="11" s="1"/>
  <c r="AC406" i="11" s="1"/>
  <c r="O406" i="11"/>
  <c r="P406" i="11" s="1"/>
  <c r="L406" i="11"/>
  <c r="K406" i="11"/>
  <c r="H406" i="11"/>
  <c r="F406" i="11"/>
  <c r="AA405" i="11"/>
  <c r="Q405" i="11"/>
  <c r="P405" i="11"/>
  <c r="O405" i="11"/>
  <c r="L405" i="11"/>
  <c r="M405" i="11" s="1"/>
  <c r="K405" i="11"/>
  <c r="H405" i="11"/>
  <c r="F405" i="11"/>
  <c r="E405" i="11"/>
  <c r="AC405" i="11" s="1"/>
  <c r="AA404" i="11"/>
  <c r="Q404" i="11"/>
  <c r="E404" i="11" s="1"/>
  <c r="AC404" i="11" s="1"/>
  <c r="O404" i="11"/>
  <c r="P404" i="11" s="1"/>
  <c r="L404" i="11"/>
  <c r="K404" i="11"/>
  <c r="H404" i="11"/>
  <c r="F404" i="11"/>
  <c r="AA403" i="11"/>
  <c r="Q403" i="11"/>
  <c r="P403" i="11"/>
  <c r="O403" i="11"/>
  <c r="L403" i="11"/>
  <c r="M403" i="11" s="1"/>
  <c r="K403" i="11"/>
  <c r="H403" i="11"/>
  <c r="F403" i="11"/>
  <c r="E403" i="11"/>
  <c r="AC403" i="11" s="1"/>
  <c r="AA402" i="11"/>
  <c r="Q402" i="11"/>
  <c r="E402" i="11" s="1"/>
  <c r="AC402" i="11" s="1"/>
  <c r="O402" i="11"/>
  <c r="P402" i="11" s="1"/>
  <c r="L402" i="11"/>
  <c r="K402" i="11"/>
  <c r="H402" i="11"/>
  <c r="F402" i="11"/>
  <c r="AA401" i="11"/>
  <c r="Q401" i="11"/>
  <c r="P401" i="11"/>
  <c r="O401" i="11"/>
  <c r="L401" i="11"/>
  <c r="M401" i="11" s="1"/>
  <c r="K401" i="11"/>
  <c r="H401" i="11"/>
  <c r="F401" i="11"/>
  <c r="E401" i="11"/>
  <c r="AC401" i="11" s="1"/>
  <c r="AA400" i="11"/>
  <c r="Q400" i="11"/>
  <c r="E400" i="11" s="1"/>
  <c r="AC400" i="11" s="1"/>
  <c r="O400" i="11"/>
  <c r="P400" i="11" s="1"/>
  <c r="L400" i="11"/>
  <c r="K400" i="11"/>
  <c r="H400" i="11"/>
  <c r="F400" i="11"/>
  <c r="AA399" i="11"/>
  <c r="Q399" i="11"/>
  <c r="P399" i="11"/>
  <c r="O399" i="11"/>
  <c r="L399" i="11"/>
  <c r="M399" i="11" s="1"/>
  <c r="K399" i="11"/>
  <c r="H399" i="11"/>
  <c r="F399" i="11"/>
  <c r="E399" i="11"/>
  <c r="AC399" i="11" s="1"/>
  <c r="AA398" i="11"/>
  <c r="Q398" i="11"/>
  <c r="E398" i="11" s="1"/>
  <c r="AC398" i="11" s="1"/>
  <c r="O398" i="11"/>
  <c r="P398" i="11" s="1"/>
  <c r="L398" i="11"/>
  <c r="K398" i="11"/>
  <c r="H398" i="11"/>
  <c r="F398" i="11"/>
  <c r="AA397" i="11"/>
  <c r="Q397" i="11"/>
  <c r="P397" i="11"/>
  <c r="O397" i="11"/>
  <c r="L397" i="11"/>
  <c r="M397" i="11" s="1"/>
  <c r="K397" i="11"/>
  <c r="H397" i="11"/>
  <c r="F397" i="11"/>
  <c r="E397" i="11"/>
  <c r="AC397" i="11" s="1"/>
  <c r="AA396" i="11"/>
  <c r="Q396" i="11"/>
  <c r="E396" i="11" s="1"/>
  <c r="AC396" i="11" s="1"/>
  <c r="O396" i="11"/>
  <c r="P396" i="11" s="1"/>
  <c r="L396" i="11"/>
  <c r="K396" i="11"/>
  <c r="H396" i="11"/>
  <c r="F396" i="11"/>
  <c r="AA395" i="11"/>
  <c r="Q395" i="11"/>
  <c r="P395" i="11"/>
  <c r="O395" i="11"/>
  <c r="L395" i="11"/>
  <c r="M395" i="11" s="1"/>
  <c r="K395" i="11"/>
  <c r="H395" i="11"/>
  <c r="F395" i="11"/>
  <c r="E395" i="11"/>
  <c r="AC395" i="11" s="1"/>
  <c r="AA394" i="11"/>
  <c r="Q394" i="11"/>
  <c r="E394" i="11" s="1"/>
  <c r="AC394" i="11" s="1"/>
  <c r="O394" i="11"/>
  <c r="P394" i="11" s="1"/>
  <c r="L394" i="11"/>
  <c r="K394" i="11"/>
  <c r="H394" i="11"/>
  <c r="F394" i="11"/>
  <c r="AA393" i="11"/>
  <c r="Q393" i="11"/>
  <c r="P393" i="11"/>
  <c r="O393" i="11"/>
  <c r="L393" i="11"/>
  <c r="M393" i="11" s="1"/>
  <c r="K393" i="11"/>
  <c r="H393" i="11"/>
  <c r="F393" i="11"/>
  <c r="E393" i="11"/>
  <c r="AC393" i="11" s="1"/>
  <c r="AA392" i="11"/>
  <c r="Q392" i="11"/>
  <c r="E392" i="11" s="1"/>
  <c r="AC392" i="11" s="1"/>
  <c r="O392" i="11"/>
  <c r="P392" i="11" s="1"/>
  <c r="L392" i="11"/>
  <c r="K392" i="11"/>
  <c r="H392" i="11"/>
  <c r="F392" i="11"/>
  <c r="AA391" i="11"/>
  <c r="Q391" i="11"/>
  <c r="P391" i="11"/>
  <c r="O391" i="11"/>
  <c r="L391" i="11"/>
  <c r="M391" i="11" s="1"/>
  <c r="K391" i="11"/>
  <c r="H391" i="11"/>
  <c r="F391" i="11"/>
  <c r="E391" i="11"/>
  <c r="AC391" i="11" s="1"/>
  <c r="AA390" i="11"/>
  <c r="Q390" i="11"/>
  <c r="E390" i="11" s="1"/>
  <c r="AC390" i="11" s="1"/>
  <c r="O390" i="11"/>
  <c r="P390" i="11" s="1"/>
  <c r="L390" i="11"/>
  <c r="K390" i="11"/>
  <c r="H390" i="11"/>
  <c r="F390" i="11"/>
  <c r="AA389" i="11"/>
  <c r="Q389" i="11"/>
  <c r="P389" i="11"/>
  <c r="O389" i="11"/>
  <c r="L389" i="11"/>
  <c r="M389" i="11" s="1"/>
  <c r="K389" i="11"/>
  <c r="H389" i="11"/>
  <c r="F389" i="11"/>
  <c r="E389" i="11"/>
  <c r="AC389" i="11" s="1"/>
  <c r="AA388" i="11"/>
  <c r="Q388" i="11"/>
  <c r="E388" i="11" s="1"/>
  <c r="AC388" i="11" s="1"/>
  <c r="O388" i="11"/>
  <c r="P388" i="11" s="1"/>
  <c r="L388" i="11"/>
  <c r="K388" i="11"/>
  <c r="H388" i="11"/>
  <c r="F388" i="11"/>
  <c r="AA387" i="11"/>
  <c r="Q387" i="11"/>
  <c r="P387" i="11"/>
  <c r="O387" i="11"/>
  <c r="L387" i="11"/>
  <c r="M387" i="11" s="1"/>
  <c r="K387" i="11"/>
  <c r="H387" i="11"/>
  <c r="F387" i="11"/>
  <c r="E387" i="11"/>
  <c r="AC387" i="11" s="1"/>
  <c r="AA386" i="11"/>
  <c r="Q386" i="11"/>
  <c r="E386" i="11" s="1"/>
  <c r="AC386" i="11" s="1"/>
  <c r="O386" i="11"/>
  <c r="P386" i="11" s="1"/>
  <c r="L386" i="11"/>
  <c r="K386" i="11"/>
  <c r="H386" i="11"/>
  <c r="F386" i="11"/>
  <c r="AA385" i="11"/>
  <c r="Q385" i="11"/>
  <c r="P385" i="11"/>
  <c r="O385" i="11"/>
  <c r="L385" i="11"/>
  <c r="M385" i="11" s="1"/>
  <c r="K385" i="11"/>
  <c r="H385" i="11"/>
  <c r="F385" i="11"/>
  <c r="E385" i="11"/>
  <c r="AC385" i="11" s="1"/>
  <c r="AA384" i="11"/>
  <c r="Q384" i="11"/>
  <c r="E384" i="11" s="1"/>
  <c r="AC384" i="11" s="1"/>
  <c r="O384" i="11"/>
  <c r="P384" i="11" s="1"/>
  <c r="L384" i="11"/>
  <c r="K384" i="11"/>
  <c r="H384" i="11"/>
  <c r="F384" i="11"/>
  <c r="AA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E383" i="11" s="1"/>
  <c r="AC383" i="11" s="1"/>
  <c r="O383" i="11"/>
  <c r="P383" i="11" s="1"/>
  <c r="L383" i="11"/>
  <c r="K383" i="11"/>
  <c r="H383" i="11"/>
  <c r="F383" i="11"/>
  <c r="AA379" i="11"/>
  <c r="Q379" i="11"/>
  <c r="E379" i="11" s="1"/>
  <c r="O379" i="11"/>
  <c r="P379" i="11" s="1"/>
  <c r="L379" i="11"/>
  <c r="K379" i="11"/>
  <c r="H379" i="11"/>
  <c r="F379" i="11"/>
  <c r="AA378" i="11"/>
  <c r="Q378" i="11"/>
  <c r="E378" i="11" s="1"/>
  <c r="AC378" i="11" s="1"/>
  <c r="O378" i="11"/>
  <c r="P378" i="11" s="1"/>
  <c r="L378" i="11"/>
  <c r="K378" i="11"/>
  <c r="H378" i="11"/>
  <c r="F378" i="11"/>
  <c r="AA377" i="11"/>
  <c r="Q377" i="11"/>
  <c r="E377" i="11" s="1"/>
  <c r="O377" i="11"/>
  <c r="P377" i="11" s="1"/>
  <c r="L377" i="11"/>
  <c r="K377" i="11"/>
  <c r="H377" i="11"/>
  <c r="F377" i="11"/>
  <c r="AA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C376" i="11" s="1"/>
  <c r="AA373" i="11"/>
  <c r="Q373" i="11"/>
  <c r="E373" i="11" s="1"/>
  <c r="AC373" i="11" s="1"/>
  <c r="O373" i="11"/>
  <c r="P373" i="11" s="1"/>
  <c r="L373" i="11"/>
  <c r="K373" i="11"/>
  <c r="H373" i="11"/>
  <c r="F373" i="11"/>
  <c r="AA372" i="11"/>
  <c r="Q372" i="11"/>
  <c r="P372" i="11"/>
  <c r="O372" i="11"/>
  <c r="L372" i="11"/>
  <c r="M372" i="11" s="1"/>
  <c r="K372" i="11"/>
  <c r="H372" i="11"/>
  <c r="F372" i="11"/>
  <c r="E372" i="11"/>
  <c r="AC372" i="11" s="1"/>
  <c r="AA371" i="11"/>
  <c r="Q371" i="11"/>
  <c r="E371" i="11" s="1"/>
  <c r="AC371" i="11" s="1"/>
  <c r="O371" i="11"/>
  <c r="P371" i="11" s="1"/>
  <c r="L371" i="11"/>
  <c r="K371" i="11"/>
  <c r="H371" i="11"/>
  <c r="F371" i="11"/>
  <c r="AA370" i="11"/>
  <c r="Q370" i="11"/>
  <c r="P370" i="11"/>
  <c r="O370" i="11"/>
  <c r="L370" i="11"/>
  <c r="M370" i="11" s="1"/>
  <c r="K370" i="11"/>
  <c r="H370" i="11"/>
  <c r="F370" i="11"/>
  <c r="E370" i="11"/>
  <c r="AC370" i="11" s="1"/>
  <c r="AA369" i="11"/>
  <c r="Q369" i="11"/>
  <c r="E369" i="11" s="1"/>
  <c r="AC369" i="11" s="1"/>
  <c r="O369" i="11"/>
  <c r="P369" i="11" s="1"/>
  <c r="L369" i="11"/>
  <c r="K369" i="11"/>
  <c r="H369" i="11"/>
  <c r="F369" i="11"/>
  <c r="AA368" i="11"/>
  <c r="Q368" i="11"/>
  <c r="P368" i="11"/>
  <c r="O368" i="11"/>
  <c r="L368" i="11"/>
  <c r="M368" i="11" s="1"/>
  <c r="K368" i="11"/>
  <c r="H368" i="11"/>
  <c r="F368" i="11"/>
  <c r="E368" i="11"/>
  <c r="AC368" i="11" s="1"/>
  <c r="AA367" i="11"/>
  <c r="Q367" i="11"/>
  <c r="E367" i="11" s="1"/>
  <c r="AC367" i="11" s="1"/>
  <c r="O367" i="11"/>
  <c r="P367" i="11" s="1"/>
  <c r="L367" i="11"/>
  <c r="K367" i="11"/>
  <c r="H367" i="11"/>
  <c r="F367" i="11"/>
  <c r="AA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E366" i="11" s="1"/>
  <c r="AC366" i="11" s="1"/>
  <c r="O366" i="11"/>
  <c r="P366" i="11" s="1"/>
  <c r="L366" i="11"/>
  <c r="K366" i="11"/>
  <c r="H366" i="11"/>
  <c r="F366" i="11"/>
  <c r="AA504" i="12"/>
  <c r="Q504" i="12"/>
  <c r="P504" i="12"/>
  <c r="O504" i="12"/>
  <c r="L504" i="12"/>
  <c r="M504" i="12" s="1"/>
  <c r="K504" i="12"/>
  <c r="H504" i="12"/>
  <c r="F504" i="12"/>
  <c r="E504" i="12"/>
  <c r="AC504" i="12" s="1"/>
  <c r="AA503" i="12"/>
  <c r="Q503" i="12"/>
  <c r="E503" i="12" s="1"/>
  <c r="AC503" i="12" s="1"/>
  <c r="O503" i="12"/>
  <c r="P503" i="12" s="1"/>
  <c r="L503" i="12"/>
  <c r="K503" i="12"/>
  <c r="H503" i="12"/>
  <c r="F503" i="12"/>
  <c r="AA502" i="12"/>
  <c r="Q502" i="12"/>
  <c r="P502" i="12"/>
  <c r="O502" i="12"/>
  <c r="L502" i="12"/>
  <c r="M502" i="12" s="1"/>
  <c r="K502" i="12"/>
  <c r="H502" i="12"/>
  <c r="F502" i="12"/>
  <c r="E502" i="12"/>
  <c r="AC502" i="12" s="1"/>
  <c r="AA501" i="12"/>
  <c r="Q501" i="12"/>
  <c r="E501" i="12" s="1"/>
  <c r="AC501" i="12" s="1"/>
  <c r="O501" i="12"/>
  <c r="P501" i="12" s="1"/>
  <c r="L501" i="12"/>
  <c r="K501" i="12"/>
  <c r="H501" i="12"/>
  <c r="F501" i="12"/>
  <c r="AA500" i="12"/>
  <c r="Q500" i="12"/>
  <c r="P500" i="12"/>
  <c r="O500" i="12"/>
  <c r="L500" i="12"/>
  <c r="M500" i="12" s="1"/>
  <c r="K500" i="12"/>
  <c r="H500" i="12"/>
  <c r="F500" i="12"/>
  <c r="E500" i="12"/>
  <c r="AC500" i="12" s="1"/>
  <c r="AA499" i="12"/>
  <c r="Q499" i="12"/>
  <c r="E499" i="12" s="1"/>
  <c r="AC499" i="12" s="1"/>
  <c r="O499" i="12"/>
  <c r="P499" i="12" s="1"/>
  <c r="L499" i="12"/>
  <c r="K499" i="12"/>
  <c r="H499" i="12"/>
  <c r="F499" i="12"/>
  <c r="AA498" i="12"/>
  <c r="Q498" i="12"/>
  <c r="P498" i="12"/>
  <c r="O498" i="12"/>
  <c r="L498" i="12"/>
  <c r="M498" i="12" s="1"/>
  <c r="K498" i="12"/>
  <c r="H498" i="12"/>
  <c r="F498" i="12"/>
  <c r="E498" i="12"/>
  <c r="AC498" i="12" s="1"/>
  <c r="AA497" i="12"/>
  <c r="Q497" i="12"/>
  <c r="E497" i="12" s="1"/>
  <c r="AC497" i="12" s="1"/>
  <c r="O497" i="12"/>
  <c r="P497" i="12" s="1"/>
  <c r="L497" i="12"/>
  <c r="K497" i="12"/>
  <c r="H497" i="12"/>
  <c r="F497" i="12"/>
  <c r="AA496" i="12"/>
  <c r="Q496" i="12"/>
  <c r="P496" i="12"/>
  <c r="O496" i="12"/>
  <c r="L496" i="12"/>
  <c r="M496" i="12" s="1"/>
  <c r="K496" i="12"/>
  <c r="H496" i="12"/>
  <c r="F496" i="12"/>
  <c r="E496" i="12"/>
  <c r="AC496" i="12" s="1"/>
  <c r="AA495" i="12"/>
  <c r="Q495" i="12"/>
  <c r="E495" i="12" s="1"/>
  <c r="AC495" i="12" s="1"/>
  <c r="O495" i="12"/>
  <c r="P495" i="12" s="1"/>
  <c r="L495" i="12"/>
  <c r="K495" i="12"/>
  <c r="H495" i="12"/>
  <c r="F495" i="12"/>
  <c r="AA494" i="12"/>
  <c r="Q494" i="12"/>
  <c r="P494" i="12"/>
  <c r="O494" i="12"/>
  <c r="L494" i="12"/>
  <c r="M494" i="12" s="1"/>
  <c r="K494" i="12"/>
  <c r="H494" i="12"/>
  <c r="F494" i="12"/>
  <c r="E494" i="12"/>
  <c r="AC494" i="12" s="1"/>
  <c r="AA493" i="12"/>
  <c r="Q493" i="12"/>
  <c r="E493" i="12" s="1"/>
  <c r="AC493" i="12" s="1"/>
  <c r="O493" i="12"/>
  <c r="P493" i="12" s="1"/>
  <c r="L493" i="12"/>
  <c r="K493" i="12"/>
  <c r="H493" i="12"/>
  <c r="F493" i="12"/>
  <c r="AA492" i="12"/>
  <c r="Q492" i="12"/>
  <c r="P492" i="12"/>
  <c r="O492" i="12"/>
  <c r="L492" i="12"/>
  <c r="M492" i="12" s="1"/>
  <c r="K492" i="12"/>
  <c r="H492" i="12"/>
  <c r="F492" i="12"/>
  <c r="E492" i="12"/>
  <c r="AC492" i="12" s="1"/>
  <c r="AA491" i="12"/>
  <c r="Q491" i="12"/>
  <c r="E491" i="12" s="1"/>
  <c r="AC491" i="12" s="1"/>
  <c r="O491" i="12"/>
  <c r="P491" i="12" s="1"/>
  <c r="L491" i="12"/>
  <c r="K491" i="12"/>
  <c r="H491" i="12"/>
  <c r="F491" i="12"/>
  <c r="AA490" i="12"/>
  <c r="Q490" i="12"/>
  <c r="P490" i="12"/>
  <c r="O490" i="12"/>
  <c r="L490" i="12"/>
  <c r="M490" i="12" s="1"/>
  <c r="K490" i="12"/>
  <c r="H490" i="12"/>
  <c r="F490" i="12"/>
  <c r="E490" i="12"/>
  <c r="AC490" i="12" s="1"/>
  <c r="AA489" i="12"/>
  <c r="Q489" i="12"/>
  <c r="E489" i="12" s="1"/>
  <c r="AC489" i="12" s="1"/>
  <c r="O489" i="12"/>
  <c r="P489" i="12" s="1"/>
  <c r="L489" i="12"/>
  <c r="K489" i="12"/>
  <c r="H489" i="12"/>
  <c r="F489" i="12"/>
  <c r="AA488" i="12"/>
  <c r="Q488" i="12"/>
  <c r="P488" i="12"/>
  <c r="O488" i="12"/>
  <c r="L488" i="12"/>
  <c r="K488" i="12"/>
  <c r="H488" i="12"/>
  <c r="F488" i="12"/>
  <c r="E488" i="12"/>
  <c r="AA487" i="12"/>
  <c r="Q487" i="12"/>
  <c r="E487" i="12" s="1"/>
  <c r="AC487" i="12" s="1"/>
  <c r="O487" i="12"/>
  <c r="P487" i="12" s="1"/>
  <c r="L487" i="12"/>
  <c r="K487" i="12"/>
  <c r="H487" i="12"/>
  <c r="F487" i="12"/>
  <c r="AA486" i="12"/>
  <c r="Q486" i="12"/>
  <c r="E486" i="12" s="1"/>
  <c r="O486" i="12"/>
  <c r="P486" i="12" s="1"/>
  <c r="L486" i="12"/>
  <c r="K486" i="12"/>
  <c r="H486" i="12"/>
  <c r="F486" i="12"/>
  <c r="AA485" i="12"/>
  <c r="Q485" i="12"/>
  <c r="E485" i="12" s="1"/>
  <c r="AC485" i="12" s="1"/>
  <c r="O485" i="12"/>
  <c r="P485" i="12" s="1"/>
  <c r="L485" i="12"/>
  <c r="K485" i="12"/>
  <c r="H485" i="12"/>
  <c r="F485" i="12"/>
  <c r="AA484" i="12"/>
  <c r="Q484" i="12"/>
  <c r="E484" i="12" s="1"/>
  <c r="O484" i="12"/>
  <c r="P484" i="12" s="1"/>
  <c r="L484" i="12"/>
  <c r="K484" i="12"/>
  <c r="H484" i="12"/>
  <c r="F484" i="12"/>
  <c r="AA483" i="12"/>
  <c r="Q483" i="12"/>
  <c r="E483" i="12" s="1"/>
  <c r="AC483" i="12" s="1"/>
  <c r="O483" i="12"/>
  <c r="P483" i="12" s="1"/>
  <c r="L483" i="12"/>
  <c r="K483" i="12"/>
  <c r="H483" i="12"/>
  <c r="F483" i="12"/>
  <c r="AA482" i="12"/>
  <c r="Q482" i="12"/>
  <c r="E482" i="12" s="1"/>
  <c r="O482" i="12"/>
  <c r="P482" i="12" s="1"/>
  <c r="L482" i="12"/>
  <c r="K482" i="12"/>
  <c r="H482" i="12"/>
  <c r="F482" i="12"/>
  <c r="AA481" i="12"/>
  <c r="Q481" i="12"/>
  <c r="E481" i="12" s="1"/>
  <c r="O481" i="12"/>
  <c r="P481" i="12" s="1"/>
  <c r="L481" i="12"/>
  <c r="K481" i="12"/>
  <c r="H481" i="12"/>
  <c r="F481" i="12"/>
  <c r="AA480" i="12"/>
  <c r="Q480" i="12"/>
  <c r="E480" i="12" s="1"/>
  <c r="O480" i="12"/>
  <c r="P480" i="12" s="1"/>
  <c r="L480" i="12"/>
  <c r="K480" i="12"/>
  <c r="H480" i="12"/>
  <c r="F480" i="12"/>
  <c r="AA479" i="12"/>
  <c r="Q479" i="12"/>
  <c r="E479" i="12" s="1"/>
  <c r="O479" i="12"/>
  <c r="P479" i="12" s="1"/>
  <c r="L479" i="12"/>
  <c r="K479" i="12"/>
  <c r="H479" i="12"/>
  <c r="F479" i="12"/>
  <c r="AA478" i="12"/>
  <c r="Q478" i="12"/>
  <c r="E478" i="12" s="1"/>
  <c r="O478" i="12"/>
  <c r="P478" i="12" s="1"/>
  <c r="L478" i="12"/>
  <c r="K478" i="12"/>
  <c r="H478" i="12"/>
  <c r="F478" i="12"/>
  <c r="AA477" i="12"/>
  <c r="Q477" i="12"/>
  <c r="E477" i="12" s="1"/>
  <c r="O477" i="12"/>
  <c r="P477" i="12" s="1"/>
  <c r="L477" i="12"/>
  <c r="K477" i="12"/>
  <c r="H477" i="12"/>
  <c r="F477" i="12"/>
  <c r="AA476" i="12"/>
  <c r="Q476" i="12"/>
  <c r="E476" i="12" s="1"/>
  <c r="O476" i="12"/>
  <c r="P476" i="12" s="1"/>
  <c r="L476" i="12"/>
  <c r="K476" i="12"/>
  <c r="H476" i="12"/>
  <c r="F476" i="12"/>
  <c r="AA475" i="12"/>
  <c r="Q475" i="12"/>
  <c r="E475" i="12" s="1"/>
  <c r="O475" i="12"/>
  <c r="P475" i="12" s="1"/>
  <c r="L475" i="12"/>
  <c r="K475" i="12"/>
  <c r="H475" i="12"/>
  <c r="F475" i="12"/>
  <c r="AA474" i="12"/>
  <c r="Q474" i="12"/>
  <c r="E474" i="12" s="1"/>
  <c r="O474" i="12"/>
  <c r="P474" i="12" s="1"/>
  <c r="L474" i="12"/>
  <c r="K474" i="12"/>
  <c r="H474" i="12"/>
  <c r="F474" i="12"/>
  <c r="AA473" i="12"/>
  <c r="Q473" i="12"/>
  <c r="E473" i="12" s="1"/>
  <c r="O473" i="12"/>
  <c r="P473" i="12" s="1"/>
  <c r="L473" i="12"/>
  <c r="K473" i="12"/>
  <c r="H473" i="12"/>
  <c r="F473" i="12"/>
  <c r="AA472" i="12"/>
  <c r="Q472" i="12"/>
  <c r="E472" i="12" s="1"/>
  <c r="O472" i="12"/>
  <c r="P472" i="12" s="1"/>
  <c r="L472" i="12"/>
  <c r="K472" i="12"/>
  <c r="H472" i="12"/>
  <c r="F472" i="12"/>
  <c r="AA471" i="12"/>
  <c r="Q471" i="12"/>
  <c r="E471" i="12" s="1"/>
  <c r="AC471" i="12" s="1"/>
  <c r="O471" i="12"/>
  <c r="P471" i="12" s="1"/>
  <c r="L471" i="12"/>
  <c r="K471" i="12"/>
  <c r="H471" i="12"/>
  <c r="F471" i="12"/>
  <c r="AA470" i="12"/>
  <c r="Q470" i="12"/>
  <c r="E470" i="12" s="1"/>
  <c r="O470" i="12"/>
  <c r="P470" i="12" s="1"/>
  <c r="L470" i="12"/>
  <c r="K470" i="12"/>
  <c r="H470" i="12"/>
  <c r="F470" i="12"/>
  <c r="AA469" i="12"/>
  <c r="Q469" i="12"/>
  <c r="E469" i="12" s="1"/>
  <c r="AC469" i="12" s="1"/>
  <c r="O469" i="12"/>
  <c r="P469" i="12" s="1"/>
  <c r="L469" i="12"/>
  <c r="K469" i="12"/>
  <c r="H469" i="12"/>
  <c r="F469" i="12"/>
  <c r="AA468" i="12"/>
  <c r="Q468" i="12"/>
  <c r="E468" i="12" s="1"/>
  <c r="O468" i="12"/>
  <c r="P468" i="12" s="1"/>
  <c r="L468" i="12"/>
  <c r="K468" i="12"/>
  <c r="H468" i="12"/>
  <c r="F468" i="12"/>
  <c r="AA467" i="12"/>
  <c r="Q467" i="12"/>
  <c r="E467" i="12" s="1"/>
  <c r="AC467" i="12" s="1"/>
  <c r="O467" i="12"/>
  <c r="P467" i="12" s="1"/>
  <c r="L467" i="12"/>
  <c r="K467" i="12"/>
  <c r="H467" i="12"/>
  <c r="F467" i="12"/>
  <c r="AA466" i="12"/>
  <c r="Q466" i="12"/>
  <c r="E466" i="12" s="1"/>
  <c r="O466" i="12"/>
  <c r="P466" i="12" s="1"/>
  <c r="L466" i="12"/>
  <c r="K466" i="12"/>
  <c r="H466" i="12"/>
  <c r="F466" i="12"/>
  <c r="AA465" i="12"/>
  <c r="Q465" i="12"/>
  <c r="E465" i="12" s="1"/>
  <c r="AC465" i="12" s="1"/>
  <c r="O465" i="12"/>
  <c r="P465" i="12" s="1"/>
  <c r="L465" i="12"/>
  <c r="K465" i="12"/>
  <c r="H465" i="12"/>
  <c r="F465" i="12"/>
  <c r="AA464" i="12"/>
  <c r="Q464" i="12"/>
  <c r="E464" i="12" s="1"/>
  <c r="O464" i="12"/>
  <c r="P464" i="12" s="1"/>
  <c r="L464" i="12"/>
  <c r="K464" i="12"/>
  <c r="H464" i="12"/>
  <c r="F464" i="12"/>
  <c r="AA463" i="12"/>
  <c r="Q463" i="12"/>
  <c r="E463" i="12" s="1"/>
  <c r="AC463" i="12" s="1"/>
  <c r="O463" i="12"/>
  <c r="P463" i="12" s="1"/>
  <c r="L463" i="12"/>
  <c r="K463" i="12"/>
  <c r="H463" i="12"/>
  <c r="F463" i="12"/>
  <c r="AA462" i="12"/>
  <c r="Q462" i="12"/>
  <c r="E462" i="12" s="1"/>
  <c r="O462" i="12"/>
  <c r="P462" i="12" s="1"/>
  <c r="L462" i="12"/>
  <c r="K462" i="12"/>
  <c r="H462" i="12"/>
  <c r="F462" i="12"/>
  <c r="AA461" i="12"/>
  <c r="Q461" i="12"/>
  <c r="E461" i="12" s="1"/>
  <c r="AC461" i="12" s="1"/>
  <c r="O461" i="12"/>
  <c r="P461" i="12" s="1"/>
  <c r="L461" i="12"/>
  <c r="K461" i="12"/>
  <c r="H461" i="12"/>
  <c r="F461" i="12"/>
  <c r="AA460" i="12"/>
  <c r="Q460" i="12"/>
  <c r="E460" i="12" s="1"/>
  <c r="O460" i="12"/>
  <c r="P460" i="12" s="1"/>
  <c r="L460" i="12"/>
  <c r="K460" i="12"/>
  <c r="H460" i="12"/>
  <c r="F460" i="12"/>
  <c r="AA459" i="12"/>
  <c r="Q459" i="12"/>
  <c r="E459" i="12" s="1"/>
  <c r="AC459" i="12" s="1"/>
  <c r="O459" i="12"/>
  <c r="P459" i="12" s="1"/>
  <c r="L459" i="12"/>
  <c r="K459" i="12"/>
  <c r="H459" i="12"/>
  <c r="F459" i="12"/>
  <c r="AA458" i="12"/>
  <c r="Q458" i="12"/>
  <c r="E458" i="12" s="1"/>
  <c r="O458" i="12"/>
  <c r="P458" i="12" s="1"/>
  <c r="L458" i="12"/>
  <c r="K458" i="12"/>
  <c r="H458" i="12"/>
  <c r="F458" i="12"/>
  <c r="AA457" i="12"/>
  <c r="Q457" i="12"/>
  <c r="E457" i="12" s="1"/>
  <c r="AC457" i="12" s="1"/>
  <c r="O457" i="12"/>
  <c r="P457" i="12" s="1"/>
  <c r="L457" i="12"/>
  <c r="K457" i="12"/>
  <c r="H457" i="12"/>
  <c r="F457" i="12"/>
  <c r="AA456" i="12"/>
  <c r="Q456" i="12"/>
  <c r="E456" i="12" s="1"/>
  <c r="O456" i="12"/>
  <c r="P456" i="12" s="1"/>
  <c r="L456" i="12"/>
  <c r="K456" i="12"/>
  <c r="H456" i="12"/>
  <c r="F456" i="12"/>
  <c r="AA455" i="12"/>
  <c r="Q455" i="12"/>
  <c r="E455" i="12" s="1"/>
  <c r="AC455" i="12" s="1"/>
  <c r="O455" i="12"/>
  <c r="P455" i="12" s="1"/>
  <c r="L455" i="12"/>
  <c r="K455" i="12"/>
  <c r="H455" i="12"/>
  <c r="F455" i="12"/>
  <c r="AA454" i="12"/>
  <c r="Q454" i="12"/>
  <c r="E454" i="12" s="1"/>
  <c r="O454" i="12"/>
  <c r="P454" i="12" s="1"/>
  <c r="L454" i="12"/>
  <c r="K454" i="12"/>
  <c r="H454" i="12"/>
  <c r="F454" i="12"/>
  <c r="AA453" i="12"/>
  <c r="Q453" i="12"/>
  <c r="E453" i="12" s="1"/>
  <c r="AC453" i="12" s="1"/>
  <c r="O453" i="12"/>
  <c r="P453" i="12" s="1"/>
  <c r="L453" i="12"/>
  <c r="K453" i="12"/>
  <c r="H453" i="12"/>
  <c r="F453" i="12"/>
  <c r="AA452" i="12"/>
  <c r="Q452" i="12"/>
  <c r="E452" i="12" s="1"/>
  <c r="O452" i="12"/>
  <c r="P452" i="12" s="1"/>
  <c r="L452" i="12"/>
  <c r="K452" i="12"/>
  <c r="H452" i="12"/>
  <c r="F452" i="12"/>
  <c r="AA451" i="12"/>
  <c r="Q451" i="12"/>
  <c r="E451" i="12" s="1"/>
  <c r="AC451" i="12" s="1"/>
  <c r="O451" i="12"/>
  <c r="P451" i="12" s="1"/>
  <c r="L451" i="12"/>
  <c r="K451" i="12"/>
  <c r="H451" i="12"/>
  <c r="F451" i="12"/>
  <c r="AA450" i="12"/>
  <c r="Q450" i="12"/>
  <c r="E450" i="12" s="1"/>
  <c r="O450" i="12"/>
  <c r="P450" i="12" s="1"/>
  <c r="L450" i="12"/>
  <c r="K450" i="12"/>
  <c r="H450" i="12"/>
  <c r="F450" i="12"/>
  <c r="AA449" i="12"/>
  <c r="Q449" i="12"/>
  <c r="E449" i="12" s="1"/>
  <c r="AC449" i="12" s="1"/>
  <c r="O449" i="12"/>
  <c r="P449" i="12" s="1"/>
  <c r="L449" i="12"/>
  <c r="K449" i="12"/>
  <c r="H449" i="12"/>
  <c r="F449" i="12"/>
  <c r="AA448" i="12"/>
  <c r="Q448" i="12"/>
  <c r="E448" i="12" s="1"/>
  <c r="O448" i="12"/>
  <c r="P448" i="12" s="1"/>
  <c r="L448" i="12"/>
  <c r="K448" i="12"/>
  <c r="H448" i="12"/>
  <c r="F448" i="12"/>
  <c r="AA447" i="12"/>
  <c r="Q447" i="12"/>
  <c r="E447" i="12" s="1"/>
  <c r="AC447" i="12" s="1"/>
  <c r="O447" i="12"/>
  <c r="P447" i="12" s="1"/>
  <c r="L447" i="12"/>
  <c r="K447" i="12"/>
  <c r="H447" i="12"/>
  <c r="F447" i="12"/>
  <c r="AA446" i="12"/>
  <c r="Q446" i="12"/>
  <c r="E446" i="12" s="1"/>
  <c r="O446" i="12"/>
  <c r="P446" i="12" s="1"/>
  <c r="L446" i="12"/>
  <c r="K446" i="12"/>
  <c r="H446" i="12"/>
  <c r="F446" i="12"/>
  <c r="AA445" i="12"/>
  <c r="Q445" i="12"/>
  <c r="E445" i="12" s="1"/>
  <c r="AC445" i="12" s="1"/>
  <c r="O445" i="12"/>
  <c r="P445" i="12" s="1"/>
  <c r="L445" i="12"/>
  <c r="K445" i="12"/>
  <c r="H445" i="12"/>
  <c r="F445" i="12"/>
  <c r="AA444" i="12"/>
  <c r="Q444" i="12"/>
  <c r="E444" i="12" s="1"/>
  <c r="O444" i="12"/>
  <c r="P444" i="12" s="1"/>
  <c r="L444" i="12"/>
  <c r="K444" i="12"/>
  <c r="H444" i="12"/>
  <c r="F444" i="12"/>
  <c r="AA443" i="12"/>
  <c r="Q443" i="12"/>
  <c r="E443" i="12" s="1"/>
  <c r="AC443" i="12" s="1"/>
  <c r="O443" i="12"/>
  <c r="P443" i="12" s="1"/>
  <c r="L443" i="12"/>
  <c r="K443" i="12"/>
  <c r="H443" i="12"/>
  <c r="F443" i="12"/>
  <c r="AA442" i="12"/>
  <c r="Q442" i="12"/>
  <c r="E442" i="12" s="1"/>
  <c r="O442" i="12"/>
  <c r="P442" i="12" s="1"/>
  <c r="L442" i="12"/>
  <c r="K442" i="12"/>
  <c r="H442" i="12"/>
  <c r="F442" i="12"/>
  <c r="AA441" i="12"/>
  <c r="Q441" i="12"/>
  <c r="E441" i="12" s="1"/>
  <c r="AC441" i="12" s="1"/>
  <c r="O441" i="12"/>
  <c r="P441" i="12" s="1"/>
  <c r="L441" i="12"/>
  <c r="K441" i="12"/>
  <c r="H441" i="12"/>
  <c r="F441" i="12"/>
  <c r="AA440" i="12"/>
  <c r="Q440" i="12"/>
  <c r="E440" i="12" s="1"/>
  <c r="O440" i="12"/>
  <c r="P440" i="12" s="1"/>
  <c r="L440" i="12"/>
  <c r="K440" i="12"/>
  <c r="H440" i="12"/>
  <c r="F440" i="12"/>
  <c r="AA439" i="12"/>
  <c r="Q439" i="12"/>
  <c r="E439" i="12" s="1"/>
  <c r="O439" i="12"/>
  <c r="P439" i="12" s="1"/>
  <c r="L439" i="12"/>
  <c r="K439" i="12"/>
  <c r="H439" i="12"/>
  <c r="F439" i="12"/>
  <c r="AA438" i="12"/>
  <c r="Q438" i="12"/>
  <c r="E438" i="12" s="1"/>
  <c r="O438" i="12"/>
  <c r="P438" i="12" s="1"/>
  <c r="L438" i="12"/>
  <c r="K438" i="12"/>
  <c r="H438" i="12"/>
  <c r="F438" i="12"/>
  <c r="AA437" i="12"/>
  <c r="Q437" i="12"/>
  <c r="E437" i="12" s="1"/>
  <c r="AC437" i="12" s="1"/>
  <c r="O437" i="12"/>
  <c r="P437" i="12" s="1"/>
  <c r="L437" i="12"/>
  <c r="K437" i="12"/>
  <c r="H437" i="12"/>
  <c r="F437" i="12"/>
  <c r="AA436" i="12"/>
  <c r="Q436" i="12"/>
  <c r="E436" i="12" s="1"/>
  <c r="O436" i="12"/>
  <c r="P436" i="12" s="1"/>
  <c r="L436" i="12"/>
  <c r="K436" i="12"/>
  <c r="H436" i="12"/>
  <c r="F436" i="12"/>
  <c r="AA435" i="12"/>
  <c r="Q435" i="12"/>
  <c r="E435" i="12" s="1"/>
  <c r="AC435" i="12" s="1"/>
  <c r="O435" i="12"/>
  <c r="P435" i="12" s="1"/>
  <c r="L435" i="12"/>
  <c r="K435" i="12"/>
  <c r="H435" i="12"/>
  <c r="F435" i="12"/>
  <c r="AA434" i="12"/>
  <c r="Q434" i="12"/>
  <c r="E434" i="12" s="1"/>
  <c r="O434" i="12"/>
  <c r="P434" i="12" s="1"/>
  <c r="L434" i="12"/>
  <c r="K434" i="12"/>
  <c r="H434" i="12"/>
  <c r="F434" i="12"/>
  <c r="AA433" i="12"/>
  <c r="Q433" i="12"/>
  <c r="E433" i="12" s="1"/>
  <c r="O433" i="12"/>
  <c r="P433" i="12" s="1"/>
  <c r="L433" i="12"/>
  <c r="K433" i="12"/>
  <c r="H433" i="12"/>
  <c r="F433" i="12"/>
  <c r="AA432" i="12"/>
  <c r="Q432" i="12"/>
  <c r="E432" i="12" s="1"/>
  <c r="O432" i="12"/>
  <c r="P432" i="12" s="1"/>
  <c r="L432" i="12"/>
  <c r="K432" i="12"/>
  <c r="H432" i="12"/>
  <c r="F432" i="12"/>
  <c r="AA431" i="12"/>
  <c r="Q431" i="12"/>
  <c r="E431" i="12" s="1"/>
  <c r="O431" i="12"/>
  <c r="P431" i="12" s="1"/>
  <c r="L431" i="12"/>
  <c r="K431" i="12"/>
  <c r="H431" i="12"/>
  <c r="F431" i="12"/>
  <c r="AA430" i="12"/>
  <c r="Q430" i="12"/>
  <c r="E430" i="12" s="1"/>
  <c r="O430" i="12"/>
  <c r="P430" i="12" s="1"/>
  <c r="L430" i="12"/>
  <c r="K430" i="12"/>
  <c r="H430" i="12"/>
  <c r="F430" i="12"/>
  <c r="AA429" i="12"/>
  <c r="Q429" i="12"/>
  <c r="E429" i="12" s="1"/>
  <c r="O429" i="12"/>
  <c r="P429" i="12" s="1"/>
  <c r="L429" i="12"/>
  <c r="K429" i="12"/>
  <c r="H429" i="12"/>
  <c r="F429" i="12"/>
  <c r="AA428" i="12"/>
  <c r="Q428" i="12"/>
  <c r="E428" i="12" s="1"/>
  <c r="O428" i="12"/>
  <c r="P428" i="12" s="1"/>
  <c r="L428" i="12"/>
  <c r="K428" i="12"/>
  <c r="H428" i="12"/>
  <c r="F428" i="12"/>
  <c r="AA427" i="12"/>
  <c r="Q427" i="12"/>
  <c r="E427" i="12" s="1"/>
  <c r="O427" i="12"/>
  <c r="P427" i="12" s="1"/>
  <c r="L427" i="12"/>
  <c r="K427" i="12"/>
  <c r="H427" i="12"/>
  <c r="F427" i="12"/>
  <c r="AA426" i="12"/>
  <c r="Q426" i="12"/>
  <c r="E426" i="12" s="1"/>
  <c r="O426" i="12"/>
  <c r="P426" i="12" s="1"/>
  <c r="L426" i="12"/>
  <c r="K426" i="12"/>
  <c r="H426" i="12"/>
  <c r="F426" i="12"/>
  <c r="AA425" i="12"/>
  <c r="Q425" i="12"/>
  <c r="E425" i="12" s="1"/>
  <c r="O425" i="12"/>
  <c r="P425" i="12" s="1"/>
  <c r="L425" i="12"/>
  <c r="K425" i="12"/>
  <c r="H425" i="12"/>
  <c r="F425" i="12"/>
  <c r="AA424" i="12"/>
  <c r="Q424" i="12"/>
  <c r="E424" i="12" s="1"/>
  <c r="O424" i="12"/>
  <c r="P424" i="12" s="1"/>
  <c r="L424" i="12"/>
  <c r="K424" i="12"/>
  <c r="H424" i="12"/>
  <c r="F424" i="12"/>
  <c r="AA423" i="12"/>
  <c r="Q423" i="12"/>
  <c r="E423" i="12" s="1"/>
  <c r="O423" i="12"/>
  <c r="P423" i="12" s="1"/>
  <c r="L423" i="12"/>
  <c r="K423" i="12"/>
  <c r="H423" i="12"/>
  <c r="F423" i="12"/>
  <c r="AA422" i="12"/>
  <c r="Q422" i="12"/>
  <c r="E422" i="12" s="1"/>
  <c r="O422" i="12"/>
  <c r="P422" i="12" s="1"/>
  <c r="L422" i="12"/>
  <c r="K422" i="12"/>
  <c r="H422" i="12"/>
  <c r="F422" i="12"/>
  <c r="AA421" i="12"/>
  <c r="Q421" i="12"/>
  <c r="E421" i="12" s="1"/>
  <c r="O421" i="12"/>
  <c r="P421" i="12" s="1"/>
  <c r="L421" i="12"/>
  <c r="K421" i="12"/>
  <c r="H421" i="12"/>
  <c r="F421" i="12"/>
  <c r="AA420" i="12"/>
  <c r="Q420" i="12"/>
  <c r="E420" i="12" s="1"/>
  <c r="O420" i="12"/>
  <c r="P420" i="12" s="1"/>
  <c r="L420" i="12"/>
  <c r="K420" i="12"/>
  <c r="H420" i="12"/>
  <c r="F420" i="12"/>
  <c r="AA419" i="12"/>
  <c r="Q419" i="12"/>
  <c r="E419" i="12" s="1"/>
  <c r="O419" i="12"/>
  <c r="P419" i="12" s="1"/>
  <c r="L419" i="12"/>
  <c r="K419" i="12"/>
  <c r="H419" i="12"/>
  <c r="F419" i="12"/>
  <c r="AA418" i="12"/>
  <c r="Q418" i="12"/>
  <c r="E418" i="12" s="1"/>
  <c r="O418" i="12"/>
  <c r="P418" i="12" s="1"/>
  <c r="L418" i="12"/>
  <c r="K418" i="12"/>
  <c r="H418" i="12"/>
  <c r="F418" i="12"/>
  <c r="AA417" i="12"/>
  <c r="Q417" i="12"/>
  <c r="E417" i="12" s="1"/>
  <c r="O417" i="12"/>
  <c r="P417" i="12" s="1"/>
  <c r="L417" i="12"/>
  <c r="K417" i="12"/>
  <c r="H417" i="12"/>
  <c r="F417" i="12"/>
  <c r="AA416" i="12"/>
  <c r="Q416" i="12"/>
  <c r="E416" i="12" s="1"/>
  <c r="O416" i="12"/>
  <c r="P416" i="12" s="1"/>
  <c r="L416" i="12"/>
  <c r="K416" i="12"/>
  <c r="H416" i="12"/>
  <c r="F416" i="12"/>
  <c r="AA415" i="12"/>
  <c r="Q415" i="12"/>
  <c r="E415" i="12" s="1"/>
  <c r="O415" i="12"/>
  <c r="P415" i="12" s="1"/>
  <c r="L415" i="12"/>
  <c r="K415" i="12"/>
  <c r="H415" i="12"/>
  <c r="F415" i="12"/>
  <c r="AA414" i="12"/>
  <c r="Q414" i="12"/>
  <c r="E414" i="12" s="1"/>
  <c r="O414" i="12"/>
  <c r="P414" i="12" s="1"/>
  <c r="L414" i="12"/>
  <c r="K414" i="12"/>
  <c r="H414" i="12"/>
  <c r="F414" i="12"/>
  <c r="AA413" i="12"/>
  <c r="Q413" i="12"/>
  <c r="E413" i="12" s="1"/>
  <c r="O413" i="12"/>
  <c r="P413" i="12" s="1"/>
  <c r="L413" i="12"/>
  <c r="K413" i="12"/>
  <c r="H413" i="12"/>
  <c r="F413" i="12"/>
  <c r="AA412" i="12"/>
  <c r="Q412" i="12"/>
  <c r="E412" i="12" s="1"/>
  <c r="O412" i="12"/>
  <c r="P412" i="12" s="1"/>
  <c r="L412" i="12"/>
  <c r="K412" i="12"/>
  <c r="H412" i="12"/>
  <c r="F412" i="12"/>
  <c r="AA411" i="12"/>
  <c r="Q411" i="12"/>
  <c r="E411" i="12" s="1"/>
  <c r="O411" i="12"/>
  <c r="P411" i="12" s="1"/>
  <c r="L411" i="12"/>
  <c r="K411" i="12"/>
  <c r="H411" i="12"/>
  <c r="F411" i="12"/>
  <c r="AA410" i="12"/>
  <c r="Q410" i="12"/>
  <c r="E410" i="12" s="1"/>
  <c r="O410" i="12"/>
  <c r="P410" i="12" s="1"/>
  <c r="L410" i="12"/>
  <c r="K410" i="12"/>
  <c r="H410" i="12"/>
  <c r="F410" i="12"/>
  <c r="AA409" i="12"/>
  <c r="Q409" i="12"/>
  <c r="E409" i="12" s="1"/>
  <c r="O409" i="12"/>
  <c r="P409" i="12" s="1"/>
  <c r="L409" i="12"/>
  <c r="K409" i="12"/>
  <c r="H409" i="12"/>
  <c r="F409" i="12"/>
  <c r="AA408" i="12"/>
  <c r="Q408" i="12"/>
  <c r="E408" i="12" s="1"/>
  <c r="O408" i="12"/>
  <c r="P408" i="12" s="1"/>
  <c r="L408" i="12"/>
  <c r="K408" i="12"/>
  <c r="H408" i="12"/>
  <c r="F408" i="12"/>
  <c r="AA407" i="12"/>
  <c r="Q407" i="12"/>
  <c r="E407" i="12" s="1"/>
  <c r="O407" i="12"/>
  <c r="P407" i="12" s="1"/>
  <c r="L407" i="12"/>
  <c r="K407" i="12"/>
  <c r="H407" i="12"/>
  <c r="F407" i="12"/>
  <c r="AA406" i="12"/>
  <c r="Q406" i="12"/>
  <c r="E406" i="12" s="1"/>
  <c r="O406" i="12"/>
  <c r="P406" i="12" s="1"/>
  <c r="L406" i="12"/>
  <c r="K406" i="12"/>
  <c r="H406" i="12"/>
  <c r="F406" i="12"/>
  <c r="AA405" i="12"/>
  <c r="Q405" i="12"/>
  <c r="E405" i="12" s="1"/>
  <c r="O405" i="12"/>
  <c r="P405" i="12" s="1"/>
  <c r="L405" i="12"/>
  <c r="K405" i="12"/>
  <c r="H405" i="12"/>
  <c r="F405" i="12"/>
  <c r="AA404" i="12"/>
  <c r="Q404" i="12"/>
  <c r="E404" i="12" s="1"/>
  <c r="O404" i="12"/>
  <c r="P404" i="12" s="1"/>
  <c r="L404" i="12"/>
  <c r="K404" i="12"/>
  <c r="H404" i="12"/>
  <c r="F404" i="12"/>
  <c r="AA403" i="12"/>
  <c r="Q403" i="12"/>
  <c r="E403" i="12" s="1"/>
  <c r="O403" i="12"/>
  <c r="P403" i="12" s="1"/>
  <c r="L403" i="12"/>
  <c r="K403" i="12"/>
  <c r="H403" i="12"/>
  <c r="F403" i="12"/>
  <c r="AA402" i="12"/>
  <c r="Q402" i="12"/>
  <c r="E402" i="12" s="1"/>
  <c r="O402" i="12"/>
  <c r="P402" i="12" s="1"/>
  <c r="L402" i="12"/>
  <c r="K402" i="12"/>
  <c r="H402" i="12"/>
  <c r="F402" i="12"/>
  <c r="AA401" i="12"/>
  <c r="Q401" i="12"/>
  <c r="E401" i="12" s="1"/>
  <c r="O401" i="12"/>
  <c r="P401" i="12" s="1"/>
  <c r="L401" i="12"/>
  <c r="K401" i="12"/>
  <c r="H401" i="12"/>
  <c r="F401" i="12"/>
  <c r="AA400" i="12"/>
  <c r="Q400" i="12"/>
  <c r="E400" i="12" s="1"/>
  <c r="O400" i="12"/>
  <c r="P400" i="12" s="1"/>
  <c r="L400" i="12"/>
  <c r="K400" i="12"/>
  <c r="H400" i="12"/>
  <c r="F400" i="12"/>
  <c r="AA399" i="12"/>
  <c r="Q399" i="12"/>
  <c r="E399" i="12" s="1"/>
  <c r="O399" i="12"/>
  <c r="P399" i="12" s="1"/>
  <c r="L399" i="12"/>
  <c r="K399" i="12"/>
  <c r="H399" i="12"/>
  <c r="F399" i="12"/>
  <c r="AA398" i="12"/>
  <c r="Q398" i="12"/>
  <c r="E398" i="12" s="1"/>
  <c r="O398" i="12"/>
  <c r="P398" i="12" s="1"/>
  <c r="L398" i="12"/>
  <c r="K398" i="12"/>
  <c r="H398" i="12"/>
  <c r="F398" i="12"/>
  <c r="AA397" i="12"/>
  <c r="Q397" i="12"/>
  <c r="E397" i="12" s="1"/>
  <c r="O397" i="12"/>
  <c r="P397" i="12" s="1"/>
  <c r="L397" i="12"/>
  <c r="K397" i="12"/>
  <c r="H397" i="12"/>
  <c r="F397" i="12"/>
  <c r="AA396" i="12"/>
  <c r="Q396" i="12"/>
  <c r="E396" i="12" s="1"/>
  <c r="AC396" i="12" s="1"/>
  <c r="O396" i="12"/>
  <c r="P396" i="12" s="1"/>
  <c r="L396" i="12"/>
  <c r="K396" i="12"/>
  <c r="H396" i="12"/>
  <c r="F396" i="12"/>
  <c r="AA395" i="12"/>
  <c r="Q395" i="12"/>
  <c r="E395" i="12" s="1"/>
  <c r="AC395" i="12" s="1"/>
  <c r="O395" i="12"/>
  <c r="P395" i="12" s="1"/>
  <c r="L395" i="12"/>
  <c r="K395" i="12"/>
  <c r="H395" i="12"/>
  <c r="F395" i="12"/>
  <c r="AA394" i="12"/>
  <c r="Q394" i="12"/>
  <c r="E394" i="12" s="1"/>
  <c r="AC394" i="12" s="1"/>
  <c r="O394" i="12"/>
  <c r="P394" i="12" s="1"/>
  <c r="L394" i="12"/>
  <c r="K394" i="12"/>
  <c r="H394" i="12"/>
  <c r="F394" i="12"/>
  <c r="AA393" i="12"/>
  <c r="Q393" i="12"/>
  <c r="E393" i="12" s="1"/>
  <c r="O393" i="12"/>
  <c r="P393" i="12" s="1"/>
  <c r="L393" i="12"/>
  <c r="K393" i="12"/>
  <c r="H393" i="12"/>
  <c r="F393" i="12"/>
  <c r="AA392" i="12"/>
  <c r="Q392" i="12"/>
  <c r="E392" i="12" s="1"/>
  <c r="AC392" i="12" s="1"/>
  <c r="O392" i="12"/>
  <c r="P392" i="12" s="1"/>
  <c r="L392" i="12"/>
  <c r="K392" i="12"/>
  <c r="H392" i="12"/>
  <c r="F392" i="12"/>
  <c r="AA391" i="12"/>
  <c r="Q391" i="12"/>
  <c r="E391" i="12" s="1"/>
  <c r="O391" i="12"/>
  <c r="P391" i="12" s="1"/>
  <c r="L391" i="12"/>
  <c r="K391" i="12"/>
  <c r="H391" i="12"/>
  <c r="F391" i="12"/>
  <c r="AA390" i="12"/>
  <c r="Q390" i="12"/>
  <c r="E390" i="12" s="1"/>
  <c r="AC390" i="12" s="1"/>
  <c r="O390" i="12"/>
  <c r="P390" i="12" s="1"/>
  <c r="L390" i="12"/>
  <c r="K390" i="12"/>
  <c r="H390" i="12"/>
  <c r="F390" i="12"/>
  <c r="AA389" i="12"/>
  <c r="Q389" i="12"/>
  <c r="E389" i="12" s="1"/>
  <c r="O389" i="12"/>
  <c r="P389" i="12" s="1"/>
  <c r="L389" i="12"/>
  <c r="K389" i="12"/>
  <c r="H389" i="12"/>
  <c r="F389" i="12"/>
  <c r="AA388" i="12"/>
  <c r="Q388" i="12"/>
  <c r="E388" i="12" s="1"/>
  <c r="AC388" i="12" s="1"/>
  <c r="O388" i="12"/>
  <c r="P388" i="12" s="1"/>
  <c r="L388" i="12"/>
  <c r="K388" i="12"/>
  <c r="H388" i="12"/>
  <c r="F388" i="12"/>
  <c r="AA387" i="12"/>
  <c r="Q387" i="12"/>
  <c r="E387" i="12" s="1"/>
  <c r="O387" i="12"/>
  <c r="P387" i="12" s="1"/>
  <c r="L387" i="12"/>
  <c r="K387" i="12"/>
  <c r="H387" i="12"/>
  <c r="F387" i="12"/>
  <c r="AA386" i="12"/>
  <c r="Q386" i="12"/>
  <c r="E386" i="12" s="1"/>
  <c r="AC386" i="12" s="1"/>
  <c r="O386" i="12"/>
  <c r="P386" i="12" s="1"/>
  <c r="L386" i="12"/>
  <c r="K386" i="12"/>
  <c r="H386" i="12"/>
  <c r="F386" i="12"/>
  <c r="AA385" i="12"/>
  <c r="Q385" i="12"/>
  <c r="E385" i="12" s="1"/>
  <c r="O385" i="12"/>
  <c r="P385" i="12" s="1"/>
  <c r="L385" i="12"/>
  <c r="K385" i="12"/>
  <c r="H385" i="12"/>
  <c r="F385" i="12"/>
  <c r="AA384" i="12"/>
  <c r="Q384" i="12"/>
  <c r="E384" i="12" s="1"/>
  <c r="AC384" i="12" s="1"/>
  <c r="O384" i="12"/>
  <c r="P384" i="12" s="1"/>
  <c r="L384" i="12"/>
  <c r="K384" i="12"/>
  <c r="H384" i="12"/>
  <c r="F384" i="12"/>
  <c r="AA383" i="12"/>
  <c r="Q383" i="12"/>
  <c r="E383" i="12" s="1"/>
  <c r="O383" i="12"/>
  <c r="P383" i="12" s="1"/>
  <c r="L383" i="12"/>
  <c r="K383" i="12"/>
  <c r="H383" i="12"/>
  <c r="F383" i="12"/>
  <c r="AA382" i="12"/>
  <c r="Q382" i="12"/>
  <c r="E382" i="12" s="1"/>
  <c r="AC382" i="12" s="1"/>
  <c r="O382" i="12"/>
  <c r="P382" i="12" s="1"/>
  <c r="L382" i="12"/>
  <c r="K382" i="12"/>
  <c r="H382" i="12"/>
  <c r="F382" i="12"/>
  <c r="AA381" i="12"/>
  <c r="Q381" i="12"/>
  <c r="E381" i="12" s="1"/>
  <c r="O381" i="12"/>
  <c r="P381" i="12" s="1"/>
  <c r="L381" i="12"/>
  <c r="K381" i="12"/>
  <c r="H381" i="12"/>
  <c r="F381" i="12"/>
  <c r="AA380" i="12"/>
  <c r="Q380" i="12"/>
  <c r="E380" i="12" s="1"/>
  <c r="AC380" i="12" s="1"/>
  <c r="O380" i="12"/>
  <c r="P380" i="12" s="1"/>
  <c r="L380" i="12"/>
  <c r="K380" i="12"/>
  <c r="H380" i="12"/>
  <c r="F380" i="12"/>
  <c r="AA379" i="12"/>
  <c r="Q379" i="12"/>
  <c r="E379" i="12" s="1"/>
  <c r="O379" i="12"/>
  <c r="P379" i="12" s="1"/>
  <c r="L379" i="12"/>
  <c r="K379" i="12"/>
  <c r="H379" i="12"/>
  <c r="F379" i="12"/>
  <c r="AA378" i="12"/>
  <c r="Q378" i="12"/>
  <c r="E378" i="12" s="1"/>
  <c r="AC378" i="12" s="1"/>
  <c r="O378" i="12"/>
  <c r="P378" i="12" s="1"/>
  <c r="L378" i="12"/>
  <c r="K378" i="12"/>
  <c r="H378" i="12"/>
  <c r="F378" i="12"/>
  <c r="AA377" i="12"/>
  <c r="Q377" i="12"/>
  <c r="E377" i="12" s="1"/>
  <c r="O377" i="12"/>
  <c r="P377" i="12" s="1"/>
  <c r="L377" i="12"/>
  <c r="K377" i="12"/>
  <c r="H377" i="12"/>
  <c r="F377" i="12"/>
  <c r="AA376" i="12"/>
  <c r="Q376" i="12"/>
  <c r="E376" i="12" s="1"/>
  <c r="AC376" i="12" s="1"/>
  <c r="O376" i="12"/>
  <c r="P376" i="12" s="1"/>
  <c r="L376" i="12"/>
  <c r="K376" i="12"/>
  <c r="H376" i="12"/>
  <c r="F376" i="12"/>
  <c r="AA375" i="12"/>
  <c r="Q375" i="12"/>
  <c r="E375" i="12" s="1"/>
  <c r="O375" i="12"/>
  <c r="P375" i="12" s="1"/>
  <c r="L375" i="12"/>
  <c r="K375" i="12"/>
  <c r="H375" i="12"/>
  <c r="F375" i="12"/>
  <c r="AA374" i="12"/>
  <c r="Q374" i="12"/>
  <c r="E374" i="12" s="1"/>
  <c r="AC374" i="12" s="1"/>
  <c r="O374" i="12"/>
  <c r="P374" i="12" s="1"/>
  <c r="L374" i="12"/>
  <c r="K374" i="12"/>
  <c r="H374" i="12"/>
  <c r="F374" i="12"/>
  <c r="AA373" i="12"/>
  <c r="Q373" i="12"/>
  <c r="E373" i="12" s="1"/>
  <c r="O373" i="12"/>
  <c r="P373" i="12" s="1"/>
  <c r="L373" i="12"/>
  <c r="K373" i="12"/>
  <c r="H373" i="12"/>
  <c r="F373" i="12"/>
  <c r="AA372" i="12"/>
  <c r="Q372" i="12"/>
  <c r="E372" i="12" s="1"/>
  <c r="AC372" i="12" s="1"/>
  <c r="O372" i="12"/>
  <c r="P372" i="12" s="1"/>
  <c r="L372" i="12"/>
  <c r="K372" i="12"/>
  <c r="H372" i="12"/>
  <c r="F372" i="12"/>
  <c r="AA371" i="12"/>
  <c r="Q371" i="12"/>
  <c r="E371" i="12" s="1"/>
  <c r="O371" i="12"/>
  <c r="P371" i="12" s="1"/>
  <c r="L371" i="12"/>
  <c r="K371" i="12"/>
  <c r="H371" i="12"/>
  <c r="F371" i="12"/>
  <c r="AA370" i="12"/>
  <c r="Q370" i="12"/>
  <c r="E370" i="12" s="1"/>
  <c r="AC370" i="12" s="1"/>
  <c r="O370" i="12"/>
  <c r="P370" i="12" s="1"/>
  <c r="L370" i="12"/>
  <c r="K370" i="12"/>
  <c r="H370" i="12"/>
  <c r="F370" i="12"/>
  <c r="AA369" i="12"/>
  <c r="Q369" i="12"/>
  <c r="E369" i="12" s="1"/>
  <c r="O369" i="12"/>
  <c r="P369" i="12" s="1"/>
  <c r="L369" i="12"/>
  <c r="K369" i="12"/>
  <c r="H369" i="12"/>
  <c r="F369" i="12"/>
  <c r="AA368" i="12"/>
  <c r="Q368" i="12"/>
  <c r="E368" i="12" s="1"/>
  <c r="AC368" i="12" s="1"/>
  <c r="O368" i="12"/>
  <c r="P368" i="12" s="1"/>
  <c r="L368" i="12"/>
  <c r="K368" i="12"/>
  <c r="H368" i="12"/>
  <c r="F368" i="12"/>
  <c r="AA367" i="12"/>
  <c r="Q367" i="12"/>
  <c r="E367" i="12" s="1"/>
  <c r="O367" i="12"/>
  <c r="P367" i="12" s="1"/>
  <c r="L367" i="12"/>
  <c r="K367" i="12"/>
  <c r="H367" i="12"/>
  <c r="F367" i="12"/>
  <c r="AA366" i="12"/>
  <c r="Q366" i="12"/>
  <c r="E366" i="12" s="1"/>
  <c r="AC366" i="12" s="1"/>
  <c r="O366" i="12"/>
  <c r="P366" i="12" s="1"/>
  <c r="L366" i="12"/>
  <c r="K366" i="12"/>
  <c r="H366" i="12"/>
  <c r="F366" i="12"/>
  <c r="AA365" i="12"/>
  <c r="Q365" i="12"/>
  <c r="E365" i="12" s="1"/>
  <c r="AC365" i="12" s="1"/>
  <c r="O365" i="12"/>
  <c r="P365" i="12" s="1"/>
  <c r="L365" i="12"/>
  <c r="K365" i="12"/>
  <c r="H365" i="12"/>
  <c r="F365" i="12"/>
  <c r="AA364" i="12"/>
  <c r="Q364" i="12"/>
  <c r="E364" i="12" s="1"/>
  <c r="O364" i="12"/>
  <c r="P364" i="12" s="1"/>
  <c r="L364" i="12"/>
  <c r="K364" i="12"/>
  <c r="H364" i="12"/>
  <c r="F364" i="12"/>
  <c r="AA363" i="12"/>
  <c r="Q363" i="12"/>
  <c r="E363" i="12" s="1"/>
  <c r="AC363" i="12" s="1"/>
  <c r="O363" i="12"/>
  <c r="P363" i="12" s="1"/>
  <c r="L363" i="12"/>
  <c r="K363" i="12"/>
  <c r="H363" i="12"/>
  <c r="F363" i="12"/>
  <c r="AA362" i="12"/>
  <c r="Q362" i="12"/>
  <c r="E362" i="12" s="1"/>
  <c r="O362" i="12"/>
  <c r="P362" i="12" s="1"/>
  <c r="L362" i="12"/>
  <c r="K362" i="12"/>
  <c r="H362" i="12"/>
  <c r="F362" i="12"/>
  <c r="AA361" i="12"/>
  <c r="Q361" i="12"/>
  <c r="E361" i="12" s="1"/>
  <c r="AC361" i="12" s="1"/>
  <c r="O361" i="12"/>
  <c r="P361" i="12" s="1"/>
  <c r="L361" i="12"/>
  <c r="K361" i="12"/>
  <c r="H361" i="12"/>
  <c r="F361" i="12"/>
  <c r="AA360" i="12"/>
  <c r="Q360" i="12"/>
  <c r="E360" i="12" s="1"/>
  <c r="O360" i="12"/>
  <c r="P360" i="12" s="1"/>
  <c r="L360" i="12"/>
  <c r="K360" i="12"/>
  <c r="H360" i="12"/>
  <c r="F360" i="12"/>
  <c r="AA359" i="12"/>
  <c r="Q359" i="12"/>
  <c r="E359" i="12" s="1"/>
  <c r="AC359" i="12" s="1"/>
  <c r="O359" i="12"/>
  <c r="P359" i="12" s="1"/>
  <c r="L359" i="12"/>
  <c r="K359" i="12"/>
  <c r="H359" i="12"/>
  <c r="F359" i="12"/>
  <c r="AA358" i="12"/>
  <c r="Q358" i="12"/>
  <c r="E358" i="12" s="1"/>
  <c r="O358" i="12"/>
  <c r="P358" i="12" s="1"/>
  <c r="L358" i="12"/>
  <c r="K358" i="12"/>
  <c r="H358" i="12"/>
  <c r="F358" i="12"/>
  <c r="AA357" i="12"/>
  <c r="Q357" i="12"/>
  <c r="E357" i="12" s="1"/>
  <c r="AC357" i="12" s="1"/>
  <c r="O357" i="12"/>
  <c r="P357" i="12" s="1"/>
  <c r="L357" i="12"/>
  <c r="K357" i="12"/>
  <c r="H357" i="12"/>
  <c r="F357" i="12"/>
  <c r="AA356" i="12"/>
  <c r="Q356" i="12"/>
  <c r="E356" i="12" s="1"/>
  <c r="O356" i="12"/>
  <c r="P356" i="12" s="1"/>
  <c r="L356" i="12"/>
  <c r="K356" i="12"/>
  <c r="H356" i="12"/>
  <c r="F356" i="12"/>
  <c r="AA355" i="12"/>
  <c r="R355" i="12"/>
  <c r="Q355" i="12"/>
  <c r="P355" i="12"/>
  <c r="O355" i="12"/>
  <c r="L355" i="12"/>
  <c r="M355" i="12" s="1"/>
  <c r="K355" i="12"/>
  <c r="H355" i="12"/>
  <c r="F355" i="12"/>
  <c r="E355" i="12"/>
  <c r="AC355" i="12" s="1"/>
  <c r="X355" i="12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5" i="12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F152" i="1"/>
  <c r="H152" i="1"/>
  <c r="K152" i="1"/>
  <c r="L152" i="1"/>
  <c r="O152" i="1"/>
  <c r="P152" i="1" s="1"/>
  <c r="Q152" i="1"/>
  <c r="E152" i="1" s="1"/>
  <c r="AA152" i="1"/>
  <c r="F152" i="2"/>
  <c r="H152" i="2"/>
  <c r="K152" i="2"/>
  <c r="L152" i="2"/>
  <c r="O152" i="2"/>
  <c r="P152" i="2" s="1"/>
  <c r="Q152" i="2"/>
  <c r="E152" i="2" s="1"/>
  <c r="AA152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AC178" i="2" l="1"/>
  <c r="AC177" i="2"/>
  <c r="AC175" i="2"/>
  <c r="M175" i="2"/>
  <c r="N175" i="2" s="1"/>
  <c r="AC173" i="2"/>
  <c r="M173" i="2"/>
  <c r="N173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0" i="2"/>
  <c r="N180" i="2" s="1"/>
  <c r="AC180" i="2"/>
  <c r="AC180" i="1"/>
  <c r="N497" i="11"/>
  <c r="N503" i="11"/>
  <c r="N499" i="11"/>
  <c r="AC178" i="1"/>
  <c r="AC177" i="1"/>
  <c r="N490" i="12"/>
  <c r="N492" i="12"/>
  <c r="N494" i="12"/>
  <c r="N496" i="12"/>
  <c r="N498" i="12"/>
  <c r="N500" i="12"/>
  <c r="N502" i="12"/>
  <c r="N504" i="12"/>
  <c r="M357" i="12"/>
  <c r="N357" i="12" s="1"/>
  <c r="M359" i="12"/>
  <c r="M361" i="12"/>
  <c r="M363" i="12"/>
  <c r="M365" i="12"/>
  <c r="AC369" i="12"/>
  <c r="AC371" i="12"/>
  <c r="AC373" i="12"/>
  <c r="AC375" i="12"/>
  <c r="AC377" i="12"/>
  <c r="AC379" i="12"/>
  <c r="AC381" i="12"/>
  <c r="AC383" i="12"/>
  <c r="AC385" i="12"/>
  <c r="AC387" i="12"/>
  <c r="AC389" i="12"/>
  <c r="AC391" i="12"/>
  <c r="AC393" i="12"/>
  <c r="AC434" i="12"/>
  <c r="AC436" i="12"/>
  <c r="AC438" i="12"/>
  <c r="AC440" i="12"/>
  <c r="AC442" i="12"/>
  <c r="AC444" i="12"/>
  <c r="AC446" i="12"/>
  <c r="AC448" i="12"/>
  <c r="AC450" i="12"/>
  <c r="AC452" i="12"/>
  <c r="AC454" i="12"/>
  <c r="AC456" i="12"/>
  <c r="AC458" i="12"/>
  <c r="AC460" i="12"/>
  <c r="AC462" i="12"/>
  <c r="AC464" i="12"/>
  <c r="AC466" i="12"/>
  <c r="AC468" i="12"/>
  <c r="AC470" i="12"/>
  <c r="AC472" i="12"/>
  <c r="AC482" i="12"/>
  <c r="AC484" i="12"/>
  <c r="AC486" i="12"/>
  <c r="M489" i="12"/>
  <c r="N489" i="12" s="1"/>
  <c r="M491" i="12"/>
  <c r="N491" i="12" s="1"/>
  <c r="M493" i="12"/>
  <c r="N493" i="12" s="1"/>
  <c r="M495" i="12"/>
  <c r="M497" i="12"/>
  <c r="N497" i="12" s="1"/>
  <c r="M499" i="12"/>
  <c r="N499" i="12" s="1"/>
  <c r="M501" i="12"/>
  <c r="M503" i="12"/>
  <c r="N503" i="12" s="1"/>
  <c r="N429" i="11"/>
  <c r="M366" i="11"/>
  <c r="AC377" i="11"/>
  <c r="M378" i="11"/>
  <c r="N378" i="11" s="1"/>
  <c r="M383" i="11"/>
  <c r="N383" i="11" s="1"/>
  <c r="N493" i="11"/>
  <c r="AC440" i="11"/>
  <c r="M441" i="11"/>
  <c r="N441" i="11" s="1"/>
  <c r="AC442" i="11"/>
  <c r="M443" i="11"/>
  <c r="N443" i="11" s="1"/>
  <c r="AC444" i="11"/>
  <c r="M445" i="11"/>
  <c r="N445" i="11" s="1"/>
  <c r="AC446" i="11"/>
  <c r="M447" i="11"/>
  <c r="AC448" i="11"/>
  <c r="M449" i="11"/>
  <c r="N449" i="11" s="1"/>
  <c r="AC450" i="11"/>
  <c r="M451" i="11"/>
  <c r="N451" i="11" s="1"/>
  <c r="AC452" i="11"/>
  <c r="M453" i="11"/>
  <c r="N453" i="11" s="1"/>
  <c r="AC454" i="11"/>
  <c r="M455" i="11"/>
  <c r="N455" i="11" s="1"/>
  <c r="AC456" i="11"/>
  <c r="M457" i="11"/>
  <c r="N457" i="11" s="1"/>
  <c r="AC459" i="11"/>
  <c r="M459" i="11"/>
  <c r="N459" i="11" s="1"/>
  <c r="M460" i="11"/>
  <c r="N460" i="11" s="1"/>
  <c r="AC463" i="11"/>
  <c r="M463" i="11"/>
  <c r="N463" i="11" s="1"/>
  <c r="M464" i="11"/>
  <c r="N464" i="11" s="1"/>
  <c r="AC467" i="11"/>
  <c r="M467" i="11"/>
  <c r="N467" i="11" s="1"/>
  <c r="M468" i="11"/>
  <c r="N468" i="11" s="1"/>
  <c r="AC471" i="11"/>
  <c r="M471" i="11"/>
  <c r="N471" i="11" s="1"/>
  <c r="M472" i="11"/>
  <c r="N472" i="11" s="1"/>
  <c r="AC475" i="11"/>
  <c r="M475" i="11"/>
  <c r="N475" i="11" s="1"/>
  <c r="M476" i="11"/>
  <c r="N476" i="11" s="1"/>
  <c r="AC479" i="11"/>
  <c r="M479" i="11"/>
  <c r="N479" i="11" s="1"/>
  <c r="M480" i="11"/>
  <c r="N480" i="11" s="1"/>
  <c r="AC483" i="11"/>
  <c r="M483" i="11"/>
  <c r="N483" i="11" s="1"/>
  <c r="M484" i="11"/>
  <c r="N484" i="11" s="1"/>
  <c r="AC487" i="11"/>
  <c r="M487" i="11"/>
  <c r="N487" i="11" s="1"/>
  <c r="M488" i="11"/>
  <c r="N488" i="11" s="1"/>
  <c r="AC491" i="11"/>
  <c r="M491" i="11"/>
  <c r="N491" i="11" s="1"/>
  <c r="M492" i="11"/>
  <c r="N492" i="11" s="1"/>
  <c r="AC172" i="2"/>
  <c r="AC170" i="2"/>
  <c r="AC168" i="2"/>
  <c r="M177" i="2"/>
  <c r="N177" i="2" s="1"/>
  <c r="AC173" i="1"/>
  <c r="AC171" i="2"/>
  <c r="AC169" i="2"/>
  <c r="M172" i="2"/>
  <c r="N172" i="2" s="1"/>
  <c r="M171" i="2"/>
  <c r="N171" i="2" s="1"/>
  <c r="M170" i="2"/>
  <c r="N170" i="2" s="1"/>
  <c r="M169" i="2"/>
  <c r="N169" i="2" s="1"/>
  <c r="M168" i="2"/>
  <c r="N168" i="2" s="1"/>
  <c r="M178" i="2"/>
  <c r="N178" i="2" s="1"/>
  <c r="AC176" i="2"/>
  <c r="M176" i="2"/>
  <c r="N176" i="2" s="1"/>
  <c r="AC174" i="2"/>
  <c r="M174" i="2"/>
  <c r="N174" i="2" s="1"/>
  <c r="M173" i="1"/>
  <c r="N173" i="1" s="1"/>
  <c r="AC175" i="1"/>
  <c r="AC172" i="1"/>
  <c r="AC170" i="1"/>
  <c r="AC168" i="1"/>
  <c r="AC171" i="1"/>
  <c r="M171" i="1"/>
  <c r="N171" i="1" s="1"/>
  <c r="M177" i="1"/>
  <c r="N177" i="1" s="1"/>
  <c r="M175" i="1"/>
  <c r="N175" i="1" s="1"/>
  <c r="AC174" i="1"/>
  <c r="M174" i="1"/>
  <c r="N174" i="1" s="1"/>
  <c r="AC167" i="1"/>
  <c r="M167" i="1"/>
  <c r="N167" i="1" s="1"/>
  <c r="M170" i="1"/>
  <c r="N170" i="1" s="1"/>
  <c r="AC169" i="1"/>
  <c r="M169" i="1"/>
  <c r="N169" i="1" s="1"/>
  <c r="M168" i="1"/>
  <c r="N168" i="1" s="1"/>
  <c r="M178" i="1"/>
  <c r="N178" i="1" s="1"/>
  <c r="AC176" i="1"/>
  <c r="M176" i="1"/>
  <c r="N176" i="1" s="1"/>
  <c r="M172" i="1"/>
  <c r="N172" i="1" s="1"/>
  <c r="AC154" i="2"/>
  <c r="AC167" i="2"/>
  <c r="M167" i="2"/>
  <c r="N167" i="2" s="1"/>
  <c r="M154" i="2"/>
  <c r="N154" i="2" s="1"/>
  <c r="M153" i="2"/>
  <c r="N153" i="2" s="1"/>
  <c r="AC161" i="2"/>
  <c r="AC166" i="2"/>
  <c r="AC165" i="2"/>
  <c r="AC152" i="2"/>
  <c r="AC164" i="2"/>
  <c r="AC163" i="2"/>
  <c r="AC162" i="2"/>
  <c r="AC156" i="2"/>
  <c r="AC157" i="2"/>
  <c r="AC160" i="2"/>
  <c r="AC159" i="2"/>
  <c r="AC158" i="2"/>
  <c r="M164" i="2"/>
  <c r="N164" i="2" s="1"/>
  <c r="M163" i="2"/>
  <c r="N163" i="2" s="1"/>
  <c r="M162" i="2"/>
  <c r="N162" i="2" s="1"/>
  <c r="M166" i="2"/>
  <c r="N166" i="2" s="1"/>
  <c r="M165" i="2"/>
  <c r="N165" i="2" s="1"/>
  <c r="N447" i="11"/>
  <c r="AC162" i="1"/>
  <c r="AC166" i="1"/>
  <c r="AC165" i="1"/>
  <c r="AC164" i="1"/>
  <c r="AC163" i="1"/>
  <c r="N419" i="11"/>
  <c r="M162" i="1"/>
  <c r="N162" i="1" s="1"/>
  <c r="M163" i="1"/>
  <c r="N163" i="1" s="1"/>
  <c r="M165" i="1"/>
  <c r="N165" i="1" s="1"/>
  <c r="M164" i="1"/>
  <c r="N164" i="1" s="1"/>
  <c r="N433" i="11"/>
  <c r="N437" i="11"/>
  <c r="N439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C152" i="1"/>
  <c r="AC157" i="1"/>
  <c r="AC156" i="1"/>
  <c r="AC154" i="1"/>
  <c r="AC161" i="1"/>
  <c r="AC160" i="1"/>
  <c r="M158" i="1"/>
  <c r="N158" i="1" s="1"/>
  <c r="AC159" i="1"/>
  <c r="M153" i="1"/>
  <c r="N153" i="1" s="1"/>
  <c r="M160" i="1"/>
  <c r="N160" i="1" s="1"/>
  <c r="M159" i="1"/>
  <c r="N159" i="1" s="1"/>
  <c r="AC158" i="1"/>
  <c r="AC153" i="1"/>
  <c r="AC155" i="2"/>
  <c r="AC153" i="2"/>
  <c r="M156" i="1"/>
  <c r="N156" i="1" s="1"/>
  <c r="AC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58" i="11"/>
  <c r="N462" i="11"/>
  <c r="N469" i="11"/>
  <c r="N474" i="11"/>
  <c r="N495" i="12"/>
  <c r="N501" i="12"/>
  <c r="N366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C141" i="1"/>
  <c r="N355" i="12"/>
  <c r="AC133" i="1"/>
  <c r="M152" i="1"/>
  <c r="N152" i="1" s="1"/>
  <c r="M367" i="11"/>
  <c r="N367" i="11" s="1"/>
  <c r="M369" i="11"/>
  <c r="M371" i="11"/>
  <c r="N371" i="11" s="1"/>
  <c r="M373" i="11"/>
  <c r="N373" i="11" s="1"/>
  <c r="M384" i="11"/>
  <c r="N384" i="11" s="1"/>
  <c r="M386" i="11"/>
  <c r="N386" i="11" s="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N361" i="12"/>
  <c r="N363" i="12"/>
  <c r="AC137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N359" i="12"/>
  <c r="N365" i="12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N369" i="11"/>
  <c r="M377" i="11"/>
  <c r="N377" i="11" s="1"/>
  <c r="M379" i="11"/>
  <c r="N379" i="11" s="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R368" i="11"/>
  <c r="S367" i="1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S376" i="11"/>
  <c r="AC379" i="11"/>
  <c r="R384" i="11"/>
  <c r="S383" i="11"/>
  <c r="AC494" i="11"/>
  <c r="AC496" i="11"/>
  <c r="AC498" i="11"/>
  <c r="AC500" i="11"/>
  <c r="AC502" i="11"/>
  <c r="AC504" i="11"/>
  <c r="R356" i="12"/>
  <c r="S355" i="12"/>
  <c r="AC356" i="12"/>
  <c r="AC358" i="12"/>
  <c r="AC360" i="12"/>
  <c r="AC362" i="12"/>
  <c r="AC364" i="12"/>
  <c r="AC367" i="12"/>
  <c r="AC398" i="12"/>
  <c r="AC400" i="12"/>
  <c r="AC402" i="12"/>
  <c r="AC404" i="12"/>
  <c r="AC406" i="12"/>
  <c r="AC408" i="12"/>
  <c r="AC410" i="12"/>
  <c r="AC412" i="12"/>
  <c r="AC414" i="12"/>
  <c r="AC416" i="12"/>
  <c r="AC418" i="12"/>
  <c r="AC420" i="12"/>
  <c r="AC422" i="12"/>
  <c r="AC424" i="12"/>
  <c r="AC426" i="12"/>
  <c r="AC428" i="12"/>
  <c r="AC430" i="12"/>
  <c r="AC432" i="12"/>
  <c r="AC397" i="12"/>
  <c r="AC399" i="12"/>
  <c r="AC401" i="12"/>
  <c r="AC403" i="12"/>
  <c r="AC405" i="12"/>
  <c r="AC407" i="12"/>
  <c r="AC409" i="12"/>
  <c r="AC411" i="12"/>
  <c r="AC413" i="12"/>
  <c r="AC415" i="12"/>
  <c r="AC417" i="12"/>
  <c r="AC419" i="12"/>
  <c r="AC421" i="12"/>
  <c r="AC423" i="12"/>
  <c r="AC425" i="12"/>
  <c r="AC427" i="12"/>
  <c r="AC429" i="12"/>
  <c r="AC431" i="12"/>
  <c r="AC433" i="12"/>
  <c r="AC439" i="12"/>
  <c r="AC473" i="12"/>
  <c r="AC475" i="12"/>
  <c r="AC477" i="12"/>
  <c r="AC479" i="12"/>
  <c r="AC481" i="12"/>
  <c r="AC474" i="12"/>
  <c r="AC476" i="12"/>
  <c r="AC478" i="12"/>
  <c r="AC480" i="12"/>
  <c r="AC488" i="12"/>
  <c r="M488" i="12"/>
  <c r="N488" i="12" s="1"/>
  <c r="M152" i="2"/>
  <c r="N152" i="2" s="1"/>
  <c r="AC140" i="1"/>
  <c r="AC139" i="1"/>
  <c r="AC138" i="1"/>
  <c r="M138" i="1"/>
  <c r="N138" i="1" s="1"/>
  <c r="AC137" i="1"/>
  <c r="AC151" i="1"/>
  <c r="AC150" i="1"/>
  <c r="AC149" i="1"/>
  <c r="AC148" i="1"/>
  <c r="AC147" i="1"/>
  <c r="AC146" i="1"/>
  <c r="AC145" i="1"/>
  <c r="M145" i="2"/>
  <c r="N145" i="2" s="1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M148" i="2"/>
  <c r="N148" i="2" s="1"/>
  <c r="M144" i="2"/>
  <c r="N144" i="2" s="1"/>
  <c r="M140" i="2"/>
  <c r="N140" i="2" s="1"/>
  <c r="AC144" i="1"/>
  <c r="AC143" i="1"/>
  <c r="AC142" i="1"/>
  <c r="AC131" i="1"/>
  <c r="AC129" i="1"/>
  <c r="AC128" i="1"/>
  <c r="AC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C132" i="1"/>
  <c r="AC130" i="1"/>
  <c r="AC126" i="1"/>
  <c r="AC125" i="1"/>
  <c r="AC124" i="1"/>
  <c r="AC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C136" i="1"/>
  <c r="AC135" i="1"/>
  <c r="AC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A118" i="1"/>
  <c r="AA119" i="1"/>
  <c r="AA120" i="1"/>
  <c r="AA121" i="1"/>
  <c r="AA122" i="1"/>
  <c r="AA108" i="1"/>
  <c r="AA109" i="1"/>
  <c r="AA110" i="1"/>
  <c r="AA111" i="1"/>
  <c r="AA112" i="1"/>
  <c r="AA113" i="1"/>
  <c r="AA114" i="1"/>
  <c r="AA115" i="1"/>
  <c r="AA116" i="1"/>
  <c r="AA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W383" i="11" l="1"/>
  <c r="W367" i="11"/>
  <c r="R385" i="11"/>
  <c r="S384" i="11"/>
  <c r="W376" i="11"/>
  <c r="W366" i="11"/>
  <c r="V385" i="11"/>
  <c r="W384" i="11"/>
  <c r="V379" i="11"/>
  <c r="W377" i="11"/>
  <c r="R369" i="11"/>
  <c r="S368" i="11"/>
  <c r="R379" i="11"/>
  <c r="S379" i="11" s="1"/>
  <c r="S378" i="11"/>
  <c r="W378" i="11" s="1"/>
  <c r="V369" i="11"/>
  <c r="W368" i="11"/>
  <c r="R357" i="12"/>
  <c r="S356" i="12"/>
  <c r="W355" i="12"/>
  <c r="AC114" i="2"/>
  <c r="AC113" i="2"/>
  <c r="AC112" i="2"/>
  <c r="AC111" i="2"/>
  <c r="AC110" i="2"/>
  <c r="AC109" i="2"/>
  <c r="AC108" i="2"/>
  <c r="AC122" i="2"/>
  <c r="AC121" i="2"/>
  <c r="AC120" i="2"/>
  <c r="AC119" i="2"/>
  <c r="AC118" i="2"/>
  <c r="AC117" i="2"/>
  <c r="AC116" i="2"/>
  <c r="AC115" i="2"/>
  <c r="AC113" i="1"/>
  <c r="AC112" i="1"/>
  <c r="M112" i="1"/>
  <c r="N112" i="1" s="1"/>
  <c r="AC111" i="1"/>
  <c r="AC110" i="1"/>
  <c r="M110" i="1"/>
  <c r="N110" i="1" s="1"/>
  <c r="AC109" i="1"/>
  <c r="AC108" i="1"/>
  <c r="M108" i="1"/>
  <c r="N108" i="1" s="1"/>
  <c r="AC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C120" i="1"/>
  <c r="AC119" i="1"/>
  <c r="AC118" i="1"/>
  <c r="AC117" i="1"/>
  <c r="M117" i="1"/>
  <c r="N117" i="1" s="1"/>
  <c r="AC116" i="1"/>
  <c r="AC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C122" i="1"/>
  <c r="AC121" i="1"/>
  <c r="M120" i="1"/>
  <c r="N120" i="1" s="1"/>
  <c r="M116" i="1"/>
  <c r="N116" i="1" s="1"/>
  <c r="M113" i="1"/>
  <c r="N113" i="1" s="1"/>
  <c r="M111" i="1"/>
  <c r="N111" i="1" s="1"/>
  <c r="M109" i="1"/>
  <c r="N109" i="1" s="1"/>
  <c r="V370" i="11" l="1"/>
  <c r="R370" i="11"/>
  <c r="S369" i="11"/>
  <c r="Y378" i="11"/>
  <c r="Z378" i="11"/>
  <c r="AB378" i="11" s="1"/>
  <c r="Y384" i="11"/>
  <c r="Z384" i="11"/>
  <c r="AB384" i="11" s="1"/>
  <c r="Y366" i="11"/>
  <c r="Z366" i="11"/>
  <c r="AB366" i="11" s="1"/>
  <c r="Z367" i="11"/>
  <c r="AB367" i="11" s="1"/>
  <c r="Y367" i="11"/>
  <c r="Y368" i="11"/>
  <c r="Z368" i="11"/>
  <c r="AB368" i="11" s="1"/>
  <c r="Z377" i="11"/>
  <c r="AB377" i="11" s="1"/>
  <c r="Y377" i="11"/>
  <c r="W379" i="11"/>
  <c r="V386" i="11"/>
  <c r="Y376" i="11"/>
  <c r="Z376" i="11"/>
  <c r="AB376" i="11" s="1"/>
  <c r="R386" i="11"/>
  <c r="S385" i="11"/>
  <c r="Z383" i="11"/>
  <c r="AB383" i="11" s="1"/>
  <c r="Y383" i="11"/>
  <c r="Y355" i="12"/>
  <c r="Z355" i="12"/>
  <c r="AB355" i="12" s="1"/>
  <c r="W356" i="12"/>
  <c r="R358" i="12"/>
  <c r="S357" i="12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AC97" i="2" l="1"/>
  <c r="AC100" i="2"/>
  <c r="AC99" i="2"/>
  <c r="AC98" i="2"/>
  <c r="M97" i="2"/>
  <c r="N97" i="2" s="1"/>
  <c r="AC96" i="2"/>
  <c r="R387" i="11"/>
  <c r="S386" i="11"/>
  <c r="V387" i="11"/>
  <c r="W386" i="11"/>
  <c r="W369" i="11"/>
  <c r="W385" i="11"/>
  <c r="Z379" i="11"/>
  <c r="AB379" i="11" s="1"/>
  <c r="Y379" i="11"/>
  <c r="R371" i="11"/>
  <c r="S370" i="11"/>
  <c r="V371" i="11"/>
  <c r="W370" i="11"/>
  <c r="W357" i="12"/>
  <c r="Z356" i="12"/>
  <c r="AB356" i="12" s="1"/>
  <c r="Y356" i="12"/>
  <c r="R359" i="12"/>
  <c r="S358" i="12"/>
  <c r="AC107" i="2"/>
  <c r="AC106" i="2"/>
  <c r="AC105" i="2"/>
  <c r="AC104" i="2"/>
  <c r="AC103" i="2"/>
  <c r="AC102" i="2"/>
  <c r="M101" i="2"/>
  <c r="N101" i="2" s="1"/>
  <c r="AC93" i="2"/>
  <c r="AC101" i="2"/>
  <c r="M100" i="2"/>
  <c r="N100" i="2" s="1"/>
  <c r="M95" i="2"/>
  <c r="N95" i="2" s="1"/>
  <c r="AC94" i="2"/>
  <c r="M93" i="2"/>
  <c r="N93" i="2" s="1"/>
  <c r="AC95" i="2"/>
  <c r="AC96" i="1"/>
  <c r="AC95" i="1"/>
  <c r="M94" i="1"/>
  <c r="N94" i="1" s="1"/>
  <c r="M93" i="1"/>
  <c r="N93" i="1" s="1"/>
  <c r="AC107" i="1"/>
  <c r="AC102" i="1"/>
  <c r="AC103" i="1"/>
  <c r="M102" i="1"/>
  <c r="N102" i="1" s="1"/>
  <c r="AC101" i="1"/>
  <c r="M101" i="1"/>
  <c r="N101" i="1" s="1"/>
  <c r="AC100" i="1"/>
  <c r="M99" i="1"/>
  <c r="N99" i="1" s="1"/>
  <c r="M98" i="1"/>
  <c r="N98" i="1" s="1"/>
  <c r="M107" i="1"/>
  <c r="N107" i="1" s="1"/>
  <c r="AC106" i="1"/>
  <c r="M106" i="1"/>
  <c r="N106" i="1" s="1"/>
  <c r="AC105" i="1"/>
  <c r="M105" i="1"/>
  <c r="N105" i="1" s="1"/>
  <c r="M104" i="1"/>
  <c r="N104" i="1" s="1"/>
  <c r="AC97" i="1"/>
  <c r="M97" i="1"/>
  <c r="N97" i="1" s="1"/>
  <c r="M95" i="1"/>
  <c r="N95" i="1" s="1"/>
  <c r="AC94" i="1"/>
  <c r="AC93" i="1"/>
  <c r="AC104" i="1"/>
  <c r="AC99" i="1"/>
  <c r="AC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I47" i="6"/>
  <c r="H47" i="6"/>
  <c r="G47" i="6"/>
  <c r="Y370" i="11" l="1"/>
  <c r="Z370" i="11"/>
  <c r="AB370" i="11" s="1"/>
  <c r="Z385" i="11"/>
  <c r="AB385" i="11" s="1"/>
  <c r="Y385" i="11"/>
  <c r="Y386" i="11"/>
  <c r="Z386" i="11"/>
  <c r="AB386" i="11" s="1"/>
  <c r="V372" i="11"/>
  <c r="R372" i="11"/>
  <c r="S371" i="11"/>
  <c r="Z369" i="11"/>
  <c r="AB369" i="11" s="1"/>
  <c r="Y369" i="11"/>
  <c r="V388" i="11"/>
  <c r="R388" i="11"/>
  <c r="S387" i="11"/>
  <c r="W358" i="12"/>
  <c r="Y357" i="12"/>
  <c r="Z357" i="12"/>
  <c r="AB357" i="12" s="1"/>
  <c r="R360" i="12"/>
  <c r="S359" i="12"/>
  <c r="AA34" i="12"/>
  <c r="AB34" i="12" s="1"/>
  <c r="AA33" i="12"/>
  <c r="AB33" i="12" s="1"/>
  <c r="AA32" i="12"/>
  <c r="AB32" i="12" s="1"/>
  <c r="AA31" i="12"/>
  <c r="AB31" i="12" s="1"/>
  <c r="AA30" i="12"/>
  <c r="AB30" i="12" s="1"/>
  <c r="AA29" i="12"/>
  <c r="AB29" i="12" s="1"/>
  <c r="AA28" i="12"/>
  <c r="AB28" i="12" s="1"/>
  <c r="AA27" i="12"/>
  <c r="AB27" i="12" s="1"/>
  <c r="AA26" i="12"/>
  <c r="AB26" i="12" s="1"/>
  <c r="AA25" i="12"/>
  <c r="AB25" i="12" s="1"/>
  <c r="AA24" i="12"/>
  <c r="AB24" i="12" s="1"/>
  <c r="AA23" i="12"/>
  <c r="AB23" i="12" s="1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H1" i="12"/>
  <c r="H1" i="11"/>
  <c r="AA104" i="11"/>
  <c r="AB104" i="11" s="1"/>
  <c r="AA103" i="11"/>
  <c r="Z103" i="11"/>
  <c r="AB103" i="11" s="1"/>
  <c r="AA102" i="11"/>
  <c r="Z102" i="11"/>
  <c r="AB102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W387" i="11" l="1"/>
  <c r="W371" i="11"/>
  <c r="R389" i="11"/>
  <c r="S388" i="11"/>
  <c r="V389" i="11"/>
  <c r="W388" i="11"/>
  <c r="R373" i="11"/>
  <c r="S373" i="11" s="1"/>
  <c r="S372" i="11"/>
  <c r="V373" i="11"/>
  <c r="W373" i="11" s="1"/>
  <c r="W372" i="11"/>
  <c r="W359" i="12"/>
  <c r="Z358" i="12"/>
  <c r="AB358" i="12" s="1"/>
  <c r="Y358" i="12"/>
  <c r="R361" i="12"/>
  <c r="S360" i="12"/>
  <c r="O80" i="2"/>
  <c r="P80" i="2" s="1"/>
  <c r="Q80" i="2"/>
  <c r="AA80" i="2"/>
  <c r="O81" i="2"/>
  <c r="P81" i="2" s="1"/>
  <c r="Q81" i="2"/>
  <c r="E81" i="2" s="1"/>
  <c r="AA81" i="2"/>
  <c r="O82" i="2"/>
  <c r="P82" i="2" s="1"/>
  <c r="Q82" i="2"/>
  <c r="AA82" i="2"/>
  <c r="O83" i="2"/>
  <c r="P83" i="2" s="1"/>
  <c r="Q83" i="2"/>
  <c r="E83" i="2" s="1"/>
  <c r="AA83" i="2"/>
  <c r="O84" i="2"/>
  <c r="P84" i="2" s="1"/>
  <c r="Q84" i="2"/>
  <c r="E84" i="2" s="1"/>
  <c r="AA84" i="2"/>
  <c r="O85" i="2"/>
  <c r="P85" i="2" s="1"/>
  <c r="Q85" i="2"/>
  <c r="E85" i="2" s="1"/>
  <c r="AA85" i="2"/>
  <c r="O86" i="2"/>
  <c r="P86" i="2" s="1"/>
  <c r="Q86" i="2"/>
  <c r="AA86" i="2"/>
  <c r="O87" i="2"/>
  <c r="P87" i="2" s="1"/>
  <c r="Q87" i="2"/>
  <c r="E87" i="2" s="1"/>
  <c r="AA87" i="2"/>
  <c r="O88" i="2"/>
  <c r="P88" i="2" s="1"/>
  <c r="Q88" i="2"/>
  <c r="AA88" i="2"/>
  <c r="O89" i="2"/>
  <c r="P89" i="2" s="1"/>
  <c r="Q89" i="2"/>
  <c r="E89" i="2" s="1"/>
  <c r="AA89" i="2"/>
  <c r="O90" i="2"/>
  <c r="P90" i="2" s="1"/>
  <c r="Q90" i="2"/>
  <c r="AA90" i="2"/>
  <c r="O91" i="2"/>
  <c r="P91" i="2" s="1"/>
  <c r="Q91" i="2"/>
  <c r="E91" i="2" s="1"/>
  <c r="AA91" i="2"/>
  <c r="O92" i="2"/>
  <c r="P92" i="2" s="1"/>
  <c r="Q92" i="2"/>
  <c r="AA92" i="2"/>
  <c r="F80" i="2"/>
  <c r="H80" i="2"/>
  <c r="K80" i="2"/>
  <c r="L80" i="2"/>
  <c r="E80" i="2"/>
  <c r="AC80" i="2" s="1"/>
  <c r="F81" i="2"/>
  <c r="H81" i="2"/>
  <c r="K81" i="2"/>
  <c r="L81" i="2"/>
  <c r="F82" i="2"/>
  <c r="H82" i="2"/>
  <c r="K82" i="2"/>
  <c r="L82" i="2"/>
  <c r="E82" i="2"/>
  <c r="AC82" i="2" s="1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AC86" i="2" s="1"/>
  <c r="F87" i="2"/>
  <c r="H87" i="2"/>
  <c r="K87" i="2"/>
  <c r="L87" i="2"/>
  <c r="F88" i="2"/>
  <c r="H88" i="2"/>
  <c r="K88" i="2"/>
  <c r="L88" i="2"/>
  <c r="E88" i="2"/>
  <c r="AC88" i="2" s="1"/>
  <c r="F89" i="2"/>
  <c r="H89" i="2"/>
  <c r="K89" i="2"/>
  <c r="L89" i="2"/>
  <c r="F90" i="2"/>
  <c r="H90" i="2"/>
  <c r="K90" i="2"/>
  <c r="L90" i="2"/>
  <c r="E90" i="2"/>
  <c r="AC90" i="2" s="1"/>
  <c r="F91" i="2"/>
  <c r="H91" i="2"/>
  <c r="K91" i="2"/>
  <c r="L91" i="2"/>
  <c r="F92" i="2"/>
  <c r="H92" i="2"/>
  <c r="K92" i="2"/>
  <c r="L92" i="2"/>
  <c r="E92" i="2"/>
  <c r="AC92" i="2" s="1"/>
  <c r="AA83" i="1"/>
  <c r="AA84" i="1"/>
  <c r="AA85" i="1"/>
  <c r="AA86" i="1"/>
  <c r="AA87" i="1"/>
  <c r="AA89" i="1"/>
  <c r="AA90" i="1"/>
  <c r="AA91" i="1"/>
  <c r="AA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A80" i="1"/>
  <c r="F81" i="1"/>
  <c r="H81" i="1"/>
  <c r="K81" i="1"/>
  <c r="L81" i="1"/>
  <c r="O81" i="1"/>
  <c r="P81" i="1" s="1"/>
  <c r="Q81" i="1"/>
  <c r="E81" i="1" s="1"/>
  <c r="AA81" i="1"/>
  <c r="F82" i="1"/>
  <c r="H82" i="1"/>
  <c r="K82" i="1"/>
  <c r="L82" i="1"/>
  <c r="O82" i="1"/>
  <c r="P82" i="1" s="1"/>
  <c r="Q82" i="1"/>
  <c r="E82" i="1" s="1"/>
  <c r="AA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AC91" i="2" l="1"/>
  <c r="AC85" i="2"/>
  <c r="M91" i="2"/>
  <c r="N91" i="2" s="1"/>
  <c r="Y372" i="11"/>
  <c r="Z372" i="11"/>
  <c r="AB372" i="11" s="1"/>
  <c r="Y388" i="11"/>
  <c r="Z388" i="11"/>
  <c r="AB388" i="11" s="1"/>
  <c r="Z371" i="11"/>
  <c r="AB371" i="11" s="1"/>
  <c r="Y371" i="11"/>
  <c r="Z373" i="11"/>
  <c r="AB373" i="11" s="1"/>
  <c r="Y373" i="11"/>
  <c r="V390" i="11"/>
  <c r="R390" i="11"/>
  <c r="S389" i="11"/>
  <c r="Z387" i="11"/>
  <c r="AB387" i="11" s="1"/>
  <c r="Y387" i="11"/>
  <c r="W360" i="12"/>
  <c r="Y359" i="12"/>
  <c r="Z359" i="12"/>
  <c r="AB359" i="12" s="1"/>
  <c r="R362" i="12"/>
  <c r="S361" i="12"/>
  <c r="M81" i="2"/>
  <c r="N81" i="2" s="1"/>
  <c r="M83" i="2"/>
  <c r="N83" i="2" s="1"/>
  <c r="AC89" i="2"/>
  <c r="AC84" i="2"/>
  <c r="M89" i="2"/>
  <c r="N89" i="2" s="1"/>
  <c r="AC81" i="2"/>
  <c r="M87" i="2"/>
  <c r="N87" i="2" s="1"/>
  <c r="M85" i="2"/>
  <c r="N85" i="2" s="1"/>
  <c r="AC83" i="2"/>
  <c r="AC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C84" i="1"/>
  <c r="AC81" i="1"/>
  <c r="AC91" i="1"/>
  <c r="AC89" i="1"/>
  <c r="M89" i="1"/>
  <c r="N89" i="1" s="1"/>
  <c r="AC87" i="1"/>
  <c r="AC82" i="1"/>
  <c r="AC80" i="1"/>
  <c r="M91" i="1"/>
  <c r="N91" i="1" s="1"/>
  <c r="AC90" i="1"/>
  <c r="M87" i="1"/>
  <c r="N87" i="1" s="1"/>
  <c r="M83" i="1"/>
  <c r="N83" i="1" s="1"/>
  <c r="M82" i="1"/>
  <c r="N82" i="1" s="1"/>
  <c r="M81" i="1"/>
  <c r="N81" i="1" s="1"/>
  <c r="M80" i="1"/>
  <c r="N80" i="1" s="1"/>
  <c r="AC92" i="1"/>
  <c r="AC86" i="1"/>
  <c r="M90" i="1"/>
  <c r="N90" i="1" s="1"/>
  <c r="M86" i="1"/>
  <c r="N86" i="1" s="1"/>
  <c r="AC85" i="1"/>
  <c r="M84" i="1"/>
  <c r="N84" i="1" s="1"/>
  <c r="AC83" i="1"/>
  <c r="M92" i="1"/>
  <c r="N92" i="1" s="1"/>
  <c r="R391" i="11" l="1"/>
  <c r="S390" i="11"/>
  <c r="V391" i="11"/>
  <c r="W390" i="11"/>
  <c r="W389" i="11"/>
  <c r="W361" i="12"/>
  <c r="Z360" i="12"/>
  <c r="AB360" i="12" s="1"/>
  <c r="Y360" i="12"/>
  <c r="R363" i="12"/>
  <c r="S362" i="12"/>
  <c r="AA74" i="2"/>
  <c r="AA75" i="2"/>
  <c r="AA76" i="2"/>
  <c r="AA77" i="2"/>
  <c r="AA78" i="2"/>
  <c r="AA79" i="2"/>
  <c r="F78" i="2"/>
  <c r="H78" i="2"/>
  <c r="K78" i="2"/>
  <c r="L78" i="2"/>
  <c r="M78" i="2" s="1"/>
  <c r="N78" i="2" s="1"/>
  <c r="O78" i="2"/>
  <c r="P78" i="2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A78" i="1"/>
  <c r="AA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Y390" i="11" l="1"/>
  <c r="Z390" i="11"/>
  <c r="AB390" i="11" s="1"/>
  <c r="Z389" i="11"/>
  <c r="AB389" i="11" s="1"/>
  <c r="Y389" i="11"/>
  <c r="V392" i="11"/>
  <c r="R392" i="11"/>
  <c r="S391" i="11"/>
  <c r="W362" i="12"/>
  <c r="Y361" i="12"/>
  <c r="Z361" i="12"/>
  <c r="AB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C78" i="1"/>
  <c r="M78" i="1"/>
  <c r="N78" i="1" s="1"/>
  <c r="AC79" i="1"/>
  <c r="M79" i="1"/>
  <c r="N79" i="1" s="1"/>
  <c r="AC76" i="2"/>
  <c r="AC75" i="2"/>
  <c r="AC74" i="2"/>
  <c r="AC77" i="2"/>
  <c r="AC78" i="2"/>
  <c r="AC79" i="2"/>
  <c r="AA64" i="2"/>
  <c r="AA65" i="2"/>
  <c r="AA66" i="2"/>
  <c r="AA67" i="2"/>
  <c r="AA68" i="2"/>
  <c r="AA69" i="2"/>
  <c r="AA70" i="2"/>
  <c r="AA71" i="2"/>
  <c r="AA72" i="2"/>
  <c r="AA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A68" i="1"/>
  <c r="F68" i="1"/>
  <c r="H68" i="1"/>
  <c r="K68" i="1"/>
  <c r="L68" i="1"/>
  <c r="O68" i="1"/>
  <c r="P68" i="1" s="1"/>
  <c r="Q68" i="1"/>
  <c r="E68" i="1" s="1"/>
  <c r="M64" i="2" l="1"/>
  <c r="N64" i="2" s="1"/>
  <c r="W391" i="11"/>
  <c r="R393" i="11"/>
  <c r="S392" i="11"/>
  <c r="V393" i="11"/>
  <c r="W392" i="11"/>
  <c r="W363" i="12"/>
  <c r="Z362" i="12"/>
  <c r="AB362" i="12" s="1"/>
  <c r="Y362" i="12"/>
  <c r="R365" i="12"/>
  <c r="S364" i="12"/>
  <c r="M68" i="2"/>
  <c r="N68" i="2" s="1"/>
  <c r="M72" i="2"/>
  <c r="N72" i="2" s="1"/>
  <c r="M68" i="1"/>
  <c r="N68" i="1" s="1"/>
  <c r="AC70" i="2"/>
  <c r="M70" i="2"/>
  <c r="N70" i="2" s="1"/>
  <c r="AC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C73" i="2"/>
  <c r="AC72" i="2"/>
  <c r="AC71" i="2"/>
  <c r="AC68" i="2"/>
  <c r="AC67" i="2"/>
  <c r="AC66" i="2"/>
  <c r="AC65" i="2"/>
  <c r="AC64" i="2"/>
  <c r="AC68" i="1"/>
  <c r="M46" i="6"/>
  <c r="N46" i="6"/>
  <c r="O46" i="6"/>
  <c r="V394" i="11" l="1"/>
  <c r="R394" i="11"/>
  <c r="S393" i="11"/>
  <c r="Y392" i="11"/>
  <c r="Z392" i="11"/>
  <c r="AB392" i="11" s="1"/>
  <c r="Z391" i="11"/>
  <c r="AB391" i="11" s="1"/>
  <c r="Y391" i="11"/>
  <c r="W364" i="12"/>
  <c r="Y363" i="12"/>
  <c r="Z363" i="12"/>
  <c r="AB363" i="12" s="1"/>
  <c r="R366" i="12"/>
  <c r="S365" i="12"/>
  <c r="G15" i="9"/>
  <c r="H15" i="9"/>
  <c r="I15" i="9"/>
  <c r="J15" i="9"/>
  <c r="K15" i="9"/>
  <c r="W393" i="11" l="1"/>
  <c r="R395" i="11"/>
  <c r="S394" i="11"/>
  <c r="V395" i="11"/>
  <c r="W394" i="11"/>
  <c r="Z364" i="12"/>
  <c r="AB364" i="12" s="1"/>
  <c r="Y364" i="12"/>
  <c r="W365" i="12"/>
  <c r="R367" i="12"/>
  <c r="S366" i="12"/>
  <c r="W366" i="12" s="1"/>
  <c r="AA59" i="2"/>
  <c r="AA60" i="2"/>
  <c r="AA61" i="2"/>
  <c r="AA62" i="2"/>
  <c r="AA63" i="2"/>
  <c r="F56" i="2"/>
  <c r="H56" i="2"/>
  <c r="K56" i="2"/>
  <c r="L56" i="2"/>
  <c r="O56" i="2"/>
  <c r="P56" i="2" s="1"/>
  <c r="Q56" i="2"/>
  <c r="E56" i="2" s="1"/>
  <c r="AC56" i="2" s="1"/>
  <c r="AA56" i="2"/>
  <c r="F57" i="2"/>
  <c r="H57" i="2"/>
  <c r="K57" i="2"/>
  <c r="L57" i="2"/>
  <c r="O57" i="2"/>
  <c r="P57" i="2" s="1"/>
  <c r="Q57" i="2"/>
  <c r="E57" i="2" s="1"/>
  <c r="AA57" i="2"/>
  <c r="F58" i="2"/>
  <c r="H58" i="2"/>
  <c r="K58" i="2"/>
  <c r="L58" i="2"/>
  <c r="O58" i="2"/>
  <c r="P58" i="2" s="1"/>
  <c r="Q58" i="2"/>
  <c r="E58" i="2" s="1"/>
  <c r="AC58" i="2" s="1"/>
  <c r="AA58" i="2"/>
  <c r="F59" i="2"/>
  <c r="H59" i="2"/>
  <c r="K59" i="2"/>
  <c r="L59" i="2"/>
  <c r="O59" i="2"/>
  <c r="P59" i="2" s="1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A55" i="2"/>
  <c r="F56" i="1"/>
  <c r="H56" i="1"/>
  <c r="K56" i="1"/>
  <c r="L56" i="1"/>
  <c r="O56" i="1"/>
  <c r="P56" i="1" s="1"/>
  <c r="Q56" i="1"/>
  <c r="E56" i="1" s="1"/>
  <c r="AA56" i="1"/>
  <c r="F57" i="1"/>
  <c r="H57" i="1"/>
  <c r="K57" i="1"/>
  <c r="L57" i="1"/>
  <c r="O57" i="1"/>
  <c r="P57" i="1" s="1"/>
  <c r="Q57" i="1"/>
  <c r="E57" i="1" s="1"/>
  <c r="AA57" i="1"/>
  <c r="F58" i="1"/>
  <c r="H58" i="1"/>
  <c r="K58" i="1"/>
  <c r="L58" i="1"/>
  <c r="O58" i="1"/>
  <c r="P58" i="1" s="1"/>
  <c r="Q58" i="1"/>
  <c r="E58" i="1" s="1"/>
  <c r="AA58" i="1"/>
  <c r="F55" i="1"/>
  <c r="H55" i="1"/>
  <c r="K55" i="1"/>
  <c r="L55" i="1"/>
  <c r="O55" i="1"/>
  <c r="P55" i="1" s="1"/>
  <c r="Q55" i="1"/>
  <c r="E55" i="1" s="1"/>
  <c r="AA55" i="1"/>
  <c r="AC57" i="2" l="1"/>
  <c r="M59" i="2"/>
  <c r="N59" i="2" s="1"/>
  <c r="M58" i="2"/>
  <c r="N58" i="2" s="1"/>
  <c r="M57" i="2"/>
  <c r="N57" i="2" s="1"/>
  <c r="M56" i="2"/>
  <c r="N56" i="2" s="1"/>
  <c r="V396" i="11"/>
  <c r="R396" i="11"/>
  <c r="S395" i="11"/>
  <c r="Y394" i="11"/>
  <c r="Z394" i="11"/>
  <c r="AB394" i="11" s="1"/>
  <c r="Z393" i="11"/>
  <c r="AB393" i="11" s="1"/>
  <c r="Y393" i="11"/>
  <c r="Z366" i="12"/>
  <c r="AB366" i="12" s="1"/>
  <c r="Y366" i="12"/>
  <c r="Y365" i="12"/>
  <c r="Z365" i="12"/>
  <c r="AB365" i="12" s="1"/>
  <c r="R368" i="12"/>
  <c r="S367" i="12"/>
  <c r="W367" i="12" s="1"/>
  <c r="AC63" i="2"/>
  <c r="M63" i="2"/>
  <c r="N63" i="2" s="1"/>
  <c r="AC62" i="2"/>
  <c r="AC55" i="2"/>
  <c r="M61" i="2"/>
  <c r="N61" i="2" s="1"/>
  <c r="AC58" i="1"/>
  <c r="AC56" i="1"/>
  <c r="M55" i="2"/>
  <c r="N55" i="2" s="1"/>
  <c r="M62" i="2"/>
  <c r="N62" i="2" s="1"/>
  <c r="M60" i="2"/>
  <c r="N60" i="2" s="1"/>
  <c r="AC57" i="1"/>
  <c r="M58" i="1"/>
  <c r="N58" i="1" s="1"/>
  <c r="M57" i="1"/>
  <c r="N57" i="1" s="1"/>
  <c r="M56" i="1"/>
  <c r="N56" i="1" s="1"/>
  <c r="AC55" i="1"/>
  <c r="M55" i="1"/>
  <c r="N55" i="1" s="1"/>
  <c r="AC61" i="2"/>
  <c r="AC60" i="2"/>
  <c r="AC59" i="2"/>
  <c r="W395" i="11" l="1"/>
  <c r="R397" i="11"/>
  <c r="S396" i="11"/>
  <c r="V397" i="11"/>
  <c r="W396" i="11"/>
  <c r="Z367" i="12"/>
  <c r="AB367" i="12" s="1"/>
  <c r="Y367" i="12"/>
  <c r="S368" i="12"/>
  <c r="W368" i="12" s="1"/>
  <c r="R369" i="12"/>
  <c r="J4" i="10"/>
  <c r="S4" i="10"/>
  <c r="K4" i="10"/>
  <c r="O4" i="10"/>
  <c r="Y396" i="11" l="1"/>
  <c r="Z396" i="11"/>
  <c r="AB396" i="11" s="1"/>
  <c r="V398" i="11"/>
  <c r="R398" i="11"/>
  <c r="S397" i="11"/>
  <c r="Z395" i="11"/>
  <c r="AB395" i="11" s="1"/>
  <c r="Y395" i="11"/>
  <c r="S369" i="12"/>
  <c r="W369" i="12" s="1"/>
  <c r="R370" i="12"/>
  <c r="Y368" i="12"/>
  <c r="Z368" i="12"/>
  <c r="AB368" i="12" s="1"/>
  <c r="AA44" i="2"/>
  <c r="AA45" i="2"/>
  <c r="AA46" i="2"/>
  <c r="AA47" i="2"/>
  <c r="AA48" i="2"/>
  <c r="AA49" i="2"/>
  <c r="AA50" i="2"/>
  <c r="AA51" i="2"/>
  <c r="AA52" i="2"/>
  <c r="AA53" i="2"/>
  <c r="AA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O45" i="2"/>
  <c r="P45" i="2" s="1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A54" i="1"/>
  <c r="AA53" i="1"/>
  <c r="AA44" i="1"/>
  <c r="AA45" i="1"/>
  <c r="AA49" i="1"/>
  <c r="AA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M45" i="2" l="1"/>
  <c r="N45" i="2" s="1"/>
  <c r="M53" i="2"/>
  <c r="N53" i="2" s="1"/>
  <c r="W397" i="11"/>
  <c r="R399" i="11"/>
  <c r="S398" i="11"/>
  <c r="V399" i="11"/>
  <c r="W398" i="11"/>
  <c r="S370" i="12"/>
  <c r="W370" i="12" s="1"/>
  <c r="R371" i="12"/>
  <c r="Y369" i="12"/>
  <c r="Z369" i="12"/>
  <c r="AB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C54" i="1"/>
  <c r="M50" i="1"/>
  <c r="N50" i="1" s="1"/>
  <c r="M54" i="1"/>
  <c r="N54" i="1" s="1"/>
  <c r="M53" i="1"/>
  <c r="N53" i="1" s="1"/>
  <c r="M49" i="1"/>
  <c r="N49" i="1" s="1"/>
  <c r="M45" i="1"/>
  <c r="N45" i="1" s="1"/>
  <c r="AC54" i="2"/>
  <c r="AC53" i="2"/>
  <c r="AC52" i="2"/>
  <c r="AC51" i="2"/>
  <c r="AC50" i="2"/>
  <c r="AC49" i="2"/>
  <c r="AC48" i="2"/>
  <c r="AC47" i="2"/>
  <c r="AC46" i="2"/>
  <c r="AC45" i="2"/>
  <c r="AC44" i="2"/>
  <c r="AC53" i="1"/>
  <c r="AC50" i="1"/>
  <c r="AC49" i="1"/>
  <c r="AC45" i="1"/>
  <c r="AC44" i="1"/>
  <c r="M45" i="6"/>
  <c r="N45" i="6"/>
  <c r="O45" i="6"/>
  <c r="V400" i="11" l="1"/>
  <c r="R400" i="11"/>
  <c r="S399" i="11"/>
  <c r="Y398" i="11"/>
  <c r="Z398" i="11"/>
  <c r="AB398" i="11" s="1"/>
  <c r="Z397" i="11"/>
  <c r="AB397" i="11" s="1"/>
  <c r="Y397" i="11"/>
  <c r="S371" i="12"/>
  <c r="W371" i="12" s="1"/>
  <c r="R372" i="12"/>
  <c r="Y370" i="12"/>
  <c r="Z370" i="12"/>
  <c r="AB370" i="12" s="1"/>
  <c r="S3" i="10"/>
  <c r="Q1" i="10" s="1"/>
  <c r="O3" i="10"/>
  <c r="M1" i="10" s="1"/>
  <c r="K3" i="10"/>
  <c r="I1" i="10" s="1"/>
  <c r="A1" i="10" l="1"/>
  <c r="W399" i="11"/>
  <c r="R401" i="11"/>
  <c r="S400" i="11"/>
  <c r="V401" i="11"/>
  <c r="W400" i="11"/>
  <c r="S372" i="12"/>
  <c r="W372" i="12" s="1"/>
  <c r="R373" i="12"/>
  <c r="Y371" i="12"/>
  <c r="Z371" i="12"/>
  <c r="AB371" i="12" s="1"/>
  <c r="AA39" i="2"/>
  <c r="AA40" i="2"/>
  <c r="AA41" i="2"/>
  <c r="AA42" i="2"/>
  <c r="AA43" i="2"/>
  <c r="F39" i="2"/>
  <c r="H39" i="2"/>
  <c r="K39" i="2"/>
  <c r="L39" i="2"/>
  <c r="M39" i="2" s="1"/>
  <c r="N39" i="2" s="1"/>
  <c r="O39" i="2"/>
  <c r="P39" i="2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V402" i="11" l="1"/>
  <c r="R402" i="11"/>
  <c r="S401" i="11"/>
  <c r="Y400" i="11"/>
  <c r="Z400" i="11"/>
  <c r="AB400" i="11" s="1"/>
  <c r="Z399" i="11"/>
  <c r="AB399" i="11" s="1"/>
  <c r="Y399" i="11"/>
  <c r="S373" i="12"/>
  <c r="W373" i="12" s="1"/>
  <c r="R374" i="12"/>
  <c r="Y372" i="12"/>
  <c r="Z372" i="12"/>
  <c r="AB372" i="12" s="1"/>
  <c r="M41" i="2"/>
  <c r="N41" i="2" s="1"/>
  <c r="M43" i="2"/>
  <c r="N43" i="2" s="1"/>
  <c r="M42" i="2"/>
  <c r="N42" i="2" s="1"/>
  <c r="M40" i="2"/>
  <c r="N40" i="2" s="1"/>
  <c r="AC43" i="2"/>
  <c r="AC42" i="2"/>
  <c r="AC41" i="2"/>
  <c r="AC40" i="2"/>
  <c r="AC39" i="2"/>
  <c r="F35" i="2"/>
  <c r="H35" i="2"/>
  <c r="K35" i="2"/>
  <c r="L35" i="2"/>
  <c r="O35" i="2"/>
  <c r="P35" i="2" s="1"/>
  <c r="Q35" i="2"/>
  <c r="E35" i="2" s="1"/>
  <c r="AA35" i="2"/>
  <c r="F36" i="2"/>
  <c r="H36" i="2"/>
  <c r="K36" i="2"/>
  <c r="L36" i="2"/>
  <c r="O36" i="2"/>
  <c r="P36" i="2" s="1"/>
  <c r="Q36" i="2"/>
  <c r="E36" i="2" s="1"/>
  <c r="AA36" i="2"/>
  <c r="F37" i="2"/>
  <c r="H37" i="2"/>
  <c r="K37" i="2"/>
  <c r="L37" i="2"/>
  <c r="O37" i="2"/>
  <c r="P37" i="2" s="1"/>
  <c r="Q37" i="2"/>
  <c r="E37" i="2" s="1"/>
  <c r="AA37" i="2"/>
  <c r="F38" i="2"/>
  <c r="H38" i="2"/>
  <c r="K38" i="2"/>
  <c r="L38" i="2"/>
  <c r="O38" i="2"/>
  <c r="P38" i="2" s="1"/>
  <c r="Q38" i="2"/>
  <c r="E38" i="2" s="1"/>
  <c r="AA38" i="2"/>
  <c r="F34" i="2"/>
  <c r="H34" i="2"/>
  <c r="K34" i="2"/>
  <c r="L34" i="2"/>
  <c r="O34" i="2"/>
  <c r="P34" i="2" s="1"/>
  <c r="Q34" i="2"/>
  <c r="E34" i="2" s="1"/>
  <c r="AA34" i="2"/>
  <c r="F35" i="1"/>
  <c r="H35" i="1"/>
  <c r="K35" i="1"/>
  <c r="L35" i="1"/>
  <c r="O35" i="1"/>
  <c r="P35" i="1" s="1"/>
  <c r="Q35" i="1"/>
  <c r="E35" i="1" s="1"/>
  <c r="AA35" i="1"/>
  <c r="F36" i="1"/>
  <c r="H36" i="1"/>
  <c r="K36" i="1"/>
  <c r="L36" i="1"/>
  <c r="O36" i="1"/>
  <c r="P36" i="1" s="1"/>
  <c r="Q36" i="1"/>
  <c r="E36" i="1" s="1"/>
  <c r="AA36" i="1"/>
  <c r="F34" i="1"/>
  <c r="H34" i="1"/>
  <c r="K34" i="1"/>
  <c r="L34" i="1"/>
  <c r="O34" i="1"/>
  <c r="P34" i="1" s="1"/>
  <c r="Q34" i="1"/>
  <c r="E34" i="1" s="1"/>
  <c r="AA34" i="1"/>
  <c r="AC38" i="2" l="1"/>
  <c r="AC34" i="2"/>
  <c r="AC37" i="2"/>
  <c r="M34" i="2"/>
  <c r="N34" i="2" s="1"/>
  <c r="M38" i="2"/>
  <c r="N38" i="2" s="1"/>
  <c r="M37" i="2"/>
  <c r="N37" i="2" s="1"/>
  <c r="AC35" i="2"/>
  <c r="AC36" i="2"/>
  <c r="M36" i="2"/>
  <c r="N36" i="2" s="1"/>
  <c r="W401" i="11"/>
  <c r="R403" i="11"/>
  <c r="S402" i="11"/>
  <c r="V403" i="11"/>
  <c r="W402" i="11"/>
  <c r="S374" i="12"/>
  <c r="W374" i="12" s="1"/>
  <c r="R375" i="12"/>
  <c r="Y373" i="12"/>
  <c r="Z373" i="12"/>
  <c r="AB373" i="12" s="1"/>
  <c r="M35" i="2"/>
  <c r="N35" i="2" s="1"/>
  <c r="AC34" i="1"/>
  <c r="AC35" i="1"/>
  <c r="AC36" i="1"/>
  <c r="M34" i="1"/>
  <c r="N34" i="1" s="1"/>
  <c r="M36" i="1"/>
  <c r="N36" i="1" s="1"/>
  <c r="M35" i="1"/>
  <c r="N35" i="1" s="1"/>
  <c r="AA29" i="2"/>
  <c r="AA30" i="2"/>
  <c r="AA31" i="2"/>
  <c r="AA32" i="2"/>
  <c r="AA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AC33" i="2" l="1"/>
  <c r="AC29" i="2"/>
  <c r="M29" i="2"/>
  <c r="N29" i="2" s="1"/>
  <c r="V404" i="11"/>
  <c r="R404" i="11"/>
  <c r="S403" i="11"/>
  <c r="Y402" i="11"/>
  <c r="Z402" i="11"/>
  <c r="AB402" i="11" s="1"/>
  <c r="Z401" i="11"/>
  <c r="AB401" i="11" s="1"/>
  <c r="Y401" i="11"/>
  <c r="S375" i="12"/>
  <c r="W375" i="12" s="1"/>
  <c r="R376" i="12"/>
  <c r="Y374" i="12"/>
  <c r="Z374" i="12"/>
  <c r="AB374" i="12" s="1"/>
  <c r="M33" i="2"/>
  <c r="N33" i="2" s="1"/>
  <c r="AC32" i="2"/>
  <c r="AC31" i="2"/>
  <c r="M31" i="2"/>
  <c r="N31" i="2" s="1"/>
  <c r="AC30" i="2"/>
  <c r="M32" i="2"/>
  <c r="N32" i="2" s="1"/>
  <c r="M30" i="2"/>
  <c r="N30" i="2" s="1"/>
  <c r="AA24" i="2"/>
  <c r="AA25" i="2"/>
  <c r="AA26" i="2"/>
  <c r="AA27" i="2"/>
  <c r="AA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M26" i="2" s="1"/>
  <c r="N26" i="2" s="1"/>
  <c r="O26" i="2"/>
  <c r="P26" i="2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W403" i="11" l="1"/>
  <c r="R405" i="11"/>
  <c r="S404" i="11"/>
  <c r="V405" i="11"/>
  <c r="W404" i="11"/>
  <c r="S376" i="12"/>
  <c r="W376" i="12" s="1"/>
  <c r="R377" i="12"/>
  <c r="Y375" i="12"/>
  <c r="Z375" i="12"/>
  <c r="AB375" i="12" s="1"/>
  <c r="M28" i="2"/>
  <c r="N28" i="2" s="1"/>
  <c r="M24" i="2"/>
  <c r="N24" i="2" s="1"/>
  <c r="M27" i="2"/>
  <c r="N27" i="2" s="1"/>
  <c r="M25" i="2"/>
  <c r="N25" i="2" s="1"/>
  <c r="AC28" i="2"/>
  <c r="AC27" i="2"/>
  <c r="AC26" i="2"/>
  <c r="AC25" i="2"/>
  <c r="AC24" i="2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V406" i="11" l="1"/>
  <c r="R406" i="11"/>
  <c r="S405" i="11"/>
  <c r="Y404" i="11"/>
  <c r="Z404" i="11"/>
  <c r="AB404" i="11" s="1"/>
  <c r="Z403" i="11"/>
  <c r="AB403" i="11" s="1"/>
  <c r="Y403" i="11"/>
  <c r="S377" i="12"/>
  <c r="W377" i="12" s="1"/>
  <c r="R378" i="12"/>
  <c r="Y376" i="12"/>
  <c r="Z376" i="12"/>
  <c r="AB376" i="12" s="1"/>
  <c r="AA19" i="2"/>
  <c r="AA20" i="2"/>
  <c r="AA21" i="2"/>
  <c r="AA22" i="2"/>
  <c r="AA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AC20" i="2" s="1"/>
  <c r="F21" i="2"/>
  <c r="H21" i="2"/>
  <c r="K21" i="2"/>
  <c r="L21" i="2"/>
  <c r="O21" i="2"/>
  <c r="P21" i="2" s="1"/>
  <c r="Q21" i="2"/>
  <c r="E21" i="2" s="1"/>
  <c r="AC21" i="2" s="1"/>
  <c r="F22" i="2"/>
  <c r="H22" i="2"/>
  <c r="K22" i="2"/>
  <c r="L22" i="2"/>
  <c r="M22" i="2" s="1"/>
  <c r="N22" i="2" s="1"/>
  <c r="O22" i="2"/>
  <c r="P22" i="2"/>
  <c r="Q22" i="2"/>
  <c r="E22" i="2" s="1"/>
  <c r="AC22" i="2" s="1"/>
  <c r="F23" i="2"/>
  <c r="H23" i="2"/>
  <c r="K23" i="2"/>
  <c r="L23" i="2"/>
  <c r="O23" i="2"/>
  <c r="P23" i="2" s="1"/>
  <c r="Q23" i="2"/>
  <c r="E23" i="2" s="1"/>
  <c r="AA19" i="1"/>
  <c r="AA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AC19" i="1" l="1"/>
  <c r="W405" i="11"/>
  <c r="R407" i="11"/>
  <c r="S406" i="11"/>
  <c r="V407" i="11"/>
  <c r="W406" i="11"/>
  <c r="S378" i="12"/>
  <c r="W378" i="12" s="1"/>
  <c r="R379" i="12"/>
  <c r="Y377" i="12"/>
  <c r="Z377" i="12"/>
  <c r="AB377" i="12" s="1"/>
  <c r="M19" i="1"/>
  <c r="N19" i="1" s="1"/>
  <c r="AC23" i="2"/>
  <c r="M20" i="2"/>
  <c r="N20" i="2" s="1"/>
  <c r="AC19" i="2"/>
  <c r="M19" i="2"/>
  <c r="N19" i="2" s="1"/>
  <c r="M23" i="2"/>
  <c r="N23" i="2" s="1"/>
  <c r="M21" i="2"/>
  <c r="N21" i="2" s="1"/>
  <c r="AC20" i="1"/>
  <c r="M20" i="1"/>
  <c r="N20" i="1" s="1"/>
  <c r="G11" i="9"/>
  <c r="H11" i="9"/>
  <c r="V408" i="11" l="1"/>
  <c r="R408" i="11"/>
  <c r="S407" i="11"/>
  <c r="Y406" i="11"/>
  <c r="Z406" i="11"/>
  <c r="AB406" i="11" s="1"/>
  <c r="Z405" i="11"/>
  <c r="AB405" i="11" s="1"/>
  <c r="Y405" i="11"/>
  <c r="R380" i="12"/>
  <c r="S379" i="12"/>
  <c r="W379" i="12" s="1"/>
  <c r="Y378" i="12"/>
  <c r="Z378" i="12"/>
  <c r="AB378" i="12" s="1"/>
  <c r="G10" i="9"/>
  <c r="H10" i="9"/>
  <c r="W407" i="11" l="1"/>
  <c r="R409" i="11"/>
  <c r="S408" i="11"/>
  <c r="V409" i="11"/>
  <c r="W408" i="11"/>
  <c r="Y379" i="12"/>
  <c r="Z379" i="12"/>
  <c r="AB379" i="12" s="1"/>
  <c r="R381" i="12"/>
  <c r="S380" i="12"/>
  <c r="W380" i="12" s="1"/>
  <c r="R410" i="11" l="1"/>
  <c r="S409" i="11"/>
  <c r="V410" i="11"/>
  <c r="W409" i="11"/>
  <c r="Y408" i="11"/>
  <c r="Z408" i="11"/>
  <c r="AB408" i="11" s="1"/>
  <c r="Z407" i="11"/>
  <c r="AB407" i="11" s="1"/>
  <c r="Y407" i="11"/>
  <c r="Z380" i="12"/>
  <c r="AB380" i="12" s="1"/>
  <c r="Y380" i="12"/>
  <c r="R382" i="12"/>
  <c r="S381" i="12"/>
  <c r="W381" i="12" s="1"/>
  <c r="AA14" i="2"/>
  <c r="AA15" i="2"/>
  <c r="AA16" i="2"/>
  <c r="AA17" i="2"/>
  <c r="AA18" i="2"/>
  <c r="F14" i="2"/>
  <c r="H14" i="2"/>
  <c r="K14" i="2"/>
  <c r="L14" i="2"/>
  <c r="M14" i="2" s="1"/>
  <c r="N14" i="2" s="1"/>
  <c r="O14" i="2"/>
  <c r="P14" i="2"/>
  <c r="Q14" i="2"/>
  <c r="E14" i="2" s="1"/>
  <c r="AC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A17" i="1"/>
  <c r="F17" i="1"/>
  <c r="H17" i="1"/>
  <c r="K17" i="1"/>
  <c r="L17" i="1"/>
  <c r="O17" i="1"/>
  <c r="P17" i="1" s="1"/>
  <c r="Q17" i="1"/>
  <c r="E17" i="1" s="1"/>
  <c r="AC18" i="2" l="1"/>
  <c r="M18" i="2"/>
  <c r="N18" i="2" s="1"/>
  <c r="AC17" i="2"/>
  <c r="Z409" i="11"/>
  <c r="AB409" i="11" s="1"/>
  <c r="Y409" i="11"/>
  <c r="V411" i="11"/>
  <c r="R411" i="11"/>
  <c r="S410" i="11"/>
  <c r="Z381" i="12"/>
  <c r="AB381" i="12" s="1"/>
  <c r="Y381" i="12"/>
  <c r="R383" i="12"/>
  <c r="S382" i="12"/>
  <c r="W382" i="12" s="1"/>
  <c r="AC16" i="2"/>
  <c r="M16" i="2"/>
  <c r="N16" i="2" s="1"/>
  <c r="AC15" i="2"/>
  <c r="M17" i="2"/>
  <c r="N17" i="2" s="1"/>
  <c r="M15" i="2"/>
  <c r="N15" i="2" s="1"/>
  <c r="AC17" i="1"/>
  <c r="M17" i="1"/>
  <c r="N17" i="1" s="1"/>
  <c r="F9" i="2"/>
  <c r="H9" i="2"/>
  <c r="K9" i="2"/>
  <c r="L9" i="2"/>
  <c r="O9" i="2"/>
  <c r="P9" i="2" s="1"/>
  <c r="Q9" i="2"/>
  <c r="E9" i="2" s="1"/>
  <c r="AA9" i="2"/>
  <c r="F10" i="2"/>
  <c r="H10" i="2"/>
  <c r="K10" i="2"/>
  <c r="L10" i="2"/>
  <c r="O10" i="2"/>
  <c r="P10" i="2" s="1"/>
  <c r="Q10" i="2"/>
  <c r="E10" i="2" s="1"/>
  <c r="AA10" i="2"/>
  <c r="F11" i="2"/>
  <c r="H11" i="2"/>
  <c r="K11" i="2"/>
  <c r="L11" i="2"/>
  <c r="O11" i="2"/>
  <c r="P11" i="2" s="1"/>
  <c r="Q11" i="2"/>
  <c r="E11" i="2" s="1"/>
  <c r="AA11" i="2"/>
  <c r="F12" i="2"/>
  <c r="H12" i="2"/>
  <c r="K12" i="2"/>
  <c r="L12" i="2"/>
  <c r="O12" i="2"/>
  <c r="P12" i="2" s="1"/>
  <c r="Q12" i="2"/>
  <c r="E12" i="2" s="1"/>
  <c r="AA12" i="2"/>
  <c r="F13" i="2"/>
  <c r="H13" i="2"/>
  <c r="K13" i="2"/>
  <c r="L13" i="2"/>
  <c r="O13" i="2"/>
  <c r="P13" i="2" s="1"/>
  <c r="Q13" i="2"/>
  <c r="E13" i="2" s="1"/>
  <c r="AA13" i="2"/>
  <c r="M12" i="2" l="1"/>
  <c r="N12" i="2" s="1"/>
  <c r="M10" i="2"/>
  <c r="N10" i="2" s="1"/>
  <c r="W410" i="11"/>
  <c r="R412" i="11"/>
  <c r="S411" i="11"/>
  <c r="V412" i="11"/>
  <c r="W411" i="11"/>
  <c r="Z382" i="12"/>
  <c r="AB382" i="12" s="1"/>
  <c r="Y382" i="12"/>
  <c r="R384" i="12"/>
  <c r="S383" i="12"/>
  <c r="W383" i="12" s="1"/>
  <c r="M13" i="2"/>
  <c r="N13" i="2" s="1"/>
  <c r="M11" i="2"/>
  <c r="N11" i="2" s="1"/>
  <c r="M9" i="2"/>
  <c r="N9" i="2" s="1"/>
  <c r="AC12" i="2"/>
  <c r="AC13" i="2"/>
  <c r="AC9" i="2"/>
  <c r="AC11" i="2"/>
  <c r="AC10" i="2"/>
  <c r="F6" i="2"/>
  <c r="H6" i="2"/>
  <c r="K6" i="2"/>
  <c r="L6" i="2"/>
  <c r="O6" i="2"/>
  <c r="P6" i="2" s="1"/>
  <c r="Q6" i="2"/>
  <c r="E6" i="2" s="1"/>
  <c r="F7" i="2"/>
  <c r="H7" i="2"/>
  <c r="K7" i="2"/>
  <c r="L7" i="2"/>
  <c r="O7" i="2"/>
  <c r="P7" i="2" s="1"/>
  <c r="Q7" i="2"/>
  <c r="E7" i="2" s="1"/>
  <c r="F8" i="2"/>
  <c r="H8" i="2"/>
  <c r="K8" i="2"/>
  <c r="L8" i="2"/>
  <c r="O8" i="2"/>
  <c r="P8" i="2" s="1"/>
  <c r="Q8" i="2"/>
  <c r="E8" i="2" s="1"/>
  <c r="V413" i="11" l="1"/>
  <c r="R413" i="11"/>
  <c r="S412" i="11"/>
  <c r="Z411" i="11"/>
  <c r="AB411" i="11" s="1"/>
  <c r="Y411" i="11"/>
  <c r="Y410" i="11"/>
  <c r="Z410" i="11"/>
  <c r="AB410" i="11" s="1"/>
  <c r="Z383" i="12"/>
  <c r="AB383" i="12" s="1"/>
  <c r="Y383" i="12"/>
  <c r="R385" i="12"/>
  <c r="S384" i="12"/>
  <c r="W384" i="12" s="1"/>
  <c r="M8" i="2"/>
  <c r="N8" i="2" s="1"/>
  <c r="M7" i="2"/>
  <c r="N7" i="2" s="1"/>
  <c r="M6" i="2"/>
  <c r="N6" i="2" s="1"/>
  <c r="AC6" i="2"/>
  <c r="AC7" i="2"/>
  <c r="AC8" i="2"/>
  <c r="N44" i="6"/>
  <c r="O44" i="6" s="1"/>
  <c r="M44" i="6"/>
  <c r="W412" i="11" l="1"/>
  <c r="R414" i="11"/>
  <c r="S413" i="11"/>
  <c r="V414" i="11"/>
  <c r="W413" i="11"/>
  <c r="Z384" i="12"/>
  <c r="AB384" i="12" s="1"/>
  <c r="Y384" i="12"/>
  <c r="R386" i="12"/>
  <c r="S385" i="12"/>
  <c r="W385" i="12" s="1"/>
  <c r="F3" i="2"/>
  <c r="H3" i="2"/>
  <c r="K3" i="2"/>
  <c r="L3" i="2"/>
  <c r="O3" i="2"/>
  <c r="P3" i="2"/>
  <c r="Q3" i="2"/>
  <c r="E3" i="2" s="1"/>
  <c r="F4" i="2"/>
  <c r="H4" i="2"/>
  <c r="K4" i="2"/>
  <c r="L4" i="2"/>
  <c r="O4" i="2"/>
  <c r="P4" i="2" s="1"/>
  <c r="Q4" i="2"/>
  <c r="E4" i="2" s="1"/>
  <c r="F5" i="2"/>
  <c r="H5" i="2"/>
  <c r="K5" i="2"/>
  <c r="L5" i="2"/>
  <c r="O5" i="2"/>
  <c r="P5" i="2" s="1"/>
  <c r="Q5" i="2"/>
  <c r="E5" i="2" s="1"/>
  <c r="M3" i="2" l="1"/>
  <c r="N3" i="2" s="1"/>
  <c r="V415" i="11"/>
  <c r="R415" i="11"/>
  <c r="S414" i="11"/>
  <c r="Z413" i="11"/>
  <c r="AB413" i="11" s="1"/>
  <c r="Y413" i="11"/>
  <c r="Y412" i="11"/>
  <c r="Z412" i="11"/>
  <c r="AB412" i="11" s="1"/>
  <c r="Z385" i="12"/>
  <c r="AB385" i="12" s="1"/>
  <c r="Y385" i="12"/>
  <c r="R387" i="12"/>
  <c r="S386" i="12"/>
  <c r="W386" i="12" s="1"/>
  <c r="M5" i="2"/>
  <c r="N5" i="2" s="1"/>
  <c r="M4" i="2"/>
  <c r="N4" i="2" s="1"/>
  <c r="AC4" i="2"/>
  <c r="AC3" i="2"/>
  <c r="AC5" i="2"/>
  <c r="N43" i="6"/>
  <c r="O43" i="6" s="1"/>
  <c r="M43" i="6"/>
  <c r="W414" i="11" l="1"/>
  <c r="R416" i="11"/>
  <c r="S415" i="11"/>
  <c r="V416" i="11"/>
  <c r="W415" i="11"/>
  <c r="Z386" i="12"/>
  <c r="AB386" i="12" s="1"/>
  <c r="Y386" i="12"/>
  <c r="R388" i="12"/>
  <c r="S387" i="12"/>
  <c r="W387" i="12" s="1"/>
  <c r="N42" i="6"/>
  <c r="O42" i="6" s="1"/>
  <c r="M42" i="6"/>
  <c r="R417" i="11" l="1"/>
  <c r="S416" i="11"/>
  <c r="V417" i="11"/>
  <c r="W416" i="11"/>
  <c r="Z415" i="11"/>
  <c r="AB415" i="11" s="1"/>
  <c r="Y415" i="11"/>
  <c r="Y414" i="11"/>
  <c r="Z414" i="11"/>
  <c r="AB414" i="11" s="1"/>
  <c r="Z387" i="12"/>
  <c r="AB387" i="12" s="1"/>
  <c r="Y387" i="12"/>
  <c r="R389" i="12"/>
  <c r="S388" i="12"/>
  <c r="W388" i="12" s="1"/>
  <c r="M41" i="6"/>
  <c r="N41" i="6"/>
  <c r="O41" i="6" s="1"/>
  <c r="Y416" i="11" l="1"/>
  <c r="Z416" i="11"/>
  <c r="AB416" i="11" s="1"/>
  <c r="V418" i="11"/>
  <c r="R418" i="11"/>
  <c r="S417" i="11"/>
  <c r="Z388" i="12"/>
  <c r="AB388" i="12" s="1"/>
  <c r="Y388" i="12"/>
  <c r="R390" i="12"/>
  <c r="S389" i="12"/>
  <c r="W389" i="12" s="1"/>
  <c r="H40" i="6"/>
  <c r="I40" i="6" s="1"/>
  <c r="G40" i="6"/>
  <c r="W417" i="11" l="1"/>
  <c r="R419" i="11"/>
  <c r="S418" i="11"/>
  <c r="V419" i="11"/>
  <c r="W418" i="11"/>
  <c r="Z389" i="12"/>
  <c r="AB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V420" i="11"/>
  <c r="W419" i="11"/>
  <c r="Y418" i="11"/>
  <c r="Z418" i="11"/>
  <c r="AB418" i="11" s="1"/>
  <c r="Z417" i="11"/>
  <c r="AB417" i="11" s="1"/>
  <c r="Y417" i="11"/>
  <c r="Z390" i="12"/>
  <c r="AB390" i="12" s="1"/>
  <c r="Y390" i="12"/>
  <c r="R392" i="12"/>
  <c r="S391" i="12"/>
  <c r="W391" i="12" s="1"/>
  <c r="M38" i="6"/>
  <c r="Z419" i="11" l="1"/>
  <c r="AB419" i="11" s="1"/>
  <c r="Y419" i="11"/>
  <c r="V421" i="11"/>
  <c r="R421" i="11"/>
  <c r="S420" i="11"/>
  <c r="Z391" i="12"/>
  <c r="AB391" i="12" s="1"/>
  <c r="Y391" i="12"/>
  <c r="R393" i="12"/>
  <c r="S392" i="12"/>
  <c r="W392" i="12" s="1"/>
  <c r="G9" i="9"/>
  <c r="H9" i="9"/>
  <c r="W420" i="11" l="1"/>
  <c r="R422" i="11"/>
  <c r="S421" i="11"/>
  <c r="V422" i="11"/>
  <c r="W421" i="11"/>
  <c r="Z392" i="12"/>
  <c r="AB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Z421" i="11"/>
  <c r="AB421" i="11" s="1"/>
  <c r="Y421" i="11"/>
  <c r="Y420" i="11"/>
  <c r="Z420" i="11"/>
  <c r="AB420" i="11" s="1"/>
  <c r="Z393" i="12"/>
  <c r="AB393" i="12" s="1"/>
  <c r="Y393" i="12"/>
  <c r="R395" i="12"/>
  <c r="S394" i="12"/>
  <c r="W394" i="12" s="1"/>
  <c r="V25" i="2"/>
  <c r="K3" i="9"/>
  <c r="I4" i="9"/>
  <c r="I5" i="9" s="1"/>
  <c r="G3" i="6"/>
  <c r="E1" i="6" s="1"/>
  <c r="O3" i="6"/>
  <c r="N1" i="6" s="1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H1" i="2"/>
  <c r="AA6" i="2"/>
  <c r="AA7" i="2"/>
  <c r="AA8" i="2"/>
  <c r="AA3" i="2"/>
  <c r="AA4" i="2"/>
  <c r="AA5" i="2"/>
  <c r="H1" i="1"/>
  <c r="I3" i="6"/>
  <c r="H1" i="6" s="1"/>
  <c r="J7" i="9"/>
  <c r="J8" i="9" s="1"/>
  <c r="J9" i="9" s="1"/>
  <c r="J10" i="9" s="1"/>
  <c r="J11" i="9" s="1"/>
  <c r="K1" i="6"/>
  <c r="I6" i="9"/>
  <c r="K5" i="9"/>
  <c r="K4" i="9"/>
  <c r="W422" i="11" l="1"/>
  <c r="R424" i="11"/>
  <c r="S423" i="11"/>
  <c r="V424" i="11"/>
  <c r="W423" i="11"/>
  <c r="Z394" i="12"/>
  <c r="AB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Z423" i="11"/>
  <c r="AB423" i="11" s="1"/>
  <c r="Y423" i="11"/>
  <c r="Y422" i="11"/>
  <c r="Z422" i="11"/>
  <c r="AB422" i="11" s="1"/>
  <c r="Z395" i="12"/>
  <c r="AB395" i="12" s="1"/>
  <c r="Y395" i="12"/>
  <c r="R397" i="12"/>
  <c r="S396" i="12"/>
  <c r="W396" i="12" s="1"/>
  <c r="V27" i="2"/>
  <c r="I8" i="9"/>
  <c r="K7" i="9"/>
  <c r="W424" i="11" l="1"/>
  <c r="R426" i="11"/>
  <c r="S425" i="11"/>
  <c r="V426" i="11"/>
  <c r="W425" i="11"/>
  <c r="Z396" i="12"/>
  <c r="AB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K8" i="9"/>
  <c r="I9" i="9"/>
  <c r="R427" i="11" l="1"/>
  <c r="S426" i="11"/>
  <c r="V427" i="11"/>
  <c r="W426" i="11"/>
  <c r="Z425" i="11"/>
  <c r="AB425" i="11" s="1"/>
  <c r="Y425" i="11"/>
  <c r="Y424" i="11"/>
  <c r="Z424" i="11"/>
  <c r="AB424" i="11" s="1"/>
  <c r="Z397" i="12"/>
  <c r="AB397" i="12" s="1"/>
  <c r="Y397" i="12"/>
  <c r="R399" i="12"/>
  <c r="S398" i="12"/>
  <c r="W398" i="12" s="1"/>
  <c r="K9" i="9"/>
  <c r="I10" i="9"/>
  <c r="Y426" i="11" l="1"/>
  <c r="Z426" i="11"/>
  <c r="AB426" i="11" s="1"/>
  <c r="V428" i="11"/>
  <c r="R428" i="11"/>
  <c r="S427" i="11"/>
  <c r="Z398" i="12"/>
  <c r="AB398" i="12" s="1"/>
  <c r="Y398" i="12"/>
  <c r="R400" i="12"/>
  <c r="S399" i="12"/>
  <c r="W399" i="12" s="1"/>
  <c r="I11" i="9"/>
  <c r="K11" i="9" s="1"/>
  <c r="K10" i="9"/>
  <c r="W427" i="11" l="1"/>
  <c r="R429" i="11"/>
  <c r="S428" i="11"/>
  <c r="W428" i="11" s="1"/>
  <c r="V429" i="11"/>
  <c r="Z399" i="12"/>
  <c r="AB399" i="12" s="1"/>
  <c r="Y399" i="12"/>
  <c r="R401" i="12"/>
  <c r="S400" i="12"/>
  <c r="W400" i="12" s="1"/>
  <c r="Y428" i="11" l="1"/>
  <c r="Z428" i="11"/>
  <c r="AB428" i="11" s="1"/>
  <c r="R430" i="11"/>
  <c r="S429" i="11"/>
  <c r="V430" i="11"/>
  <c r="W429" i="11"/>
  <c r="Z427" i="11"/>
  <c r="AB427" i="11" s="1"/>
  <c r="Y427" i="11"/>
  <c r="Z400" i="12"/>
  <c r="AB400" i="12" s="1"/>
  <c r="Y400" i="12"/>
  <c r="R402" i="12"/>
  <c r="S401" i="12"/>
  <c r="W401" i="12" s="1"/>
  <c r="Y429" i="11" l="1"/>
  <c r="Z429" i="11"/>
  <c r="AB429" i="11" s="1"/>
  <c r="V431" i="11"/>
  <c r="R431" i="11"/>
  <c r="S430" i="11"/>
  <c r="Z401" i="12"/>
  <c r="AB401" i="12" s="1"/>
  <c r="Y401" i="12"/>
  <c r="R403" i="12"/>
  <c r="S402" i="12"/>
  <c r="W402" i="12" s="1"/>
  <c r="W430" i="11" l="1"/>
  <c r="R432" i="11"/>
  <c r="S431" i="11"/>
  <c r="V432" i="11"/>
  <c r="W431" i="11"/>
  <c r="Z402" i="12"/>
  <c r="AB402" i="12" s="1"/>
  <c r="Y402" i="12"/>
  <c r="R404" i="12"/>
  <c r="S403" i="12"/>
  <c r="W403" i="12" s="1"/>
  <c r="R433" i="11" l="1"/>
  <c r="S432" i="11"/>
  <c r="V433" i="11"/>
  <c r="W432" i="11"/>
  <c r="Z431" i="11"/>
  <c r="AB431" i="11" s="1"/>
  <c r="Y431" i="11"/>
  <c r="Y430" i="11"/>
  <c r="Z430" i="11"/>
  <c r="AB430" i="11" s="1"/>
  <c r="Z403" i="12"/>
  <c r="AB403" i="12" s="1"/>
  <c r="Y403" i="12"/>
  <c r="R405" i="12"/>
  <c r="S404" i="12"/>
  <c r="W404" i="12" s="1"/>
  <c r="Y432" i="11" l="1"/>
  <c r="Z432" i="11"/>
  <c r="AB432" i="11" s="1"/>
  <c r="V434" i="11"/>
  <c r="R434" i="11"/>
  <c r="S433" i="11"/>
  <c r="Z404" i="12"/>
  <c r="AB404" i="12" s="1"/>
  <c r="Y404" i="12"/>
  <c r="R406" i="12"/>
  <c r="S405" i="12"/>
  <c r="W405" i="12" s="1"/>
  <c r="W433" i="11" l="1"/>
  <c r="R435" i="11"/>
  <c r="S434" i="11"/>
  <c r="V435" i="11"/>
  <c r="W434" i="11"/>
  <c r="Z405" i="12"/>
  <c r="AB405" i="12" s="1"/>
  <c r="Y405" i="12"/>
  <c r="R407" i="12"/>
  <c r="S406" i="12"/>
  <c r="W406" i="12" s="1"/>
  <c r="V436" i="11" l="1"/>
  <c r="R436" i="11"/>
  <c r="S435" i="11"/>
  <c r="Y434" i="11"/>
  <c r="Z434" i="11"/>
  <c r="AB434" i="11" s="1"/>
  <c r="Z433" i="11"/>
  <c r="AB433" i="11" s="1"/>
  <c r="Y433" i="11"/>
  <c r="Z406" i="12"/>
  <c r="AB406" i="12" s="1"/>
  <c r="Y406" i="12"/>
  <c r="R408" i="12"/>
  <c r="S407" i="12"/>
  <c r="W407" i="12" s="1"/>
  <c r="W435" i="11" l="1"/>
  <c r="R437" i="11"/>
  <c r="S436" i="11"/>
  <c r="V437" i="11"/>
  <c r="W436" i="11"/>
  <c r="Z407" i="12"/>
  <c r="AB407" i="12" s="1"/>
  <c r="Y407" i="12"/>
  <c r="R409" i="12"/>
  <c r="S408" i="12"/>
  <c r="W408" i="12" s="1"/>
  <c r="R438" i="11" l="1"/>
  <c r="S437" i="11"/>
  <c r="V438" i="11"/>
  <c r="Y436" i="11"/>
  <c r="Z436" i="11"/>
  <c r="AB436" i="11" s="1"/>
  <c r="Z435" i="11"/>
  <c r="AB435" i="11" s="1"/>
  <c r="Y435" i="11"/>
  <c r="Z408" i="12"/>
  <c r="AB408" i="12" s="1"/>
  <c r="Y408" i="12"/>
  <c r="R410" i="12"/>
  <c r="S409" i="12"/>
  <c r="W409" i="12" s="1"/>
  <c r="W437" i="11" l="1"/>
  <c r="V439" i="11"/>
  <c r="R439" i="11"/>
  <c r="S438" i="11"/>
  <c r="R411" i="12"/>
  <c r="S410" i="12"/>
  <c r="W410" i="12" s="1"/>
  <c r="Z409" i="12"/>
  <c r="AB409" i="12" s="1"/>
  <c r="Y409" i="12"/>
  <c r="V440" i="11" l="1"/>
  <c r="R440" i="11"/>
  <c r="S439" i="11"/>
  <c r="W438" i="11"/>
  <c r="Z437" i="11"/>
  <c r="AB437" i="11" s="1"/>
  <c r="Y437" i="11"/>
  <c r="Z410" i="12"/>
  <c r="AB410" i="12" s="1"/>
  <c r="Y410" i="12"/>
  <c r="R412" i="12"/>
  <c r="S411" i="12"/>
  <c r="W411" i="12" s="1"/>
  <c r="W439" i="11" l="1"/>
  <c r="Y438" i="11"/>
  <c r="Z438" i="11"/>
  <c r="AB438" i="11" s="1"/>
  <c r="R441" i="11"/>
  <c r="S440" i="11"/>
  <c r="V441" i="11"/>
  <c r="W440" i="11"/>
  <c r="Z411" i="12"/>
  <c r="AB411" i="12" s="1"/>
  <c r="Y411" i="12"/>
  <c r="R413" i="12"/>
  <c r="S412" i="12"/>
  <c r="W412" i="12" s="1"/>
  <c r="V442" i="11" l="1"/>
  <c r="R442" i="11"/>
  <c r="S441" i="11"/>
  <c r="Y440" i="11"/>
  <c r="Z440" i="11"/>
  <c r="AB440" i="11" s="1"/>
  <c r="Z439" i="11"/>
  <c r="AB439" i="11" s="1"/>
  <c r="Y439" i="11"/>
  <c r="Z412" i="12"/>
  <c r="AB412" i="12" s="1"/>
  <c r="Y412" i="12"/>
  <c r="R414" i="12"/>
  <c r="S413" i="12"/>
  <c r="W413" i="12" s="1"/>
  <c r="W441" i="11" l="1"/>
  <c r="R443" i="11"/>
  <c r="S442" i="11"/>
  <c r="V443" i="11"/>
  <c r="W442" i="11"/>
  <c r="Z413" i="12"/>
  <c r="AB413" i="12" s="1"/>
  <c r="Y413" i="12"/>
  <c r="R415" i="12"/>
  <c r="S414" i="12"/>
  <c r="W414" i="12" s="1"/>
  <c r="R444" i="11" l="1"/>
  <c r="S443" i="11"/>
  <c r="V444" i="11"/>
  <c r="W443" i="11"/>
  <c r="Y442" i="11"/>
  <c r="Z442" i="11"/>
  <c r="AB442" i="11" s="1"/>
  <c r="Z441" i="11"/>
  <c r="AB441" i="11" s="1"/>
  <c r="Y441" i="11"/>
  <c r="Z414" i="12"/>
  <c r="AB414" i="12" s="1"/>
  <c r="Y414" i="12"/>
  <c r="R416" i="12"/>
  <c r="S415" i="12"/>
  <c r="W415" i="12" s="1"/>
  <c r="Z443" i="11" l="1"/>
  <c r="AB443" i="11" s="1"/>
  <c r="Y443" i="11"/>
  <c r="V445" i="11"/>
  <c r="R445" i="11"/>
  <c r="S444" i="11"/>
  <c r="Z415" i="12"/>
  <c r="AB415" i="12" s="1"/>
  <c r="Y415" i="12"/>
  <c r="R417" i="12"/>
  <c r="S416" i="12"/>
  <c r="W416" i="12" s="1"/>
  <c r="W444" i="11" l="1"/>
  <c r="R446" i="11"/>
  <c r="S445" i="11"/>
  <c r="V446" i="11"/>
  <c r="W445" i="11"/>
  <c r="Z416" i="12"/>
  <c r="AB416" i="12" s="1"/>
  <c r="Y416" i="12"/>
  <c r="R418" i="12"/>
  <c r="S417" i="12"/>
  <c r="W417" i="12" s="1"/>
  <c r="R447" i="11" l="1"/>
  <c r="S446" i="11"/>
  <c r="V447" i="11"/>
  <c r="W446" i="11"/>
  <c r="Z445" i="11"/>
  <c r="AB445" i="11" s="1"/>
  <c r="Y445" i="11"/>
  <c r="Y444" i="11"/>
  <c r="Z444" i="11"/>
  <c r="AB444" i="11" s="1"/>
  <c r="Z417" i="12"/>
  <c r="AB417" i="12" s="1"/>
  <c r="Y417" i="12"/>
  <c r="R419" i="12"/>
  <c r="S418" i="12"/>
  <c r="W418" i="12" s="1"/>
  <c r="Y446" i="11" l="1"/>
  <c r="Z446" i="11"/>
  <c r="AB446" i="11" s="1"/>
  <c r="V448" i="11"/>
  <c r="R448" i="11"/>
  <c r="S447" i="11"/>
  <c r="Z418" i="12"/>
  <c r="AB418" i="12" s="1"/>
  <c r="Y418" i="12"/>
  <c r="R420" i="12"/>
  <c r="S419" i="12"/>
  <c r="W419" i="12" s="1"/>
  <c r="W447" i="11" l="1"/>
  <c r="R449" i="11"/>
  <c r="S448" i="11"/>
  <c r="V449" i="11"/>
  <c r="W448" i="11"/>
  <c r="Z419" i="12"/>
  <c r="AB419" i="12" s="1"/>
  <c r="Y419" i="12"/>
  <c r="R421" i="12"/>
  <c r="S420" i="12"/>
  <c r="W420" i="12" s="1"/>
  <c r="R450" i="11" l="1"/>
  <c r="S449" i="11"/>
  <c r="V450" i="11"/>
  <c r="W449" i="11"/>
  <c r="Y448" i="11"/>
  <c r="Z448" i="11"/>
  <c r="AB448" i="11" s="1"/>
  <c r="Z447" i="11"/>
  <c r="AB447" i="11" s="1"/>
  <c r="Y447" i="11"/>
  <c r="Z420" i="12"/>
  <c r="AB420" i="12" s="1"/>
  <c r="Y420" i="12"/>
  <c r="R422" i="12"/>
  <c r="S421" i="12"/>
  <c r="W421" i="12" s="1"/>
  <c r="Z449" i="11" l="1"/>
  <c r="AB449" i="11" s="1"/>
  <c r="Y449" i="11"/>
  <c r="V451" i="11"/>
  <c r="R451" i="11"/>
  <c r="S450" i="11"/>
  <c r="Z421" i="12"/>
  <c r="AB421" i="12" s="1"/>
  <c r="Y421" i="12"/>
  <c r="R423" i="12"/>
  <c r="S422" i="12"/>
  <c r="W422" i="12" s="1"/>
  <c r="W450" i="11" l="1"/>
  <c r="R452" i="11"/>
  <c r="S451" i="11"/>
  <c r="V452" i="11"/>
  <c r="W451" i="11"/>
  <c r="Z422" i="12"/>
  <c r="AB422" i="12" s="1"/>
  <c r="Y422" i="12"/>
  <c r="R424" i="12"/>
  <c r="S423" i="12"/>
  <c r="W423" i="12" s="1"/>
  <c r="R453" i="11" l="1"/>
  <c r="S452" i="11"/>
  <c r="V453" i="11"/>
  <c r="W452" i="11"/>
  <c r="Z451" i="11"/>
  <c r="AB451" i="11" s="1"/>
  <c r="Y451" i="11"/>
  <c r="Y450" i="11"/>
  <c r="Z450" i="11"/>
  <c r="AB450" i="11" s="1"/>
  <c r="Z423" i="12"/>
  <c r="AB423" i="12" s="1"/>
  <c r="Y423" i="12"/>
  <c r="R425" i="12"/>
  <c r="S424" i="12"/>
  <c r="W424" i="12" s="1"/>
  <c r="Y452" i="11" l="1"/>
  <c r="Z452" i="11"/>
  <c r="AB452" i="11" s="1"/>
  <c r="V454" i="11"/>
  <c r="R454" i="11"/>
  <c r="S453" i="11"/>
  <c r="Z424" i="12"/>
  <c r="AB424" i="12" s="1"/>
  <c r="Y424" i="12"/>
  <c r="R426" i="12"/>
  <c r="S425" i="12"/>
  <c r="W425" i="12" s="1"/>
  <c r="W453" i="11" l="1"/>
  <c r="R455" i="11"/>
  <c r="S454" i="11"/>
  <c r="V455" i="11"/>
  <c r="W454" i="11"/>
  <c r="Z425" i="12"/>
  <c r="AB425" i="12" s="1"/>
  <c r="Y425" i="12"/>
  <c r="R427" i="12"/>
  <c r="S426" i="12"/>
  <c r="W426" i="12" s="1"/>
  <c r="R456" i="11" l="1"/>
  <c r="S455" i="11"/>
  <c r="V456" i="11"/>
  <c r="W455" i="11"/>
  <c r="Y454" i="11"/>
  <c r="Z454" i="11"/>
  <c r="AB454" i="11" s="1"/>
  <c r="Z453" i="11"/>
  <c r="AB453" i="11" s="1"/>
  <c r="Y453" i="11"/>
  <c r="Z426" i="12"/>
  <c r="AB426" i="12" s="1"/>
  <c r="Y426" i="12"/>
  <c r="R428" i="12"/>
  <c r="S427" i="12"/>
  <c r="W427" i="12" s="1"/>
  <c r="Z455" i="11" l="1"/>
  <c r="AB455" i="11" s="1"/>
  <c r="Y455" i="11"/>
  <c r="V457" i="11"/>
  <c r="R457" i="11"/>
  <c r="S456" i="11"/>
  <c r="W456" i="11" s="1"/>
  <c r="Z427" i="12"/>
  <c r="AB427" i="12" s="1"/>
  <c r="Y427" i="12"/>
  <c r="R429" i="12"/>
  <c r="S428" i="12"/>
  <c r="W428" i="12" s="1"/>
  <c r="Y456" i="11" l="1"/>
  <c r="Z456" i="11"/>
  <c r="AB456" i="11" s="1"/>
  <c r="R458" i="11"/>
  <c r="S457" i="11"/>
  <c r="V458" i="11"/>
  <c r="W457" i="11"/>
  <c r="Z428" i="12"/>
  <c r="AB428" i="12" s="1"/>
  <c r="Y428" i="12"/>
  <c r="R430" i="12"/>
  <c r="S429" i="12"/>
  <c r="W429" i="12" s="1"/>
  <c r="Z457" i="11" l="1"/>
  <c r="AB457" i="11" s="1"/>
  <c r="Y457" i="11"/>
  <c r="V459" i="11"/>
  <c r="R459" i="11"/>
  <c r="S458" i="11"/>
  <c r="Z429" i="12"/>
  <c r="AB429" i="12" s="1"/>
  <c r="Y429" i="12"/>
  <c r="R431" i="12"/>
  <c r="S430" i="12"/>
  <c r="W430" i="12" s="1"/>
  <c r="W458" i="11" l="1"/>
  <c r="R460" i="11"/>
  <c r="S459" i="11"/>
  <c r="V460" i="11"/>
  <c r="W459" i="11"/>
  <c r="Z430" i="12"/>
  <c r="AB430" i="12" s="1"/>
  <c r="Y430" i="12"/>
  <c r="R432" i="12"/>
  <c r="S431" i="12"/>
  <c r="W431" i="12" s="1"/>
  <c r="V461" i="11" l="1"/>
  <c r="R461" i="11"/>
  <c r="S460" i="11"/>
  <c r="Y459" i="11"/>
  <c r="Z459" i="11"/>
  <c r="AB459" i="11" s="1"/>
  <c r="Y458" i="11"/>
  <c r="Z458" i="11"/>
  <c r="AB458" i="11" s="1"/>
  <c r="Z431" i="12"/>
  <c r="AB431" i="12" s="1"/>
  <c r="Y431" i="12"/>
  <c r="R433" i="12"/>
  <c r="S432" i="12"/>
  <c r="W432" i="12" s="1"/>
  <c r="W460" i="11" l="1"/>
  <c r="R462" i="11"/>
  <c r="S461" i="11"/>
  <c r="V462" i="11"/>
  <c r="W461" i="11"/>
  <c r="Z432" i="12"/>
  <c r="AB432" i="12" s="1"/>
  <c r="Y432" i="12"/>
  <c r="R434" i="12"/>
  <c r="S433" i="12"/>
  <c r="W433" i="12" s="1"/>
  <c r="R463" i="11" l="1"/>
  <c r="S462" i="11"/>
  <c r="V463" i="11"/>
  <c r="W462" i="11"/>
  <c r="Y461" i="11"/>
  <c r="Z461" i="11"/>
  <c r="AB461" i="11" s="1"/>
  <c r="Z460" i="11"/>
  <c r="AB460" i="11" s="1"/>
  <c r="Y460" i="11"/>
  <c r="Z433" i="12"/>
  <c r="AB433" i="12" s="1"/>
  <c r="Y433" i="12"/>
  <c r="R435" i="12"/>
  <c r="S434" i="12"/>
  <c r="W434" i="12" s="1"/>
  <c r="Z462" i="11" l="1"/>
  <c r="AB462" i="11" s="1"/>
  <c r="Y462" i="11"/>
  <c r="V464" i="11"/>
  <c r="R464" i="11"/>
  <c r="S463" i="11"/>
  <c r="Z434" i="12"/>
  <c r="AB434" i="12" s="1"/>
  <c r="Y434" i="12"/>
  <c r="R436" i="12"/>
  <c r="S435" i="12"/>
  <c r="W435" i="12" s="1"/>
  <c r="W463" i="11" l="1"/>
  <c r="R465" i="11"/>
  <c r="S464" i="11"/>
  <c r="V465" i="11"/>
  <c r="W464" i="11"/>
  <c r="Z435" i="12"/>
  <c r="AB435" i="12" s="1"/>
  <c r="Y435" i="12"/>
  <c r="R437" i="12"/>
  <c r="S436" i="12"/>
  <c r="W436" i="12" s="1"/>
  <c r="R466" i="11" l="1"/>
  <c r="S465" i="11"/>
  <c r="V466" i="11"/>
  <c r="W465" i="11"/>
  <c r="Z464" i="11"/>
  <c r="AB464" i="11" s="1"/>
  <c r="Y464" i="11"/>
  <c r="Y463" i="11"/>
  <c r="Z463" i="11"/>
  <c r="AB463" i="11" s="1"/>
  <c r="Z436" i="12"/>
  <c r="AB436" i="12" s="1"/>
  <c r="Y436" i="12"/>
  <c r="R438" i="12"/>
  <c r="S437" i="12"/>
  <c r="W437" i="12" s="1"/>
  <c r="Y465" i="11" l="1"/>
  <c r="Z465" i="11"/>
  <c r="AB465" i="11" s="1"/>
  <c r="V467" i="11"/>
  <c r="R467" i="11"/>
  <c r="S466" i="11"/>
  <c r="Z437" i="12"/>
  <c r="AB437" i="12" s="1"/>
  <c r="Y437" i="12"/>
  <c r="R439" i="12"/>
  <c r="S438" i="12"/>
  <c r="W438" i="12" s="1"/>
  <c r="R3" i="2"/>
  <c r="W466" i="11" l="1"/>
  <c r="R468" i="11"/>
  <c r="S467" i="11"/>
  <c r="V468" i="11"/>
  <c r="W467" i="11"/>
  <c r="Z438" i="12"/>
  <c r="AB438" i="12" s="1"/>
  <c r="Y438" i="12"/>
  <c r="R440" i="12"/>
  <c r="S439" i="12"/>
  <c r="W439" i="12" s="1"/>
  <c r="R4" i="2"/>
  <c r="S3" i="2"/>
  <c r="R469" i="11" l="1"/>
  <c r="S468" i="11"/>
  <c r="V469" i="11"/>
  <c r="W468" i="11"/>
  <c r="Y467" i="11"/>
  <c r="Z467" i="11"/>
  <c r="AB467" i="11" s="1"/>
  <c r="Z466" i="11"/>
  <c r="AB466" i="11" s="1"/>
  <c r="Y466" i="11"/>
  <c r="Z439" i="12"/>
  <c r="AB439" i="12" s="1"/>
  <c r="Y439" i="12"/>
  <c r="R441" i="12"/>
  <c r="S440" i="12"/>
  <c r="W440" i="12" s="1"/>
  <c r="S4" i="2"/>
  <c r="R5" i="2"/>
  <c r="W3" i="2"/>
  <c r="Z468" i="11" l="1"/>
  <c r="AB468" i="11" s="1"/>
  <c r="Y468" i="11"/>
  <c r="V470" i="11"/>
  <c r="R470" i="11"/>
  <c r="S469" i="11"/>
  <c r="Z440" i="12"/>
  <c r="AB440" i="12" s="1"/>
  <c r="Y440" i="12"/>
  <c r="R442" i="12"/>
  <c r="S441" i="12"/>
  <c r="W441" i="12" s="1"/>
  <c r="S5" i="2"/>
  <c r="W5" i="2" s="1"/>
  <c r="R6" i="2"/>
  <c r="Y3" i="2"/>
  <c r="Z3" i="2"/>
  <c r="AB3" i="2" s="1"/>
  <c r="W4" i="2"/>
  <c r="W469" i="11" l="1"/>
  <c r="R471" i="11"/>
  <c r="S470" i="11"/>
  <c r="V471" i="11"/>
  <c r="W470" i="11"/>
  <c r="Z441" i="12"/>
  <c r="AB441" i="12" s="1"/>
  <c r="Y441" i="12"/>
  <c r="R443" i="12"/>
  <c r="S442" i="12"/>
  <c r="W442" i="12" s="1"/>
  <c r="S6" i="2"/>
  <c r="R7" i="2"/>
  <c r="Y4" i="2"/>
  <c r="Z4" i="2"/>
  <c r="AB4" i="2" s="1"/>
  <c r="Y5" i="2"/>
  <c r="Z5" i="2"/>
  <c r="AB5" i="2" s="1"/>
  <c r="R472" i="11" l="1"/>
  <c r="S471" i="11"/>
  <c r="V472" i="11"/>
  <c r="W471" i="11"/>
  <c r="Z470" i="11"/>
  <c r="AB470" i="11" s="1"/>
  <c r="Y470" i="11"/>
  <c r="Y469" i="11"/>
  <c r="Z469" i="11"/>
  <c r="AB469" i="11" s="1"/>
  <c r="Z442" i="12"/>
  <c r="AB442" i="12" s="1"/>
  <c r="Y442" i="12"/>
  <c r="R444" i="12"/>
  <c r="S443" i="12"/>
  <c r="W443" i="12" s="1"/>
  <c r="S7" i="2"/>
  <c r="R8" i="2"/>
  <c r="W6" i="2"/>
  <c r="Y471" i="11" l="1"/>
  <c r="Z471" i="11"/>
  <c r="AB471" i="11" s="1"/>
  <c r="V473" i="11"/>
  <c r="R473" i="11"/>
  <c r="S472" i="11"/>
  <c r="Z443" i="12"/>
  <c r="AB443" i="12" s="1"/>
  <c r="Y443" i="12"/>
  <c r="R445" i="12"/>
  <c r="S444" i="12"/>
  <c r="W444" i="12" s="1"/>
  <c r="S8" i="2"/>
  <c r="W8" i="2" s="1"/>
  <c r="R9" i="2"/>
  <c r="Z6" i="2"/>
  <c r="AB6" i="2" s="1"/>
  <c r="Y6" i="2"/>
  <c r="W7" i="2"/>
  <c r="W472" i="11" l="1"/>
  <c r="R474" i="11"/>
  <c r="S473" i="11"/>
  <c r="V474" i="11"/>
  <c r="W473" i="11"/>
  <c r="Z444" i="12"/>
  <c r="AB444" i="12" s="1"/>
  <c r="Y444" i="12"/>
  <c r="R446" i="12"/>
  <c r="S445" i="12"/>
  <c r="W445" i="12" s="1"/>
  <c r="R10" i="2"/>
  <c r="S9" i="2"/>
  <c r="Z7" i="2"/>
  <c r="AB7" i="2" s="1"/>
  <c r="Y7" i="2"/>
  <c r="Y8" i="2"/>
  <c r="Z8" i="2"/>
  <c r="AB8" i="2" s="1"/>
  <c r="R475" i="11" l="1"/>
  <c r="S474" i="11"/>
  <c r="V475" i="11"/>
  <c r="W474" i="11"/>
  <c r="Y473" i="11"/>
  <c r="Z473" i="11"/>
  <c r="AB473" i="11" s="1"/>
  <c r="Z472" i="11"/>
  <c r="AB472" i="11" s="1"/>
  <c r="Y472" i="11"/>
  <c r="Z445" i="12"/>
  <c r="AB445" i="12" s="1"/>
  <c r="Y445" i="12"/>
  <c r="R447" i="12"/>
  <c r="S446" i="12"/>
  <c r="W446" i="12" s="1"/>
  <c r="W9" i="2"/>
  <c r="S10" i="2"/>
  <c r="R11" i="2"/>
  <c r="Z474" i="11" l="1"/>
  <c r="AB474" i="11" s="1"/>
  <c r="Y474" i="11"/>
  <c r="V476" i="11"/>
  <c r="R476" i="11"/>
  <c r="S475" i="11"/>
  <c r="Z446" i="12"/>
  <c r="AB446" i="12" s="1"/>
  <c r="Y446" i="12"/>
  <c r="R448" i="12"/>
  <c r="S447" i="12"/>
  <c r="W447" i="12" s="1"/>
  <c r="S11" i="2"/>
  <c r="R12" i="2"/>
  <c r="Z9" i="2"/>
  <c r="AB9" i="2" s="1"/>
  <c r="Y9" i="2"/>
  <c r="W10" i="2"/>
  <c r="W475" i="11" l="1"/>
  <c r="R477" i="11"/>
  <c r="S476" i="11"/>
  <c r="V477" i="11"/>
  <c r="W476" i="11"/>
  <c r="Z447" i="12"/>
  <c r="AB447" i="12" s="1"/>
  <c r="Y447" i="12"/>
  <c r="R449" i="12"/>
  <c r="S448" i="12"/>
  <c r="W448" i="12" s="1"/>
  <c r="Z10" i="2"/>
  <c r="AB10" i="2" s="1"/>
  <c r="Y10" i="2"/>
  <c r="R13" i="2"/>
  <c r="S12" i="2"/>
  <c r="W11" i="2"/>
  <c r="V478" i="11" l="1"/>
  <c r="R478" i="11"/>
  <c r="S477" i="11"/>
  <c r="Z476" i="11"/>
  <c r="AB476" i="11" s="1"/>
  <c r="Y476" i="11"/>
  <c r="Y475" i="11"/>
  <c r="Z475" i="11"/>
  <c r="AB475" i="11" s="1"/>
  <c r="Z448" i="12"/>
  <c r="AB448" i="12" s="1"/>
  <c r="Y448" i="12"/>
  <c r="R450" i="12"/>
  <c r="S449" i="12"/>
  <c r="W449" i="12" s="1"/>
  <c r="S13" i="2"/>
  <c r="W13" i="2" s="1"/>
  <c r="R14" i="2"/>
  <c r="Y11" i="2"/>
  <c r="Z11" i="2"/>
  <c r="AB11" i="2" s="1"/>
  <c r="W12" i="2"/>
  <c r="W477" i="11" l="1"/>
  <c r="R479" i="11"/>
  <c r="S478" i="11"/>
  <c r="V479" i="11"/>
  <c r="W478" i="11"/>
  <c r="Z449" i="12"/>
  <c r="AB449" i="12" s="1"/>
  <c r="Y449" i="12"/>
  <c r="R451" i="12"/>
  <c r="S450" i="12"/>
  <c r="W450" i="12" s="1"/>
  <c r="S14" i="2"/>
  <c r="R15" i="2"/>
  <c r="Y13" i="2"/>
  <c r="Z13" i="2"/>
  <c r="AB13" i="2" s="1"/>
  <c r="Y12" i="2"/>
  <c r="Z12" i="2"/>
  <c r="AB12" i="2" s="1"/>
  <c r="V480" i="11" l="1"/>
  <c r="R480" i="11"/>
  <c r="S479" i="11"/>
  <c r="Z478" i="11"/>
  <c r="AB478" i="11" s="1"/>
  <c r="Y478" i="11"/>
  <c r="Y477" i="11"/>
  <c r="Z477" i="11"/>
  <c r="AB477" i="11" s="1"/>
  <c r="Z450" i="12"/>
  <c r="AB450" i="12" s="1"/>
  <c r="Y450" i="12"/>
  <c r="R452" i="12"/>
  <c r="S451" i="12"/>
  <c r="W451" i="12" s="1"/>
  <c r="S15" i="2"/>
  <c r="R16" i="2"/>
  <c r="W14" i="2"/>
  <c r="W479" i="11" l="1"/>
  <c r="R481" i="11"/>
  <c r="S480" i="11"/>
  <c r="V481" i="11"/>
  <c r="W480" i="11"/>
  <c r="Z451" i="12"/>
  <c r="AB451" i="12" s="1"/>
  <c r="Y451" i="12"/>
  <c r="R453" i="12"/>
  <c r="S452" i="12"/>
  <c r="W452" i="12" s="1"/>
  <c r="Y14" i="2"/>
  <c r="Z14" i="2"/>
  <c r="AB14" i="2" s="1"/>
  <c r="S16" i="2"/>
  <c r="R17" i="2"/>
  <c r="W15" i="2"/>
  <c r="V482" i="11" l="1"/>
  <c r="R482" i="11"/>
  <c r="S481" i="11"/>
  <c r="Z480" i="11"/>
  <c r="AB480" i="11" s="1"/>
  <c r="Y480" i="11"/>
  <c r="Y479" i="11"/>
  <c r="Z479" i="11"/>
  <c r="AB479" i="11" s="1"/>
  <c r="Z452" i="12"/>
  <c r="AB452" i="12" s="1"/>
  <c r="Y452" i="12"/>
  <c r="R454" i="12"/>
  <c r="S453" i="12"/>
  <c r="W453" i="12" s="1"/>
  <c r="Y15" i="2"/>
  <c r="Z15" i="2"/>
  <c r="AB15" i="2" s="1"/>
  <c r="S17" i="2"/>
  <c r="R18" i="2"/>
  <c r="W16" i="2"/>
  <c r="W481" i="11" l="1"/>
  <c r="R483" i="11"/>
  <c r="S482" i="11"/>
  <c r="V483" i="11"/>
  <c r="W482" i="11"/>
  <c r="Z453" i="12"/>
  <c r="AB453" i="12" s="1"/>
  <c r="Y453" i="12"/>
  <c r="R455" i="12"/>
  <c r="S454" i="12"/>
  <c r="W454" i="12" s="1"/>
  <c r="S18" i="2"/>
  <c r="R19" i="2"/>
  <c r="Y16" i="2"/>
  <c r="Z16" i="2"/>
  <c r="AB16" i="2" s="1"/>
  <c r="W18" i="2"/>
  <c r="W17" i="2"/>
  <c r="Z482" i="11" l="1"/>
  <c r="AB482" i="11" s="1"/>
  <c r="Y482" i="11"/>
  <c r="V484" i="11"/>
  <c r="R484" i="11"/>
  <c r="S483" i="11"/>
  <c r="Y481" i="11"/>
  <c r="Z481" i="11"/>
  <c r="AB481" i="11" s="1"/>
  <c r="Z454" i="12"/>
  <c r="AB454" i="12" s="1"/>
  <c r="Y454" i="12"/>
  <c r="R456" i="12"/>
  <c r="S455" i="12"/>
  <c r="W455" i="12" s="1"/>
  <c r="S19" i="2"/>
  <c r="R20" i="2"/>
  <c r="Y17" i="2"/>
  <c r="Z17" i="2"/>
  <c r="AB17" i="2" s="1"/>
  <c r="Y18" i="2"/>
  <c r="Z18" i="2"/>
  <c r="AB18" i="2" s="1"/>
  <c r="V485" i="11" l="1"/>
  <c r="R485" i="11"/>
  <c r="S484" i="11"/>
  <c r="W483" i="11"/>
  <c r="Z455" i="12"/>
  <c r="AB455" i="12" s="1"/>
  <c r="Y455" i="12"/>
  <c r="R457" i="12"/>
  <c r="S456" i="12"/>
  <c r="W456" i="12" s="1"/>
  <c r="S20" i="2"/>
  <c r="R21" i="2"/>
  <c r="W19" i="2"/>
  <c r="W484" i="11" l="1"/>
  <c r="Y483" i="11"/>
  <c r="Z483" i="11"/>
  <c r="AB483" i="11" s="1"/>
  <c r="R486" i="11"/>
  <c r="S485" i="11"/>
  <c r="V486" i="11"/>
  <c r="W485" i="11"/>
  <c r="Z456" i="12"/>
  <c r="AB456" i="12" s="1"/>
  <c r="Y456" i="12"/>
  <c r="R458" i="12"/>
  <c r="S457" i="12"/>
  <c r="W457" i="12" s="1"/>
  <c r="Y19" i="2"/>
  <c r="Z19" i="2"/>
  <c r="AB19" i="2" s="1"/>
  <c r="S21" i="2"/>
  <c r="R22" i="2"/>
  <c r="W20" i="2"/>
  <c r="V487" i="11" l="1"/>
  <c r="R487" i="11"/>
  <c r="S486" i="11"/>
  <c r="Z485" i="11"/>
  <c r="AB485" i="11" s="1"/>
  <c r="Y485" i="11"/>
  <c r="Y484" i="11"/>
  <c r="Z484" i="11"/>
  <c r="AB484" i="11" s="1"/>
  <c r="Z457" i="12"/>
  <c r="AB457" i="12" s="1"/>
  <c r="Y457" i="12"/>
  <c r="R459" i="12"/>
  <c r="S458" i="12"/>
  <c r="W458" i="12" s="1"/>
  <c r="Y20" i="2"/>
  <c r="Z20" i="2"/>
  <c r="AB20" i="2" s="1"/>
  <c r="S22" i="2"/>
  <c r="R23" i="2"/>
  <c r="W21" i="2"/>
  <c r="W486" i="11" l="1"/>
  <c r="R488" i="11"/>
  <c r="S487" i="11"/>
  <c r="V488" i="11"/>
  <c r="W487" i="11"/>
  <c r="Z458" i="12"/>
  <c r="AB458" i="12" s="1"/>
  <c r="Y458" i="12"/>
  <c r="R460" i="12"/>
  <c r="S459" i="12"/>
  <c r="W459" i="12" s="1"/>
  <c r="S23" i="2"/>
  <c r="R24" i="2"/>
  <c r="Y21" i="2"/>
  <c r="Z21" i="2"/>
  <c r="AB21" i="2" s="1"/>
  <c r="W23" i="2"/>
  <c r="W22" i="2"/>
  <c r="V489" i="11" l="1"/>
  <c r="R489" i="11"/>
  <c r="S488" i="11"/>
  <c r="Z487" i="11"/>
  <c r="AB487" i="11" s="1"/>
  <c r="Y487" i="11"/>
  <c r="Y486" i="11"/>
  <c r="Z486" i="11"/>
  <c r="AB486" i="11" s="1"/>
  <c r="Z459" i="12"/>
  <c r="AB459" i="12" s="1"/>
  <c r="Y459" i="12"/>
  <c r="R461" i="12"/>
  <c r="S460" i="12"/>
  <c r="W460" i="12" s="1"/>
  <c r="S24" i="2"/>
  <c r="W24" i="2" s="1"/>
  <c r="R25" i="2"/>
  <c r="Y22" i="2"/>
  <c r="Z22" i="2"/>
  <c r="AB22" i="2" s="1"/>
  <c r="Y23" i="2"/>
  <c r="Z23" i="2"/>
  <c r="AB23" i="2" s="1"/>
  <c r="W488" i="11" l="1"/>
  <c r="R490" i="11"/>
  <c r="S489" i="11"/>
  <c r="V490" i="11"/>
  <c r="W489" i="11"/>
  <c r="Z460" i="12"/>
  <c r="AB460" i="12" s="1"/>
  <c r="Y460" i="12"/>
  <c r="R462" i="12"/>
  <c r="S461" i="12"/>
  <c r="W461" i="12" s="1"/>
  <c r="S25" i="2"/>
  <c r="W25" i="2" s="1"/>
  <c r="R26" i="2"/>
  <c r="Y24" i="2"/>
  <c r="Z24" i="2"/>
  <c r="AB24" i="2" s="1"/>
  <c r="V491" i="11" l="1"/>
  <c r="R491" i="11"/>
  <c r="S490" i="11"/>
  <c r="Z489" i="11"/>
  <c r="AB489" i="11" s="1"/>
  <c r="Y489" i="11"/>
  <c r="Y488" i="11"/>
  <c r="Z488" i="11"/>
  <c r="AB488" i="11" s="1"/>
  <c r="Z461" i="12"/>
  <c r="AB461" i="12" s="1"/>
  <c r="Y461" i="12"/>
  <c r="R463" i="12"/>
  <c r="S462" i="12"/>
  <c r="W462" i="12" s="1"/>
  <c r="S26" i="2"/>
  <c r="W26" i="2" s="1"/>
  <c r="R27" i="2"/>
  <c r="Y25" i="2"/>
  <c r="Z25" i="2"/>
  <c r="AB25" i="2" s="1"/>
  <c r="W490" i="11" l="1"/>
  <c r="R492" i="11"/>
  <c r="S491" i="11"/>
  <c r="V492" i="11"/>
  <c r="W491" i="11"/>
  <c r="Z462" i="12"/>
  <c r="AB462" i="12" s="1"/>
  <c r="Y462" i="12"/>
  <c r="R464" i="12"/>
  <c r="S463" i="12"/>
  <c r="W463" i="12" s="1"/>
  <c r="S27" i="2"/>
  <c r="W27" i="2" s="1"/>
  <c r="R28" i="2"/>
  <c r="Y26" i="2"/>
  <c r="Z26" i="2"/>
  <c r="AB26" i="2" s="1"/>
  <c r="V493" i="11" l="1"/>
  <c r="R493" i="11"/>
  <c r="S492" i="11"/>
  <c r="Z491" i="11"/>
  <c r="AB491" i="11" s="1"/>
  <c r="Y491" i="11"/>
  <c r="Y490" i="11"/>
  <c r="Z490" i="11"/>
  <c r="AB490" i="11" s="1"/>
  <c r="Z463" i="12"/>
  <c r="AB463" i="12" s="1"/>
  <c r="Y463" i="12"/>
  <c r="R465" i="12"/>
  <c r="S464" i="12"/>
  <c r="W464" i="12" s="1"/>
  <c r="S28" i="2"/>
  <c r="W28" i="2" s="1"/>
  <c r="Z28" i="2" s="1"/>
  <c r="AB28" i="2" s="1"/>
  <c r="R29" i="2"/>
  <c r="Y27" i="2"/>
  <c r="Z27" i="2"/>
  <c r="AB27" i="2" s="1"/>
  <c r="V494" i="11" l="1"/>
  <c r="R494" i="11"/>
  <c r="S493" i="11"/>
  <c r="W492" i="11"/>
  <c r="Z464" i="12"/>
  <c r="AB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B492" i="11" s="1"/>
  <c r="R495" i="11"/>
  <c r="S494" i="11"/>
  <c r="V495" i="11"/>
  <c r="Z465" i="12"/>
  <c r="AB465" i="12" s="1"/>
  <c r="Y465" i="12"/>
  <c r="R467" i="12"/>
  <c r="S466" i="12"/>
  <c r="W466" i="12" s="1"/>
  <c r="S30" i="2"/>
  <c r="W30" i="2" s="1"/>
  <c r="R31" i="2"/>
  <c r="Y29" i="2"/>
  <c r="Z29" i="2"/>
  <c r="AB29" i="2" s="1"/>
  <c r="W494" i="11" l="1"/>
  <c r="R496" i="11"/>
  <c r="S495" i="11"/>
  <c r="V496" i="11"/>
  <c r="W495" i="11"/>
  <c r="Y493" i="11"/>
  <c r="Z493" i="11"/>
  <c r="AB493" i="11" s="1"/>
  <c r="Z466" i="12"/>
  <c r="AB466" i="12" s="1"/>
  <c r="Y466" i="12"/>
  <c r="R468" i="12"/>
  <c r="S467" i="12"/>
  <c r="W467" i="12" s="1"/>
  <c r="S31" i="2"/>
  <c r="W31" i="2" s="1"/>
  <c r="R32" i="2"/>
  <c r="Y30" i="2"/>
  <c r="Z30" i="2"/>
  <c r="AB30" i="2" s="1"/>
  <c r="V497" i="11" l="1"/>
  <c r="R497" i="11"/>
  <c r="S496" i="11"/>
  <c r="Y495" i="11"/>
  <c r="Z495" i="11"/>
  <c r="AB495" i="11" s="1"/>
  <c r="Z494" i="11"/>
  <c r="AB494" i="11" s="1"/>
  <c r="Y494" i="11"/>
  <c r="Z467" i="12"/>
  <c r="AB467" i="12" s="1"/>
  <c r="Y467" i="12"/>
  <c r="R469" i="12"/>
  <c r="S468" i="12"/>
  <c r="W468" i="12" s="1"/>
  <c r="S32" i="2"/>
  <c r="W32" i="2" s="1"/>
  <c r="R33" i="2"/>
  <c r="Y31" i="2"/>
  <c r="Z31" i="2"/>
  <c r="AB31" i="2" s="1"/>
  <c r="V498" i="11" l="1"/>
  <c r="R498" i="11"/>
  <c r="S497" i="11"/>
  <c r="W496" i="11"/>
  <c r="Z468" i="12"/>
  <c r="AB468" i="12" s="1"/>
  <c r="Y468" i="12"/>
  <c r="R470" i="12"/>
  <c r="S469" i="12"/>
  <c r="W469" i="12" s="1"/>
  <c r="R34" i="2"/>
  <c r="S33" i="2"/>
  <c r="W33" i="2" s="1"/>
  <c r="Y32" i="2"/>
  <c r="Z32" i="2"/>
  <c r="AB32" i="2" s="1"/>
  <c r="W497" i="11" l="1"/>
  <c r="Z496" i="11"/>
  <c r="AB496" i="11" s="1"/>
  <c r="Y496" i="11"/>
  <c r="R499" i="11"/>
  <c r="S498" i="11"/>
  <c r="W498" i="11"/>
  <c r="V499" i="11"/>
  <c r="Z469" i="12"/>
  <c r="AB469" i="12" s="1"/>
  <c r="Y469" i="12"/>
  <c r="R471" i="12"/>
  <c r="S470" i="12"/>
  <c r="W470" i="12" s="1"/>
  <c r="Y33" i="2"/>
  <c r="Z33" i="2"/>
  <c r="AB33" i="2" s="1"/>
  <c r="R35" i="2"/>
  <c r="S34" i="2"/>
  <c r="W34" i="2" s="1"/>
  <c r="Z498" i="11" l="1"/>
  <c r="AB498" i="11" s="1"/>
  <c r="Y498" i="11"/>
  <c r="R500" i="11"/>
  <c r="S499" i="11"/>
  <c r="V500" i="11"/>
  <c r="W499" i="11"/>
  <c r="Y497" i="11"/>
  <c r="Z497" i="11"/>
  <c r="AB497" i="11" s="1"/>
  <c r="Z470" i="12"/>
  <c r="AB470" i="12" s="1"/>
  <c r="Y470" i="12"/>
  <c r="R472" i="12"/>
  <c r="S471" i="12"/>
  <c r="W471" i="12" s="1"/>
  <c r="Y34" i="2"/>
  <c r="Z34" i="2"/>
  <c r="AB34" i="2" s="1"/>
  <c r="S35" i="2"/>
  <c r="W35" i="2" s="1"/>
  <c r="R36" i="2"/>
  <c r="Y499" i="11" l="1"/>
  <c r="Z499" i="11"/>
  <c r="AB499" i="11" s="1"/>
  <c r="V501" i="11"/>
  <c r="R501" i="11"/>
  <c r="S500" i="11"/>
  <c r="R473" i="12"/>
  <c r="S472" i="12"/>
  <c r="W472" i="12" s="1"/>
  <c r="Z471" i="12"/>
  <c r="AB471" i="12" s="1"/>
  <c r="Y471" i="12"/>
  <c r="S36" i="2"/>
  <c r="W36" i="2" s="1"/>
  <c r="R37" i="2"/>
  <c r="Y35" i="2"/>
  <c r="Z35" i="2"/>
  <c r="AB35" i="2" s="1"/>
  <c r="V502" i="11" l="1"/>
  <c r="R502" i="11"/>
  <c r="S501" i="11"/>
  <c r="W500" i="11"/>
  <c r="R474" i="12"/>
  <c r="S473" i="12"/>
  <c r="W473" i="12" s="1"/>
  <c r="Z472" i="12"/>
  <c r="AB472" i="12" s="1"/>
  <c r="Y472" i="12"/>
  <c r="S37" i="2"/>
  <c r="W37" i="2" s="1"/>
  <c r="R38" i="2"/>
  <c r="Y36" i="2"/>
  <c r="Z36" i="2"/>
  <c r="AB36" i="2" s="1"/>
  <c r="W501" i="11" l="1"/>
  <c r="Z500" i="11"/>
  <c r="AB500" i="11" s="1"/>
  <c r="Y500" i="11"/>
  <c r="R503" i="11"/>
  <c r="S502" i="11"/>
  <c r="W502" i="11"/>
  <c r="V503" i="11"/>
  <c r="R475" i="12"/>
  <c r="S474" i="12"/>
  <c r="W474" i="12" s="1"/>
  <c r="Z473" i="12"/>
  <c r="AB473" i="12" s="1"/>
  <c r="Y473" i="12"/>
  <c r="S38" i="2"/>
  <c r="W38" i="2" s="1"/>
  <c r="Z38" i="2" s="1"/>
  <c r="AB38" i="2" s="1"/>
  <c r="R39" i="2"/>
  <c r="Y37" i="2"/>
  <c r="Z37" i="2"/>
  <c r="AB37" i="2" s="1"/>
  <c r="Z502" i="11" l="1"/>
  <c r="AB502" i="11" s="1"/>
  <c r="Y502" i="11"/>
  <c r="R504" i="11"/>
  <c r="S504" i="11" s="1"/>
  <c r="S503" i="11"/>
  <c r="V504" i="11"/>
  <c r="W504" i="11" s="1"/>
  <c r="W503" i="11"/>
  <c r="Y501" i="11"/>
  <c r="Z501" i="11"/>
  <c r="AB501" i="11" s="1"/>
  <c r="R476" i="12"/>
  <c r="S475" i="12"/>
  <c r="W475" i="12" s="1"/>
  <c r="Z474" i="12"/>
  <c r="AB474" i="12" s="1"/>
  <c r="Y474" i="12"/>
  <c r="Y38" i="2"/>
  <c r="S39" i="2"/>
  <c r="W39" i="2" s="1"/>
  <c r="R40" i="2"/>
  <c r="Y503" i="11" l="1"/>
  <c r="Z503" i="11"/>
  <c r="AB503" i="11" s="1"/>
  <c r="Z504" i="11"/>
  <c r="AB504" i="11" s="1"/>
  <c r="Y504" i="11"/>
  <c r="R477" i="12"/>
  <c r="S476" i="12"/>
  <c r="W476" i="12" s="1"/>
  <c r="Z475" i="12"/>
  <c r="AB475" i="12" s="1"/>
  <c r="Y475" i="12"/>
  <c r="S40" i="2"/>
  <c r="W40" i="2" s="1"/>
  <c r="R41" i="2"/>
  <c r="Y39" i="2"/>
  <c r="Z39" i="2"/>
  <c r="AB39" i="2" s="1"/>
  <c r="R478" i="12" l="1"/>
  <c r="S477" i="12"/>
  <c r="W477" i="12" s="1"/>
  <c r="Z476" i="12"/>
  <c r="AB476" i="12" s="1"/>
  <c r="Y476" i="12"/>
  <c r="S41" i="2"/>
  <c r="W41" i="2" s="1"/>
  <c r="R42" i="2"/>
  <c r="Y40" i="2"/>
  <c r="Z40" i="2"/>
  <c r="AB40" i="2" s="1"/>
  <c r="R479" i="12" l="1"/>
  <c r="S478" i="12"/>
  <c r="W478" i="12" s="1"/>
  <c r="Z477" i="12"/>
  <c r="AB477" i="12" s="1"/>
  <c r="Y477" i="12"/>
  <c r="S42" i="2"/>
  <c r="W42" i="2" s="1"/>
  <c r="R43" i="2"/>
  <c r="Y41" i="2"/>
  <c r="Z41" i="2"/>
  <c r="AB41" i="2" s="1"/>
  <c r="R480" i="12" l="1"/>
  <c r="S479" i="12"/>
  <c r="W479" i="12" s="1"/>
  <c r="Z478" i="12"/>
  <c r="AB478" i="12" s="1"/>
  <c r="Y478" i="12"/>
  <c r="S43" i="2"/>
  <c r="W43" i="2" s="1"/>
  <c r="Z43" i="2" s="1"/>
  <c r="AB43" i="2" s="1"/>
  <c r="R44" i="2"/>
  <c r="Y42" i="2"/>
  <c r="Z42" i="2"/>
  <c r="AB42" i="2" s="1"/>
  <c r="Y43" i="2" l="1"/>
  <c r="R481" i="12"/>
  <c r="S480" i="12"/>
  <c r="W480" i="12" s="1"/>
  <c r="Z479" i="12"/>
  <c r="AB479" i="12" s="1"/>
  <c r="Y479" i="12"/>
  <c r="S44" i="2"/>
  <c r="W44" i="2" s="1"/>
  <c r="R45" i="2"/>
  <c r="R482" i="12" l="1"/>
  <c r="S481" i="12"/>
  <c r="W481" i="12" s="1"/>
  <c r="Z480" i="12"/>
  <c r="AB480" i="12" s="1"/>
  <c r="Y480" i="12"/>
  <c r="S45" i="2"/>
  <c r="W45" i="2" s="1"/>
  <c r="R46" i="2"/>
  <c r="Y44" i="2"/>
  <c r="Z44" i="2"/>
  <c r="AB44" i="2" s="1"/>
  <c r="R483" i="12" l="1"/>
  <c r="S482" i="12"/>
  <c r="W482" i="12" s="1"/>
  <c r="Z481" i="12"/>
  <c r="AB481" i="12" s="1"/>
  <c r="Y481" i="12"/>
  <c r="S46" i="2"/>
  <c r="W46" i="2" s="1"/>
  <c r="R47" i="2"/>
  <c r="Y45" i="2"/>
  <c r="Z45" i="2"/>
  <c r="AB45" i="2" s="1"/>
  <c r="R484" i="12" l="1"/>
  <c r="S483" i="12"/>
  <c r="W483" i="12" s="1"/>
  <c r="Z482" i="12"/>
  <c r="AB482" i="12" s="1"/>
  <c r="Y482" i="12"/>
  <c r="S47" i="2"/>
  <c r="W47" i="2" s="1"/>
  <c r="R48" i="2"/>
  <c r="Y46" i="2"/>
  <c r="Z46" i="2"/>
  <c r="AB46" i="2" s="1"/>
  <c r="V17" i="1"/>
  <c r="V19" i="1" s="1"/>
  <c r="R485" i="12" l="1"/>
  <c r="S484" i="12"/>
  <c r="W484" i="12" s="1"/>
  <c r="Z483" i="12"/>
  <c r="AB483" i="12" s="1"/>
  <c r="Y483" i="12"/>
  <c r="S48" i="2"/>
  <c r="W48" i="2" s="1"/>
  <c r="R49" i="2"/>
  <c r="Y47" i="2"/>
  <c r="Z47" i="2"/>
  <c r="AB47" i="2" s="1"/>
  <c r="V20" i="1"/>
  <c r="Z484" i="12" l="1"/>
  <c r="AB484" i="12" s="1"/>
  <c r="Y484" i="12"/>
  <c r="R486" i="12"/>
  <c r="S485" i="12"/>
  <c r="W485" i="12" s="1"/>
  <c r="S49" i="2"/>
  <c r="W49" i="2" s="1"/>
  <c r="R50" i="2"/>
  <c r="Y48" i="2"/>
  <c r="Z48" i="2"/>
  <c r="AB48" i="2" s="1"/>
  <c r="Z485" i="12" l="1"/>
  <c r="AB485" i="12" s="1"/>
  <c r="Y485" i="12"/>
  <c r="R487" i="12"/>
  <c r="S486" i="12"/>
  <c r="W486" i="12" s="1"/>
  <c r="S50" i="2"/>
  <c r="W50" i="2" s="1"/>
  <c r="R51" i="2"/>
  <c r="Y49" i="2"/>
  <c r="Z49" i="2"/>
  <c r="AB49" i="2" s="1"/>
  <c r="R488" i="12" l="1"/>
  <c r="S487" i="12"/>
  <c r="W487" i="12" s="1"/>
  <c r="Z486" i="12"/>
  <c r="AB486" i="12" s="1"/>
  <c r="Y486" i="12"/>
  <c r="S51" i="2"/>
  <c r="W51" i="2" s="1"/>
  <c r="R52" i="2"/>
  <c r="Y50" i="2"/>
  <c r="Z50" i="2"/>
  <c r="AB50" i="2" s="1"/>
  <c r="S488" i="12" l="1"/>
  <c r="W488" i="12" s="1"/>
  <c r="R489" i="12"/>
  <c r="Z487" i="12"/>
  <c r="AB487" i="12" s="1"/>
  <c r="Y487" i="12"/>
  <c r="S52" i="2"/>
  <c r="W52" i="2" s="1"/>
  <c r="R53" i="2"/>
  <c r="Y51" i="2"/>
  <c r="Z51" i="2"/>
  <c r="AB51" i="2" s="1"/>
  <c r="Y488" i="12" l="1"/>
  <c r="Z488" i="12"/>
  <c r="AB488" i="12" s="1"/>
  <c r="S489" i="12"/>
  <c r="W489" i="12" s="1"/>
  <c r="R490" i="12"/>
  <c r="S53" i="2"/>
  <c r="W53" i="2" s="1"/>
  <c r="R54" i="2"/>
  <c r="Y52" i="2"/>
  <c r="Z52" i="2"/>
  <c r="AB52" i="2" s="1"/>
  <c r="Y489" i="12" l="1"/>
  <c r="Z489" i="12"/>
  <c r="AB489" i="12" s="1"/>
  <c r="S490" i="12"/>
  <c r="W490" i="12" s="1"/>
  <c r="R491" i="12"/>
  <c r="R55" i="2"/>
  <c r="S54" i="2"/>
  <c r="W54" i="2" s="1"/>
  <c r="Y53" i="2"/>
  <c r="Z53" i="2"/>
  <c r="AB53" i="2" s="1"/>
  <c r="Y490" i="12" l="1"/>
  <c r="Z490" i="12"/>
  <c r="AB490" i="12" s="1"/>
  <c r="S491" i="12"/>
  <c r="W491" i="12" s="1"/>
  <c r="R492" i="12"/>
  <c r="Y54" i="2"/>
  <c r="Z54" i="2"/>
  <c r="AB54" i="2" s="1"/>
  <c r="R56" i="2"/>
  <c r="S55" i="2"/>
  <c r="W55" i="2" s="1"/>
  <c r="Y491" i="12" l="1"/>
  <c r="Z491" i="12"/>
  <c r="AB491" i="12" s="1"/>
  <c r="S492" i="12"/>
  <c r="W492" i="12" s="1"/>
  <c r="R493" i="12"/>
  <c r="Y55" i="2"/>
  <c r="Z55" i="2"/>
  <c r="AB55" i="2" s="1"/>
  <c r="S56" i="2"/>
  <c r="W56" i="2" s="1"/>
  <c r="R57" i="2"/>
  <c r="Y492" i="12" l="1"/>
  <c r="Z492" i="12"/>
  <c r="AB492" i="12" s="1"/>
  <c r="S493" i="12"/>
  <c r="W493" i="12" s="1"/>
  <c r="R494" i="12"/>
  <c r="S57" i="2"/>
  <c r="W57" i="2" s="1"/>
  <c r="R58" i="2"/>
  <c r="R59" i="2" s="1"/>
  <c r="Y56" i="2"/>
  <c r="Z56" i="2"/>
  <c r="AB56" i="2" s="1"/>
  <c r="Y493" i="12" l="1"/>
  <c r="Z493" i="12"/>
  <c r="AB493" i="12" s="1"/>
  <c r="S494" i="12"/>
  <c r="W494" i="12" s="1"/>
  <c r="R495" i="12"/>
  <c r="S59" i="2"/>
  <c r="W59" i="2" s="1"/>
  <c r="R60" i="2"/>
  <c r="S58" i="2"/>
  <c r="W58" i="2" s="1"/>
  <c r="Y57" i="2"/>
  <c r="Z57" i="2"/>
  <c r="AB57" i="2" s="1"/>
  <c r="Y494" i="12" l="1"/>
  <c r="Z494" i="12"/>
  <c r="AB494" i="12" s="1"/>
  <c r="S495" i="12"/>
  <c r="W495" i="12" s="1"/>
  <c r="R496" i="12"/>
  <c r="S60" i="2"/>
  <c r="W60" i="2" s="1"/>
  <c r="R61" i="2"/>
  <c r="Y59" i="2"/>
  <c r="Z59" i="2"/>
  <c r="AB59" i="2" s="1"/>
  <c r="Y58" i="2"/>
  <c r="Z58" i="2"/>
  <c r="AB58" i="2" s="1"/>
  <c r="Y495" i="12" l="1"/>
  <c r="Z495" i="12"/>
  <c r="AB495" i="12" s="1"/>
  <c r="S496" i="12"/>
  <c r="W496" i="12" s="1"/>
  <c r="R497" i="12"/>
  <c r="S61" i="2"/>
  <c r="W61" i="2" s="1"/>
  <c r="R62" i="2"/>
  <c r="Y60" i="2"/>
  <c r="Z60" i="2"/>
  <c r="AB60" i="2" s="1"/>
  <c r="V34" i="1"/>
  <c r="Y496" i="12" l="1"/>
  <c r="Z496" i="12"/>
  <c r="AB496" i="12" s="1"/>
  <c r="S497" i="12"/>
  <c r="W497" i="12" s="1"/>
  <c r="R498" i="12"/>
  <c r="S62" i="2"/>
  <c r="W62" i="2" s="1"/>
  <c r="R63" i="2"/>
  <c r="Y61" i="2"/>
  <c r="Z61" i="2"/>
  <c r="AB61" i="2" s="1"/>
  <c r="V35" i="1"/>
  <c r="Y497" i="12" l="1"/>
  <c r="Z497" i="12"/>
  <c r="AB497" i="12" s="1"/>
  <c r="S498" i="12"/>
  <c r="W498" i="12" s="1"/>
  <c r="R499" i="12"/>
  <c r="S63" i="2"/>
  <c r="W63" i="2" s="1"/>
  <c r="Z63" i="2" s="1"/>
  <c r="AB63" i="2" s="1"/>
  <c r="R64" i="2"/>
  <c r="Y62" i="2"/>
  <c r="Z62" i="2"/>
  <c r="AB62" i="2" s="1"/>
  <c r="V36" i="1"/>
  <c r="Y63" i="2" l="1"/>
  <c r="Y498" i="12"/>
  <c r="Z498" i="12"/>
  <c r="AB498" i="12" s="1"/>
  <c r="S499" i="12"/>
  <c r="W499" i="12" s="1"/>
  <c r="R500" i="12"/>
  <c r="S64" i="2"/>
  <c r="W64" i="2" s="1"/>
  <c r="R65" i="2"/>
  <c r="Y499" i="12" l="1"/>
  <c r="Z499" i="12"/>
  <c r="AB499" i="12" s="1"/>
  <c r="S500" i="12"/>
  <c r="W500" i="12" s="1"/>
  <c r="R501" i="12"/>
  <c r="S65" i="2"/>
  <c r="W65" i="2" s="1"/>
  <c r="R66" i="2"/>
  <c r="Y64" i="2"/>
  <c r="Z64" i="2"/>
  <c r="AB64" i="2" s="1"/>
  <c r="Y500" i="12" l="1"/>
  <c r="Z500" i="12"/>
  <c r="AB500" i="12" s="1"/>
  <c r="S501" i="12"/>
  <c r="W501" i="12" s="1"/>
  <c r="R502" i="12"/>
  <c r="S66" i="2"/>
  <c r="W66" i="2" s="1"/>
  <c r="R67" i="2"/>
  <c r="Y65" i="2"/>
  <c r="Z65" i="2"/>
  <c r="AB65" i="2" s="1"/>
  <c r="Y501" i="12" l="1"/>
  <c r="Z501" i="12"/>
  <c r="AB501" i="12" s="1"/>
  <c r="S502" i="12"/>
  <c r="W502" i="12" s="1"/>
  <c r="R503" i="12"/>
  <c r="S67" i="2"/>
  <c r="W67" i="2" s="1"/>
  <c r="R68" i="2"/>
  <c r="Y66" i="2"/>
  <c r="Z66" i="2"/>
  <c r="AB66" i="2" s="1"/>
  <c r="Y502" i="12" l="1"/>
  <c r="Z502" i="12"/>
  <c r="AB502" i="12" s="1"/>
  <c r="S503" i="12"/>
  <c r="W503" i="12" s="1"/>
  <c r="R504" i="12"/>
  <c r="S504" i="12" s="1"/>
  <c r="W504" i="12" s="1"/>
  <c r="S68" i="2"/>
  <c r="W68" i="2" s="1"/>
  <c r="R69" i="2"/>
  <c r="Y67" i="2"/>
  <c r="Z67" i="2"/>
  <c r="AB67" i="2" s="1"/>
  <c r="Y503" i="12" l="1"/>
  <c r="Z503" i="12"/>
  <c r="AB503" i="12" s="1"/>
  <c r="Y504" i="12"/>
  <c r="Z504" i="12"/>
  <c r="AB504" i="12" s="1"/>
  <c r="S69" i="2"/>
  <c r="W69" i="2" s="1"/>
  <c r="R70" i="2"/>
  <c r="Y68" i="2"/>
  <c r="Z68" i="2"/>
  <c r="AB68" i="2" s="1"/>
  <c r="V44" i="1"/>
  <c r="S70" i="2" l="1"/>
  <c r="W70" i="2" s="1"/>
  <c r="R71" i="2"/>
  <c r="Y69" i="2"/>
  <c r="Z69" i="2"/>
  <c r="AB69" i="2" s="1"/>
  <c r="V45" i="1"/>
  <c r="S71" i="2" l="1"/>
  <c r="W71" i="2" s="1"/>
  <c r="R72" i="2"/>
  <c r="Y70" i="2"/>
  <c r="Z70" i="2"/>
  <c r="AB70" i="2" s="1"/>
  <c r="S72" i="2" l="1"/>
  <c r="W72" i="2" s="1"/>
  <c r="R73" i="2"/>
  <c r="Y71" i="2"/>
  <c r="Z71" i="2"/>
  <c r="AB71" i="2" s="1"/>
  <c r="S73" i="2" l="1"/>
  <c r="W73" i="2" s="1"/>
  <c r="Z73" i="2" s="1"/>
  <c r="AB73" i="2" s="1"/>
  <c r="R74" i="2"/>
  <c r="Y72" i="2"/>
  <c r="Z72" i="2"/>
  <c r="AB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B74" i="2" s="1"/>
  <c r="V50" i="1"/>
  <c r="R19" i="1"/>
  <c r="W17" i="1"/>
  <c r="S76" i="2" l="1"/>
  <c r="W76" i="2" s="1"/>
  <c r="R77" i="2"/>
  <c r="Y75" i="2"/>
  <c r="Z75" i="2"/>
  <c r="AB75" i="2" s="1"/>
  <c r="S19" i="1"/>
  <c r="R20" i="1"/>
  <c r="Y17" i="1"/>
  <c r="Z17" i="1"/>
  <c r="AB17" i="1" s="1"/>
  <c r="S77" i="2" l="1"/>
  <c r="W77" i="2" s="1"/>
  <c r="R78" i="2"/>
  <c r="Y76" i="2"/>
  <c r="Z76" i="2"/>
  <c r="AB76" i="2" s="1"/>
  <c r="S20" i="1"/>
  <c r="W19" i="1"/>
  <c r="S78" i="2" l="1"/>
  <c r="W78" i="2" s="1"/>
  <c r="R79" i="2"/>
  <c r="R80" i="2" s="1"/>
  <c r="Y77" i="2"/>
  <c r="Z77" i="2"/>
  <c r="AB77" i="2" s="1"/>
  <c r="V53" i="1"/>
  <c r="Y19" i="1"/>
  <c r="Z19" i="1"/>
  <c r="AB19" i="1" s="1"/>
  <c r="W20" i="1"/>
  <c r="S80" i="2" l="1"/>
  <c r="W80" i="2" s="1"/>
  <c r="R81" i="2"/>
  <c r="S79" i="2"/>
  <c r="W79" i="2" s="1"/>
  <c r="Y78" i="2"/>
  <c r="Z78" i="2"/>
  <c r="AB78" i="2" s="1"/>
  <c r="V54" i="1"/>
  <c r="V55" i="1" s="1"/>
  <c r="Y20" i="1"/>
  <c r="Z20" i="1"/>
  <c r="AB20" i="1" s="1"/>
  <c r="S81" i="2" l="1"/>
  <c r="W81" i="2" s="1"/>
  <c r="R82" i="2"/>
  <c r="Z80" i="2"/>
  <c r="AB80" i="2" s="1"/>
  <c r="Y80" i="2"/>
  <c r="Y79" i="2"/>
  <c r="Z79" i="2"/>
  <c r="AB79" i="2" s="1"/>
  <c r="V56" i="1"/>
  <c r="S82" i="2" l="1"/>
  <c r="W82" i="2" s="1"/>
  <c r="R83" i="2"/>
  <c r="Y81" i="2"/>
  <c r="Z81" i="2"/>
  <c r="AB81" i="2" s="1"/>
  <c r="V57" i="1"/>
  <c r="S83" i="2" l="1"/>
  <c r="W83" i="2" s="1"/>
  <c r="R84" i="2"/>
  <c r="Z82" i="2"/>
  <c r="AB82" i="2" s="1"/>
  <c r="Y82" i="2"/>
  <c r="V58" i="1"/>
  <c r="S84" i="2" l="1"/>
  <c r="W84" i="2" s="1"/>
  <c r="R85" i="2"/>
  <c r="Y83" i="2"/>
  <c r="Z83" i="2"/>
  <c r="AB83" i="2" s="1"/>
  <c r="S85" i="2" l="1"/>
  <c r="W85" i="2" s="1"/>
  <c r="R86" i="2"/>
  <c r="Z84" i="2"/>
  <c r="AB84" i="2" s="1"/>
  <c r="Y84" i="2"/>
  <c r="S86" i="2" l="1"/>
  <c r="W86" i="2" s="1"/>
  <c r="R87" i="2"/>
  <c r="Y85" i="2"/>
  <c r="Z85" i="2"/>
  <c r="AB85" i="2" s="1"/>
  <c r="S87" i="2" l="1"/>
  <c r="W87" i="2" s="1"/>
  <c r="R88" i="2"/>
  <c r="Z86" i="2"/>
  <c r="AB86" i="2" s="1"/>
  <c r="Y86" i="2"/>
  <c r="V68" i="1"/>
  <c r="S88" i="2" l="1"/>
  <c r="W88" i="2" s="1"/>
  <c r="R89" i="2"/>
  <c r="Y87" i="2"/>
  <c r="Z87" i="2"/>
  <c r="AB87" i="2" s="1"/>
  <c r="S89" i="2" l="1"/>
  <c r="W89" i="2" s="1"/>
  <c r="R90" i="2"/>
  <c r="Z88" i="2"/>
  <c r="AB88" i="2" s="1"/>
  <c r="Y88" i="2"/>
  <c r="S90" i="2" l="1"/>
  <c r="W90" i="2" s="1"/>
  <c r="R91" i="2"/>
  <c r="Y89" i="2"/>
  <c r="Z89" i="2"/>
  <c r="AB89" i="2" s="1"/>
  <c r="S91" i="2" l="1"/>
  <c r="W91" i="2" s="1"/>
  <c r="R92" i="2"/>
  <c r="Z90" i="2"/>
  <c r="AB90" i="2" s="1"/>
  <c r="Y90" i="2"/>
  <c r="R34" i="1"/>
  <c r="S92" i="2" l="1"/>
  <c r="W92" i="2" s="1"/>
  <c r="Y92" i="2" s="1"/>
  <c r="R93" i="2"/>
  <c r="Y91" i="2"/>
  <c r="Z91" i="2"/>
  <c r="AB91" i="2" s="1"/>
  <c r="R35" i="1"/>
  <c r="S34" i="1"/>
  <c r="Z92" i="2" l="1"/>
  <c r="AB92" i="2" s="1"/>
  <c r="S93" i="2"/>
  <c r="W93" i="2" s="1"/>
  <c r="R94" i="2"/>
  <c r="W34" i="1"/>
  <c r="S35" i="1"/>
  <c r="R36" i="1"/>
  <c r="S94" i="2" l="1"/>
  <c r="W94" i="2" s="1"/>
  <c r="R95" i="2"/>
  <c r="Z93" i="2"/>
  <c r="AB93" i="2" s="1"/>
  <c r="Y93" i="2"/>
  <c r="S36" i="1"/>
  <c r="W35" i="1"/>
  <c r="Y34" i="1"/>
  <c r="Z34" i="1"/>
  <c r="AB34" i="1" s="1"/>
  <c r="Z94" i="2" l="1"/>
  <c r="AB94" i="2" s="1"/>
  <c r="Y94" i="2"/>
  <c r="S95" i="2"/>
  <c r="W95" i="2" s="1"/>
  <c r="R96" i="2"/>
  <c r="Y35" i="1"/>
  <c r="Z35" i="1"/>
  <c r="AB35" i="1" s="1"/>
  <c r="W36" i="1"/>
  <c r="Z95" i="2" l="1"/>
  <c r="AB95" i="2" s="1"/>
  <c r="Y95" i="2"/>
  <c r="S96" i="2"/>
  <c r="W96" i="2" s="1"/>
  <c r="R97" i="2"/>
  <c r="V78" i="1"/>
  <c r="Y36" i="1"/>
  <c r="Z36" i="1"/>
  <c r="AB36" i="1" s="1"/>
  <c r="Y96" i="2" l="1"/>
  <c r="Z96" i="2"/>
  <c r="AB96" i="2" s="1"/>
  <c r="R98" i="2"/>
  <c r="S97" i="2"/>
  <c r="W97" i="2" s="1"/>
  <c r="V79" i="1"/>
  <c r="S98" i="2" l="1"/>
  <c r="W98" i="2" s="1"/>
  <c r="R99" i="2"/>
  <c r="Z97" i="2"/>
  <c r="AB97" i="2" s="1"/>
  <c r="Y97" i="2"/>
  <c r="V80" i="1"/>
  <c r="Y98" i="2" l="1"/>
  <c r="Z98" i="2"/>
  <c r="AB98" i="2" s="1"/>
  <c r="R100" i="2"/>
  <c r="S99" i="2"/>
  <c r="W99" i="2" s="1"/>
  <c r="V81" i="1"/>
  <c r="R101" i="2" l="1"/>
  <c r="S100" i="2"/>
  <c r="W100" i="2" s="1"/>
  <c r="Y99" i="2"/>
  <c r="Z99" i="2"/>
  <c r="AB99" i="2" s="1"/>
  <c r="V82" i="1"/>
  <c r="V83" i="1" s="1"/>
  <c r="R44" i="1"/>
  <c r="R102" i="2" l="1"/>
  <c r="S101" i="2"/>
  <c r="W101" i="2" s="1"/>
  <c r="Y100" i="2"/>
  <c r="Z100" i="2"/>
  <c r="AB100" i="2" s="1"/>
  <c r="V84" i="1"/>
  <c r="S44" i="1"/>
  <c r="R45" i="1"/>
  <c r="S102" i="2" l="1"/>
  <c r="W102" i="2" s="1"/>
  <c r="R103" i="2"/>
  <c r="Z101" i="2"/>
  <c r="AB101" i="2" s="1"/>
  <c r="Y101" i="2"/>
  <c r="V85" i="1"/>
  <c r="S45" i="1"/>
  <c r="W44" i="1"/>
  <c r="Y102" i="2" l="1"/>
  <c r="Z102" i="2"/>
  <c r="AB102" i="2" s="1"/>
  <c r="R104" i="2"/>
  <c r="S103" i="2"/>
  <c r="W103" i="2" s="1"/>
  <c r="V86" i="1"/>
  <c r="Y44" i="1"/>
  <c r="Z44" i="1"/>
  <c r="AB44" i="1" s="1"/>
  <c r="W45" i="1"/>
  <c r="R105" i="2" l="1"/>
  <c r="S104" i="2"/>
  <c r="W104" i="2" s="1"/>
  <c r="Y103" i="2"/>
  <c r="Z103" i="2"/>
  <c r="AB103" i="2" s="1"/>
  <c r="V87" i="1"/>
  <c r="Y45" i="1"/>
  <c r="Z45" i="1"/>
  <c r="AB45" i="1" s="1"/>
  <c r="S105" i="2" l="1"/>
  <c r="W105" i="2" s="1"/>
  <c r="R106" i="2"/>
  <c r="Z104" i="2"/>
  <c r="AB104" i="2" s="1"/>
  <c r="Y104" i="2"/>
  <c r="R49" i="1"/>
  <c r="Y105" i="2" l="1"/>
  <c r="Z105" i="2"/>
  <c r="AB105" i="2" s="1"/>
  <c r="R107" i="2"/>
  <c r="S106" i="2"/>
  <c r="W106" i="2" s="1"/>
  <c r="V89" i="1"/>
  <c r="S49" i="1"/>
  <c r="R50" i="1"/>
  <c r="S107" i="2" l="1"/>
  <c r="W107" i="2" s="1"/>
  <c r="Z107" i="2" s="1"/>
  <c r="AB107" i="2" s="1"/>
  <c r="R108" i="2"/>
  <c r="Y106" i="2"/>
  <c r="Z106" i="2"/>
  <c r="AB106" i="2" s="1"/>
  <c r="V90" i="1"/>
  <c r="S50" i="1"/>
  <c r="W49" i="1"/>
  <c r="Y107" i="2" l="1"/>
  <c r="S108" i="2"/>
  <c r="W108" i="2" s="1"/>
  <c r="R109" i="2"/>
  <c r="V91" i="1"/>
  <c r="Y49" i="1"/>
  <c r="Z49" i="1"/>
  <c r="AB49" i="1" s="1"/>
  <c r="W50" i="1"/>
  <c r="S109" i="2" l="1"/>
  <c r="W109" i="2" s="1"/>
  <c r="R110" i="2"/>
  <c r="Y108" i="2"/>
  <c r="Z108" i="2"/>
  <c r="AB108" i="2" s="1"/>
  <c r="V92" i="1"/>
  <c r="V93" i="1" s="1"/>
  <c r="Y50" i="1"/>
  <c r="Z50" i="1"/>
  <c r="AB50" i="1" s="1"/>
  <c r="R53" i="1"/>
  <c r="S110" i="2" l="1"/>
  <c r="W110" i="2" s="1"/>
  <c r="R111" i="2"/>
  <c r="Y109" i="2"/>
  <c r="Z109" i="2"/>
  <c r="AB109" i="2" s="1"/>
  <c r="V94" i="1"/>
  <c r="S53" i="1"/>
  <c r="R54" i="1"/>
  <c r="S111" i="2" l="1"/>
  <c r="W111" i="2" s="1"/>
  <c r="R112" i="2"/>
  <c r="Y110" i="2"/>
  <c r="Z110" i="2"/>
  <c r="AB110" i="2" s="1"/>
  <c r="V95" i="1"/>
  <c r="S54" i="1"/>
  <c r="W54" i="1" s="1"/>
  <c r="R55" i="1"/>
  <c r="W53" i="1"/>
  <c r="S112" i="2" l="1"/>
  <c r="W112" i="2" s="1"/>
  <c r="R113" i="2"/>
  <c r="Y111" i="2"/>
  <c r="Z111" i="2"/>
  <c r="AB111" i="2" s="1"/>
  <c r="V96" i="1"/>
  <c r="R56" i="1"/>
  <c r="S55" i="1"/>
  <c r="Y53" i="1"/>
  <c r="Z53" i="1"/>
  <c r="AB53" i="1" s="1"/>
  <c r="Y54" i="1"/>
  <c r="Z54" i="1"/>
  <c r="AB54" i="1" s="1"/>
  <c r="R114" i="2" l="1"/>
  <c r="S113" i="2"/>
  <c r="W113" i="2" s="1"/>
  <c r="Z112" i="2"/>
  <c r="AB112" i="2" s="1"/>
  <c r="Y112" i="2"/>
  <c r="V97" i="1"/>
  <c r="W55" i="1"/>
  <c r="S56" i="1"/>
  <c r="R57" i="1"/>
  <c r="Y113" i="2" l="1"/>
  <c r="Z113" i="2"/>
  <c r="AB113" i="2" s="1"/>
  <c r="S114" i="2"/>
  <c r="W114" i="2" s="1"/>
  <c r="R115" i="2"/>
  <c r="V98" i="1"/>
  <c r="S57" i="1"/>
  <c r="R58" i="1"/>
  <c r="W56" i="1"/>
  <c r="Y55" i="1"/>
  <c r="Z55" i="1"/>
  <c r="AB55" i="1" s="1"/>
  <c r="S115" i="2" l="1"/>
  <c r="W115" i="2" s="1"/>
  <c r="R116" i="2"/>
  <c r="Y114" i="2"/>
  <c r="Z114" i="2"/>
  <c r="AB114" i="2" s="1"/>
  <c r="V99" i="1"/>
  <c r="S58" i="1"/>
  <c r="W58" i="1" s="1"/>
  <c r="Y56" i="1"/>
  <c r="Z56" i="1"/>
  <c r="AB56" i="1" s="1"/>
  <c r="W57" i="1"/>
  <c r="R117" i="2" l="1"/>
  <c r="S116" i="2"/>
  <c r="W116" i="2" s="1"/>
  <c r="Z115" i="2"/>
  <c r="AB115" i="2" s="1"/>
  <c r="Y115" i="2"/>
  <c r="V100" i="1"/>
  <c r="Y57" i="1"/>
  <c r="Z57" i="1"/>
  <c r="AB57" i="1" s="1"/>
  <c r="Y58" i="1"/>
  <c r="Z58" i="1"/>
  <c r="AB58" i="1" s="1"/>
  <c r="Y116" i="2" l="1"/>
  <c r="Z116" i="2"/>
  <c r="AB116" i="2" s="1"/>
  <c r="S117" i="2"/>
  <c r="W117" i="2" s="1"/>
  <c r="R118" i="2"/>
  <c r="V101" i="1"/>
  <c r="Z117" i="2" l="1"/>
  <c r="AB117" i="2" s="1"/>
  <c r="Y117" i="2"/>
  <c r="R119" i="2"/>
  <c r="S118" i="2"/>
  <c r="W118" i="2" s="1"/>
  <c r="V102" i="1"/>
  <c r="R120" i="2" l="1"/>
  <c r="S119" i="2"/>
  <c r="W119" i="2" s="1"/>
  <c r="Z118" i="2"/>
  <c r="AB118" i="2" s="1"/>
  <c r="Y118" i="2"/>
  <c r="V103" i="1"/>
  <c r="Y119" i="2" l="1"/>
  <c r="Z119" i="2"/>
  <c r="AB119" i="2" s="1"/>
  <c r="S120" i="2"/>
  <c r="W120" i="2" s="1"/>
  <c r="R121" i="2"/>
  <c r="V104" i="1"/>
  <c r="S121" i="2" l="1"/>
  <c r="W121" i="2" s="1"/>
  <c r="R122" i="2"/>
  <c r="Y120" i="2"/>
  <c r="Z120" i="2"/>
  <c r="AB120" i="2" s="1"/>
  <c r="V105" i="1"/>
  <c r="S122" i="2" l="1"/>
  <c r="W122" i="2" s="1"/>
  <c r="Z122" i="2" s="1"/>
  <c r="AB122" i="2" s="1"/>
  <c r="R123" i="2"/>
  <c r="Y121" i="2"/>
  <c r="Z121" i="2"/>
  <c r="AB121" i="2" s="1"/>
  <c r="V106" i="1"/>
  <c r="Y122" i="2" l="1"/>
  <c r="S123" i="2"/>
  <c r="W123" i="2" s="1"/>
  <c r="R124" i="2"/>
  <c r="V107" i="1"/>
  <c r="V108" i="1" s="1"/>
  <c r="R68" i="1"/>
  <c r="Y123" i="2" l="1"/>
  <c r="Z123" i="2"/>
  <c r="AB123" i="2" s="1"/>
  <c r="S124" i="2"/>
  <c r="W124" i="2" s="1"/>
  <c r="R125" i="2"/>
  <c r="V109" i="1"/>
  <c r="S68" i="1"/>
  <c r="Y124" i="2" l="1"/>
  <c r="Z124" i="2"/>
  <c r="AB124" i="2" s="1"/>
  <c r="S125" i="2"/>
  <c r="W125" i="2" s="1"/>
  <c r="R126" i="2"/>
  <c r="V110" i="1"/>
  <c r="W68" i="1"/>
  <c r="Y125" i="2" l="1"/>
  <c r="Z125" i="2"/>
  <c r="AB125" i="2" s="1"/>
  <c r="S126" i="2"/>
  <c r="W126" i="2" s="1"/>
  <c r="R127" i="2"/>
  <c r="V111" i="1"/>
  <c r="Y68" i="1"/>
  <c r="Z68" i="1"/>
  <c r="AB68" i="1" s="1"/>
  <c r="Y126" i="2" l="1"/>
  <c r="Z126" i="2"/>
  <c r="AB126" i="2" s="1"/>
  <c r="S127" i="2"/>
  <c r="W127" i="2" s="1"/>
  <c r="R128" i="2"/>
  <c r="V112" i="1"/>
  <c r="Y127" i="2" l="1"/>
  <c r="Z127" i="2"/>
  <c r="AB127" i="2" s="1"/>
  <c r="S128" i="2"/>
  <c r="W128" i="2" s="1"/>
  <c r="R129" i="2"/>
  <c r="V113" i="1"/>
  <c r="Y128" i="2" l="1"/>
  <c r="Z128" i="2"/>
  <c r="AB128" i="2" s="1"/>
  <c r="S129" i="2"/>
  <c r="W129" i="2" s="1"/>
  <c r="R130" i="2"/>
  <c r="V114" i="1"/>
  <c r="Y129" i="2" l="1"/>
  <c r="Z129" i="2"/>
  <c r="AB129" i="2" s="1"/>
  <c r="S130" i="2"/>
  <c r="W130" i="2" s="1"/>
  <c r="R131" i="2"/>
  <c r="V115" i="1"/>
  <c r="Y130" i="2" l="1"/>
  <c r="Z130" i="2"/>
  <c r="AB130" i="2" s="1"/>
  <c r="S131" i="2"/>
  <c r="W131" i="2" s="1"/>
  <c r="R132" i="2"/>
  <c r="V116" i="1"/>
  <c r="Y131" i="2" l="1"/>
  <c r="Z131" i="2"/>
  <c r="AB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B132" i="2" s="1"/>
  <c r="S133" i="2"/>
  <c r="W133" i="2" s="1"/>
  <c r="R134" i="2"/>
  <c r="V124" i="1"/>
  <c r="S78" i="1"/>
  <c r="R79" i="1"/>
  <c r="Y133" i="2" l="1"/>
  <c r="Z133" i="2"/>
  <c r="AB133" i="2" s="1"/>
  <c r="S134" i="2"/>
  <c r="W134" i="2" s="1"/>
  <c r="R135" i="2"/>
  <c r="V125" i="1"/>
  <c r="R80" i="1"/>
  <c r="S79" i="1"/>
  <c r="W78" i="1"/>
  <c r="Y134" i="2" l="1"/>
  <c r="Z134" i="2"/>
  <c r="AB134" i="2" s="1"/>
  <c r="S135" i="2"/>
  <c r="W135" i="2" s="1"/>
  <c r="R136" i="2"/>
  <c r="R137" i="2" s="1"/>
  <c r="V126" i="1"/>
  <c r="Y78" i="1"/>
  <c r="Z78" i="1"/>
  <c r="AB78" i="1" s="1"/>
  <c r="W79" i="1"/>
  <c r="S80" i="1"/>
  <c r="R81" i="1"/>
  <c r="S137" i="2" l="1"/>
  <c r="W137" i="2" s="1"/>
  <c r="R138" i="2"/>
  <c r="Y135" i="2"/>
  <c r="Z135" i="2"/>
  <c r="AB135" i="2" s="1"/>
  <c r="S136" i="2"/>
  <c r="W136" i="2" s="1"/>
  <c r="V127" i="1"/>
  <c r="S81" i="1"/>
  <c r="R82" i="1"/>
  <c r="W80" i="1"/>
  <c r="Y79" i="1"/>
  <c r="Z79" i="1"/>
  <c r="AB79" i="1" s="1"/>
  <c r="S138" i="2" l="1"/>
  <c r="W138" i="2" s="1"/>
  <c r="R139" i="2"/>
  <c r="Z137" i="2"/>
  <c r="AB137" i="2" s="1"/>
  <c r="Y137" i="2"/>
  <c r="Y136" i="2"/>
  <c r="Z136" i="2"/>
  <c r="AB136" i="2" s="1"/>
  <c r="V128" i="1"/>
  <c r="S82" i="1"/>
  <c r="W82" i="1" s="1"/>
  <c r="R83" i="1"/>
  <c r="Y80" i="1"/>
  <c r="Z80" i="1"/>
  <c r="AB80" i="1" s="1"/>
  <c r="W81" i="1"/>
  <c r="S139" i="2" l="1"/>
  <c r="W139" i="2" s="1"/>
  <c r="R140" i="2"/>
  <c r="Z138" i="2"/>
  <c r="AB138" i="2" s="1"/>
  <c r="Y138" i="2"/>
  <c r="V129" i="1"/>
  <c r="S83" i="1"/>
  <c r="R84" i="1"/>
  <c r="Y81" i="1"/>
  <c r="Z81" i="1"/>
  <c r="AB81" i="1" s="1"/>
  <c r="Y82" i="1"/>
  <c r="Z82" i="1"/>
  <c r="AB82" i="1" s="1"/>
  <c r="R141" i="2" l="1"/>
  <c r="S140" i="2"/>
  <c r="W140" i="2" s="1"/>
  <c r="Z139" i="2"/>
  <c r="AB139" i="2" s="1"/>
  <c r="Y139" i="2"/>
  <c r="V130" i="1"/>
  <c r="S84" i="1"/>
  <c r="R85" i="1"/>
  <c r="W83" i="1"/>
  <c r="Z140" i="2" l="1"/>
  <c r="AB140" i="2" s="1"/>
  <c r="Y140" i="2"/>
  <c r="R142" i="2"/>
  <c r="S141" i="2"/>
  <c r="W141" i="2" s="1"/>
  <c r="V131" i="1"/>
  <c r="Y83" i="1"/>
  <c r="Z83" i="1"/>
  <c r="AB83" i="1" s="1"/>
  <c r="S85" i="1"/>
  <c r="R86" i="1"/>
  <c r="W84" i="1"/>
  <c r="Y141" i="2" l="1"/>
  <c r="Z141" i="2"/>
  <c r="AB141" i="2" s="1"/>
  <c r="S142" i="2"/>
  <c r="W142" i="2" s="1"/>
  <c r="R143" i="2"/>
  <c r="V132" i="1"/>
  <c r="Y84" i="1"/>
  <c r="Z84" i="1"/>
  <c r="AB84" i="1" s="1"/>
  <c r="S86" i="1"/>
  <c r="R87" i="1"/>
  <c r="W85" i="1"/>
  <c r="S143" i="2" l="1"/>
  <c r="W143" i="2" s="1"/>
  <c r="R144" i="2"/>
  <c r="Z142" i="2"/>
  <c r="AB142" i="2" s="1"/>
  <c r="Y142" i="2"/>
  <c r="V133" i="1"/>
  <c r="Y85" i="1"/>
  <c r="Z85" i="1"/>
  <c r="AB85" i="1" s="1"/>
  <c r="S87" i="1"/>
  <c r="W86" i="1"/>
  <c r="S144" i="2" l="1"/>
  <c r="W144" i="2" s="1"/>
  <c r="R145" i="2"/>
  <c r="Y143" i="2"/>
  <c r="Z143" i="2"/>
  <c r="AB143" i="2" s="1"/>
  <c r="V134" i="1"/>
  <c r="Y86" i="1"/>
  <c r="Z86" i="1"/>
  <c r="AB86" i="1" s="1"/>
  <c r="R89" i="1"/>
  <c r="W87" i="1"/>
  <c r="S145" i="2" l="1"/>
  <c r="W145" i="2" s="1"/>
  <c r="R146" i="2"/>
  <c r="Y144" i="2"/>
  <c r="Z144" i="2"/>
  <c r="AB144" i="2" s="1"/>
  <c r="V135" i="1"/>
  <c r="Y87" i="1"/>
  <c r="Z87" i="1"/>
  <c r="AB87" i="1" s="1"/>
  <c r="S89" i="1"/>
  <c r="R90" i="1"/>
  <c r="R147" i="2" l="1"/>
  <c r="S146" i="2"/>
  <c r="W146" i="2" s="1"/>
  <c r="Z145" i="2"/>
  <c r="AB145" i="2" s="1"/>
  <c r="Y145" i="2"/>
  <c r="V136" i="1"/>
  <c r="V137" i="1" s="1"/>
  <c r="S90" i="1"/>
  <c r="R91" i="1"/>
  <c r="W89" i="1"/>
  <c r="Z146" i="2" l="1"/>
  <c r="AB146" i="2" s="1"/>
  <c r="Y146" i="2"/>
  <c r="R148" i="2"/>
  <c r="S147" i="2"/>
  <c r="W147" i="2" s="1"/>
  <c r="V138" i="1"/>
  <c r="Y89" i="1"/>
  <c r="Z89" i="1"/>
  <c r="AB89" i="1" s="1"/>
  <c r="S91" i="1"/>
  <c r="R92" i="1"/>
  <c r="R93" i="1" s="1"/>
  <c r="W90" i="1"/>
  <c r="Z147" i="2" l="1"/>
  <c r="AB147" i="2" s="1"/>
  <c r="Y147" i="2"/>
  <c r="R149" i="2"/>
  <c r="S148" i="2"/>
  <c r="W148" i="2" s="1"/>
  <c r="V139" i="1"/>
  <c r="S93" i="1"/>
  <c r="R94" i="1"/>
  <c r="S92" i="1"/>
  <c r="Y90" i="1"/>
  <c r="Z90" i="1"/>
  <c r="AB90" i="1" s="1"/>
  <c r="W91" i="1"/>
  <c r="Y148" i="2" l="1"/>
  <c r="Z148" i="2"/>
  <c r="AB148" i="2" s="1"/>
  <c r="R150" i="2"/>
  <c r="S149" i="2"/>
  <c r="W149" i="2" s="1"/>
  <c r="V140" i="1"/>
  <c r="W93" i="1"/>
  <c r="W92" i="1"/>
  <c r="Y92" i="1" s="1"/>
  <c r="R95" i="1"/>
  <c r="S94" i="1"/>
  <c r="Y91" i="1"/>
  <c r="Z91" i="1"/>
  <c r="AB91" i="1" s="1"/>
  <c r="Z149" i="2" l="1"/>
  <c r="AB149" i="2" s="1"/>
  <c r="Y149" i="2"/>
  <c r="R151" i="2"/>
  <c r="S150" i="2"/>
  <c r="W150" i="2" s="1"/>
  <c r="V141" i="1"/>
  <c r="Z92" i="1"/>
  <c r="AB92" i="1" s="1"/>
  <c r="W94" i="1"/>
  <c r="S95" i="1"/>
  <c r="R96" i="1"/>
  <c r="Z93" i="1"/>
  <c r="AB93" i="1" s="1"/>
  <c r="Y93" i="1"/>
  <c r="Z150" i="2" l="1"/>
  <c r="AB150" i="2" s="1"/>
  <c r="Y150" i="2"/>
  <c r="S151" i="2"/>
  <c r="W151" i="2" s="1"/>
  <c r="R152" i="2"/>
  <c r="V142" i="1"/>
  <c r="W95" i="1"/>
  <c r="R97" i="1"/>
  <c r="S96" i="1"/>
  <c r="Y94" i="1"/>
  <c r="Z94" i="1"/>
  <c r="AB94" i="1" s="1"/>
  <c r="S152" i="2" l="1"/>
  <c r="W152" i="2" s="1"/>
  <c r="Y152" i="2" s="1"/>
  <c r="R153" i="2"/>
  <c r="Z151" i="2"/>
  <c r="AB151" i="2" s="1"/>
  <c r="Y151" i="2"/>
  <c r="V143" i="1"/>
  <c r="S97" i="1"/>
  <c r="R98" i="1"/>
  <c r="W96" i="1"/>
  <c r="Z95" i="1"/>
  <c r="AB95" i="1" s="1"/>
  <c r="Y95" i="1"/>
  <c r="Z152" i="2" l="1"/>
  <c r="AB152" i="2" s="1"/>
  <c r="S153" i="2"/>
  <c r="W153" i="2" s="1"/>
  <c r="R154" i="2"/>
  <c r="V144" i="1"/>
  <c r="W97" i="1"/>
  <c r="Z96" i="1"/>
  <c r="AB96" i="1" s="1"/>
  <c r="Y96" i="1"/>
  <c r="R99" i="1"/>
  <c r="S98" i="1"/>
  <c r="S154" i="2" l="1"/>
  <c r="W154" i="2" s="1"/>
  <c r="R155" i="2"/>
  <c r="Z153" i="2"/>
  <c r="AB153" i="2" s="1"/>
  <c r="Y153" i="2"/>
  <c r="V145" i="1"/>
  <c r="R100" i="1"/>
  <c r="S99" i="1"/>
  <c r="W98" i="1"/>
  <c r="Y97" i="1"/>
  <c r="Z97" i="1"/>
  <c r="AB97" i="1" s="1"/>
  <c r="S155" i="2" l="1"/>
  <c r="W155" i="2" s="1"/>
  <c r="R156" i="2"/>
  <c r="Z154" i="2"/>
  <c r="AB154" i="2" s="1"/>
  <c r="Y154" i="2"/>
  <c r="V146" i="1"/>
  <c r="R101" i="1"/>
  <c r="S100" i="1"/>
  <c r="Y98" i="1"/>
  <c r="Z98" i="1"/>
  <c r="AB98" i="1" s="1"/>
  <c r="W99" i="1"/>
  <c r="S156" i="2" l="1"/>
  <c r="W156" i="2" s="1"/>
  <c r="Y156" i="2" s="1"/>
  <c r="R157" i="2"/>
  <c r="Z155" i="2"/>
  <c r="AB155" i="2" s="1"/>
  <c r="Y155" i="2"/>
  <c r="V147" i="1"/>
  <c r="S101" i="1"/>
  <c r="R102" i="1"/>
  <c r="Y99" i="1"/>
  <c r="Z99" i="1"/>
  <c r="AB99" i="1" s="1"/>
  <c r="W100" i="1"/>
  <c r="Z156" i="2" l="1"/>
  <c r="AB156" i="2" s="1"/>
  <c r="R158" i="2"/>
  <c r="S157" i="2"/>
  <c r="W157" i="2" s="1"/>
  <c r="V148" i="1"/>
  <c r="W101" i="1"/>
  <c r="Z100" i="1"/>
  <c r="AB100" i="1" s="1"/>
  <c r="Y100" i="1"/>
  <c r="R103" i="1"/>
  <c r="S102" i="1"/>
  <c r="R159" i="2" l="1"/>
  <c r="S158" i="2"/>
  <c r="W158" i="2" s="1"/>
  <c r="Z157" i="2"/>
  <c r="AB157" i="2" s="1"/>
  <c r="Y157" i="2"/>
  <c r="V149" i="1"/>
  <c r="R104" i="1"/>
  <c r="S103" i="1"/>
  <c r="W102" i="1"/>
  <c r="Z101" i="1"/>
  <c r="AB101" i="1" s="1"/>
  <c r="Y101" i="1"/>
  <c r="R160" i="2" l="1"/>
  <c r="S159" i="2"/>
  <c r="W159" i="2" s="1"/>
  <c r="Z158" i="2"/>
  <c r="AB158" i="2" s="1"/>
  <c r="Y158" i="2"/>
  <c r="V150" i="1"/>
  <c r="S104" i="1"/>
  <c r="R105" i="1"/>
  <c r="Y102" i="1"/>
  <c r="Z102" i="1"/>
  <c r="AB102" i="1" s="1"/>
  <c r="W103" i="1"/>
  <c r="R161" i="2" l="1"/>
  <c r="S160" i="2"/>
  <c r="W160" i="2" s="1"/>
  <c r="Z159" i="2"/>
  <c r="AB159" i="2" s="1"/>
  <c r="Y159" i="2"/>
  <c r="V151" i="1"/>
  <c r="V152" i="1" s="1"/>
  <c r="V153" i="1" s="1"/>
  <c r="W104" i="1"/>
  <c r="Z103" i="1"/>
  <c r="AB103" i="1" s="1"/>
  <c r="Y103" i="1"/>
  <c r="R106" i="1"/>
  <c r="S105" i="1"/>
  <c r="S161" i="2" l="1"/>
  <c r="W161" i="2" s="1"/>
  <c r="Y161" i="2" s="1"/>
  <c r="R162" i="2"/>
  <c r="Z160" i="2"/>
  <c r="AB160" i="2" s="1"/>
  <c r="Y160" i="2"/>
  <c r="V154" i="1"/>
  <c r="S106" i="1"/>
  <c r="R107" i="1"/>
  <c r="W105" i="1"/>
  <c r="Y104" i="1"/>
  <c r="Z104" i="1"/>
  <c r="AB104" i="1" s="1"/>
  <c r="Z161" i="2" l="1"/>
  <c r="AB161" i="2" s="1"/>
  <c r="S162" i="2"/>
  <c r="W162" i="2" s="1"/>
  <c r="R163" i="2"/>
  <c r="V155" i="1"/>
  <c r="S107" i="1"/>
  <c r="W107" i="1" s="1"/>
  <c r="R108" i="1"/>
  <c r="W106" i="1"/>
  <c r="Z105" i="1"/>
  <c r="AB105" i="1" s="1"/>
  <c r="Y105" i="1"/>
  <c r="Z162" i="2" l="1"/>
  <c r="AB162" i="2" s="1"/>
  <c r="Y162" i="2"/>
  <c r="S163" i="2"/>
  <c r="W163" i="2" s="1"/>
  <c r="R164" i="2"/>
  <c r="V156" i="1"/>
  <c r="V157" i="1" s="1"/>
  <c r="S108" i="1"/>
  <c r="R109" i="1"/>
  <c r="Y107" i="1"/>
  <c r="Z107" i="1"/>
  <c r="AB107" i="1" s="1"/>
  <c r="Y106" i="1"/>
  <c r="Z106" i="1"/>
  <c r="AB106" i="1" s="1"/>
  <c r="Z163" i="2" l="1"/>
  <c r="AB163" i="2" s="1"/>
  <c r="Y163" i="2"/>
  <c r="S164" i="2"/>
  <c r="W164" i="2" s="1"/>
  <c r="R165" i="2"/>
  <c r="V158" i="1"/>
  <c r="W108" i="1"/>
  <c r="S109" i="1"/>
  <c r="R110" i="1"/>
  <c r="Z164" i="2" l="1"/>
  <c r="AB164" i="2" s="1"/>
  <c r="Y164" i="2"/>
  <c r="S165" i="2"/>
  <c r="W165" i="2" s="1"/>
  <c r="R166" i="2"/>
  <c r="V159" i="1"/>
  <c r="S110" i="1"/>
  <c r="R111" i="1"/>
  <c r="Z108" i="1"/>
  <c r="AB108" i="1" s="1"/>
  <c r="Y108" i="1"/>
  <c r="W109" i="1"/>
  <c r="S166" i="2" l="1"/>
  <c r="W166" i="2" s="1"/>
  <c r="Y166" i="2" s="1"/>
  <c r="R167" i="2"/>
  <c r="Z165" i="2"/>
  <c r="AB165" i="2" s="1"/>
  <c r="Y165" i="2"/>
  <c r="V160" i="1"/>
  <c r="W110" i="1"/>
  <c r="Y109" i="1"/>
  <c r="Z109" i="1"/>
  <c r="AB109" i="1" s="1"/>
  <c r="S111" i="1"/>
  <c r="R112" i="1"/>
  <c r="S167" i="2" l="1"/>
  <c r="W167" i="2" s="1"/>
  <c r="Z167" i="2" s="1"/>
  <c r="AB167" i="2" s="1"/>
  <c r="R168" i="2"/>
  <c r="Z166" i="2"/>
  <c r="AB166" i="2" s="1"/>
  <c r="V161" i="1"/>
  <c r="V162" i="1" s="1"/>
  <c r="V163" i="1" s="1"/>
  <c r="V164" i="1" s="1"/>
  <c r="V165" i="1" s="1"/>
  <c r="V166" i="1" s="1"/>
  <c r="V167" i="1" s="1"/>
  <c r="V168" i="1" s="1"/>
  <c r="R113" i="1"/>
  <c r="S112" i="1"/>
  <c r="Z110" i="1"/>
  <c r="AB110" i="1" s="1"/>
  <c r="Y110" i="1"/>
  <c r="W111" i="1"/>
  <c r="Y167" i="2" l="1"/>
  <c r="S168" i="2"/>
  <c r="W168" i="2" s="1"/>
  <c r="R169" i="2"/>
  <c r="V169" i="1"/>
  <c r="R114" i="1"/>
  <c r="S113" i="1"/>
  <c r="Y111" i="1"/>
  <c r="Z111" i="1"/>
  <c r="AB111" i="1" s="1"/>
  <c r="W112" i="1"/>
  <c r="Z168" i="2" l="1"/>
  <c r="AB168" i="2" s="1"/>
  <c r="Y168" i="2"/>
  <c r="S169" i="2"/>
  <c r="W169" i="2" s="1"/>
  <c r="R170" i="2"/>
  <c r="V170" i="1"/>
  <c r="Y112" i="1"/>
  <c r="Z112" i="1"/>
  <c r="AB112" i="1" s="1"/>
  <c r="W113" i="1"/>
  <c r="S114" i="1"/>
  <c r="R115" i="1"/>
  <c r="Z169" i="2" l="1"/>
  <c r="AB169" i="2" s="1"/>
  <c r="Y169" i="2"/>
  <c r="S170" i="2"/>
  <c r="W170" i="2" s="1"/>
  <c r="R171" i="2"/>
  <c r="V171" i="1"/>
  <c r="W114" i="1"/>
  <c r="R116" i="1"/>
  <c r="S115" i="1"/>
  <c r="Z113" i="1"/>
  <c r="AB113" i="1" s="1"/>
  <c r="Y113" i="1"/>
  <c r="Z170" i="2" l="1"/>
  <c r="AB170" i="2" s="1"/>
  <c r="Y170" i="2"/>
  <c r="S171" i="2"/>
  <c r="W171" i="2" s="1"/>
  <c r="R172" i="2"/>
  <c r="V172" i="1"/>
  <c r="W115" i="1"/>
  <c r="Z114" i="1"/>
  <c r="AB114" i="1" s="1"/>
  <c r="Y114" i="1"/>
  <c r="R117" i="1"/>
  <c r="S116" i="1"/>
  <c r="S172" i="2" l="1"/>
  <c r="W172" i="2" s="1"/>
  <c r="R173" i="2"/>
  <c r="Z171" i="2"/>
  <c r="AB171" i="2" s="1"/>
  <c r="Y171" i="2"/>
  <c r="V173" i="1"/>
  <c r="S117" i="1"/>
  <c r="W117" i="1" s="1"/>
  <c r="R118" i="1"/>
  <c r="W116" i="1"/>
  <c r="Y115" i="1"/>
  <c r="Z115" i="1"/>
  <c r="AB115" i="1" s="1"/>
  <c r="Z172" i="2" l="1"/>
  <c r="AB172" i="2" s="1"/>
  <c r="Y172" i="2"/>
  <c r="S173" i="2"/>
  <c r="W173" i="2" s="1"/>
  <c r="R174" i="2"/>
  <c r="V174" i="1"/>
  <c r="S118" i="1"/>
  <c r="R119" i="1"/>
  <c r="Y116" i="1"/>
  <c r="Z116" i="1"/>
  <c r="AB116" i="1" s="1"/>
  <c r="Y117" i="1"/>
  <c r="Z117" i="1"/>
  <c r="AB117" i="1" s="1"/>
  <c r="S174" i="2" l="1"/>
  <c r="W174" i="2" s="1"/>
  <c r="R175" i="2"/>
  <c r="Z173" i="2"/>
  <c r="AB173" i="2" s="1"/>
  <c r="Y173" i="2"/>
  <c r="V175" i="1"/>
  <c r="W118" i="1"/>
  <c r="S119" i="1"/>
  <c r="R120" i="1"/>
  <c r="Z174" i="2" l="1"/>
  <c r="AB174" i="2" s="1"/>
  <c r="Y174" i="2"/>
  <c r="S175" i="2"/>
  <c r="W175" i="2" s="1"/>
  <c r="R176" i="2"/>
  <c r="V176" i="1"/>
  <c r="V177" i="1" s="1"/>
  <c r="W119" i="1"/>
  <c r="R121" i="1"/>
  <c r="S120" i="1"/>
  <c r="Z118" i="1"/>
  <c r="AB118" i="1" s="1"/>
  <c r="Y118" i="1"/>
  <c r="V178" i="1" l="1"/>
  <c r="V179" i="1" s="1"/>
  <c r="S176" i="2"/>
  <c r="W176" i="2" s="1"/>
  <c r="Y176" i="2" s="1"/>
  <c r="R177" i="2"/>
  <c r="Z175" i="2"/>
  <c r="AB175" i="2" s="1"/>
  <c r="Y175" i="2"/>
  <c r="S121" i="1"/>
  <c r="R122" i="1"/>
  <c r="R123" i="1" s="1"/>
  <c r="W120" i="1"/>
  <c r="Z119" i="1"/>
  <c r="AB119" i="1" s="1"/>
  <c r="Y119" i="1"/>
  <c r="V180" i="1" l="1"/>
  <c r="Z176" i="2"/>
  <c r="AB176" i="2" s="1"/>
  <c r="S177" i="2"/>
  <c r="W177" i="2" s="1"/>
  <c r="R178" i="2"/>
  <c r="S123" i="1"/>
  <c r="R124" i="1"/>
  <c r="S122" i="1"/>
  <c r="W122" i="1" s="1"/>
  <c r="W121" i="1"/>
  <c r="Z120" i="1"/>
  <c r="AB120" i="1" s="1"/>
  <c r="Y120" i="1"/>
  <c r="S178" i="2" l="1"/>
  <c r="W178" i="2" s="1"/>
  <c r="Z178" i="2" s="1"/>
  <c r="AB178" i="2" s="1"/>
  <c r="R179" i="2"/>
  <c r="V181" i="1"/>
  <c r="Z177" i="2"/>
  <c r="AB177" i="2" s="1"/>
  <c r="Y177" i="2"/>
  <c r="W123" i="1"/>
  <c r="S124" i="1"/>
  <c r="R125" i="1"/>
  <c r="Y122" i="1"/>
  <c r="Z122" i="1"/>
  <c r="AB122" i="1" s="1"/>
  <c r="Y121" i="1"/>
  <c r="Z121" i="1"/>
  <c r="AB121" i="1" s="1"/>
  <c r="Y178" i="2" l="1"/>
  <c r="S179" i="2"/>
  <c r="W179" i="2" s="1"/>
  <c r="R180" i="2"/>
  <c r="S125" i="1"/>
  <c r="R126" i="1"/>
  <c r="W124" i="1"/>
  <c r="Y123" i="1"/>
  <c r="Z123" i="1"/>
  <c r="AB123" i="1" s="1"/>
  <c r="S180" i="2" l="1"/>
  <c r="W180" i="2" s="1"/>
  <c r="R181" i="2"/>
  <c r="Z179" i="2"/>
  <c r="AB179" i="2" s="1"/>
  <c r="Y179" i="2"/>
  <c r="W125" i="1"/>
  <c r="Y124" i="1"/>
  <c r="Z124" i="1"/>
  <c r="AB124" i="1" s="1"/>
  <c r="S126" i="1"/>
  <c r="R127" i="1"/>
  <c r="S181" i="2" l="1"/>
  <c r="W181" i="2" s="1"/>
  <c r="R182" i="2"/>
  <c r="Z180" i="2"/>
  <c r="AB180" i="2" s="1"/>
  <c r="Y180" i="2"/>
  <c r="Z181" i="2"/>
  <c r="AB181" i="2" s="1"/>
  <c r="Y181" i="2"/>
  <c r="W126" i="1"/>
  <c r="R128" i="1"/>
  <c r="S127" i="1"/>
  <c r="Z125" i="1"/>
  <c r="AB125" i="1" s="1"/>
  <c r="Y125" i="1"/>
  <c r="R183" i="2" l="1"/>
  <c r="S182" i="2"/>
  <c r="W182" i="2" s="1"/>
  <c r="S128" i="1"/>
  <c r="R129" i="1"/>
  <c r="W127" i="1"/>
  <c r="Y126" i="1"/>
  <c r="Z126" i="1"/>
  <c r="AB126" i="1" s="1"/>
  <c r="Z182" i="2" l="1"/>
  <c r="AB182" i="2" s="1"/>
  <c r="Y182" i="2"/>
  <c r="R184" i="2"/>
  <c r="S183" i="2"/>
  <c r="W183" i="2" s="1"/>
  <c r="W128" i="1"/>
  <c r="Y127" i="1"/>
  <c r="Z127" i="1"/>
  <c r="AB127" i="1" s="1"/>
  <c r="R130" i="1"/>
  <c r="S129" i="1"/>
  <c r="Z183" i="2" l="1"/>
  <c r="AB183" i="2" s="1"/>
  <c r="Y183" i="2"/>
  <c r="R185" i="2"/>
  <c r="S184" i="2"/>
  <c r="W184" i="2" s="1"/>
  <c r="R131" i="1"/>
  <c r="S130" i="1"/>
  <c r="W129" i="1"/>
  <c r="Z128" i="1"/>
  <c r="AB128" i="1" s="1"/>
  <c r="Y128" i="1"/>
  <c r="Z184" i="2" l="1"/>
  <c r="AB184" i="2" s="1"/>
  <c r="Y184" i="2"/>
  <c r="R186" i="2"/>
  <c r="S185" i="2"/>
  <c r="W185" i="2" s="1"/>
  <c r="R132" i="1"/>
  <c r="S131" i="1"/>
  <c r="Y129" i="1"/>
  <c r="Z129" i="1"/>
  <c r="AB129" i="1" s="1"/>
  <c r="W130" i="1"/>
  <c r="Z185" i="2" l="1"/>
  <c r="AB185" i="2" s="1"/>
  <c r="Y185" i="2"/>
  <c r="R187" i="2"/>
  <c r="S187" i="2" s="1"/>
  <c r="W187" i="2" s="1"/>
  <c r="S186" i="2"/>
  <c r="W186" i="2" s="1"/>
  <c r="R133" i="1"/>
  <c r="S132" i="1"/>
  <c r="Y130" i="1"/>
  <c r="Z130" i="1"/>
  <c r="AB130" i="1" s="1"/>
  <c r="W131" i="1"/>
  <c r="Z186" i="2" l="1"/>
  <c r="AB186" i="2" s="1"/>
  <c r="Y186" i="2"/>
  <c r="Z187" i="2"/>
  <c r="AB187" i="2" s="1"/>
  <c r="Y187" i="2"/>
  <c r="R134" i="1"/>
  <c r="S133" i="1"/>
  <c r="Y131" i="1"/>
  <c r="Z131" i="1"/>
  <c r="AB131" i="1" s="1"/>
  <c r="W132" i="1"/>
  <c r="S134" i="1" l="1"/>
  <c r="R135" i="1"/>
  <c r="Z132" i="1"/>
  <c r="AB132" i="1" s="1"/>
  <c r="Y132" i="1"/>
  <c r="W133" i="1"/>
  <c r="W134" i="1" l="1"/>
  <c r="Z133" i="1"/>
  <c r="AB133" i="1" s="1"/>
  <c r="Y133" i="1"/>
  <c r="S135" i="1"/>
  <c r="R136" i="1"/>
  <c r="R137" i="1" s="1"/>
  <c r="S137" i="1" l="1"/>
  <c r="R138" i="1"/>
  <c r="S136" i="1"/>
  <c r="W136" i="1" s="1"/>
  <c r="W135" i="1"/>
  <c r="Y134" i="1"/>
  <c r="Z134" i="1"/>
  <c r="AB134" i="1" s="1"/>
  <c r="W137" i="1" l="1"/>
  <c r="S138" i="1"/>
  <c r="R139" i="1"/>
  <c r="Y136" i="1"/>
  <c r="Z136" i="1"/>
  <c r="AB136" i="1" s="1"/>
  <c r="Z135" i="1"/>
  <c r="AB135" i="1" s="1"/>
  <c r="Y135" i="1"/>
  <c r="S139" i="1" l="1"/>
  <c r="R140" i="1"/>
  <c r="W138" i="1"/>
  <c r="Z137" i="1"/>
  <c r="AB137" i="1" s="1"/>
  <c r="Y137" i="1"/>
  <c r="W139" i="1" l="1"/>
  <c r="Y138" i="1"/>
  <c r="Z138" i="1"/>
  <c r="AB138" i="1" s="1"/>
  <c r="R141" i="1"/>
  <c r="S140" i="1"/>
  <c r="S141" i="1" l="1"/>
  <c r="R142" i="1"/>
  <c r="W140" i="1"/>
  <c r="Y139" i="1"/>
  <c r="Z139" i="1"/>
  <c r="AB139" i="1" s="1"/>
  <c r="W141" i="1" l="1"/>
  <c r="Z140" i="1"/>
  <c r="AB140" i="1" s="1"/>
  <c r="Y140" i="1"/>
  <c r="R143" i="1"/>
  <c r="S142" i="1"/>
  <c r="S143" i="1" l="1"/>
  <c r="R144" i="1"/>
  <c r="W142" i="1"/>
  <c r="Y141" i="1"/>
  <c r="Z141" i="1"/>
  <c r="AB141" i="1" s="1"/>
  <c r="W143" i="1" l="1"/>
  <c r="Z142" i="1"/>
  <c r="AB142" i="1" s="1"/>
  <c r="Y142" i="1"/>
  <c r="R145" i="1"/>
  <c r="S144" i="1"/>
  <c r="S145" i="1" l="1"/>
  <c r="R146" i="1"/>
  <c r="W144" i="1"/>
  <c r="Y143" i="1"/>
  <c r="Z143" i="1"/>
  <c r="AB143" i="1" s="1"/>
  <c r="W145" i="1" l="1"/>
  <c r="Y144" i="1"/>
  <c r="Z144" i="1"/>
  <c r="AB144" i="1" s="1"/>
  <c r="S146" i="1"/>
  <c r="R147" i="1"/>
  <c r="W146" i="1" l="1"/>
  <c r="R148" i="1"/>
  <c r="S147" i="1"/>
  <c r="Z145" i="1"/>
  <c r="AB145" i="1" s="1"/>
  <c r="Y145" i="1"/>
  <c r="S148" i="1" l="1"/>
  <c r="R149" i="1"/>
  <c r="W147" i="1"/>
  <c r="Y146" i="1"/>
  <c r="Z146" i="1"/>
  <c r="AB146" i="1" s="1"/>
  <c r="W148" i="1" l="1"/>
  <c r="Y147" i="1"/>
  <c r="Z147" i="1"/>
  <c r="AB147" i="1" s="1"/>
  <c r="S149" i="1"/>
  <c r="R150" i="1"/>
  <c r="W149" i="1" l="1"/>
  <c r="R151" i="1"/>
  <c r="S150" i="1"/>
  <c r="Z148" i="1"/>
  <c r="AB148" i="1" s="1"/>
  <c r="Y148" i="1"/>
  <c r="S151" i="1" l="1"/>
  <c r="W151" i="1" s="1"/>
  <c r="R152" i="1"/>
  <c r="W150" i="1"/>
  <c r="Y149" i="1"/>
  <c r="Z149" i="1"/>
  <c r="AB149" i="1" s="1"/>
  <c r="S152" i="1" l="1"/>
  <c r="W152" i="1" s="1"/>
  <c r="R153" i="1"/>
  <c r="Y150" i="1"/>
  <c r="Z150" i="1"/>
  <c r="AB150" i="1" s="1"/>
  <c r="Z151" i="1"/>
  <c r="AB151" i="1" s="1"/>
  <c r="Y151" i="1"/>
  <c r="R154" i="1" l="1"/>
  <c r="S153" i="1"/>
  <c r="Y152" i="1"/>
  <c r="Z152" i="1"/>
  <c r="AB152" i="1" s="1"/>
  <c r="W153" i="1" l="1"/>
  <c r="S154" i="1"/>
  <c r="R155" i="1"/>
  <c r="Z153" i="1" l="1"/>
  <c r="AB153" i="1" s="1"/>
  <c r="Y153" i="1"/>
  <c r="R156" i="1"/>
  <c r="S155" i="1"/>
  <c r="W154" i="1"/>
  <c r="S156" i="1" l="1"/>
  <c r="W156" i="1" s="1"/>
  <c r="R157" i="1"/>
  <c r="Z154" i="1"/>
  <c r="AB154" i="1" s="1"/>
  <c r="Y154" i="1"/>
  <c r="W155" i="1"/>
  <c r="S157" i="1" l="1"/>
  <c r="R158" i="1"/>
  <c r="Y155" i="1"/>
  <c r="Z155" i="1"/>
  <c r="AB155" i="1" s="1"/>
  <c r="Y156" i="1"/>
  <c r="Z156" i="1"/>
  <c r="AB156" i="1" s="1"/>
  <c r="W157" i="1" l="1"/>
  <c r="S158" i="1"/>
  <c r="R159" i="1"/>
  <c r="W158" i="1" l="1"/>
  <c r="S159" i="1"/>
  <c r="R160" i="1"/>
  <c r="Z157" i="1"/>
  <c r="AB157" i="1" s="1"/>
  <c r="Y157" i="1"/>
  <c r="W159" i="1" l="1"/>
  <c r="R161" i="1"/>
  <c r="S160" i="1"/>
  <c r="Y158" i="1"/>
  <c r="Z158" i="1"/>
  <c r="AB158" i="1" s="1"/>
  <c r="S161" i="1" l="1"/>
  <c r="W161" i="1" s="1"/>
  <c r="R162" i="1"/>
  <c r="W160" i="1"/>
  <c r="Y159" i="1"/>
  <c r="Z159" i="1"/>
  <c r="AB159" i="1" s="1"/>
  <c r="S162" i="1" l="1"/>
  <c r="R163" i="1"/>
  <c r="Y160" i="1"/>
  <c r="Z160" i="1"/>
  <c r="AB160" i="1" s="1"/>
  <c r="Z161" i="1"/>
  <c r="AB161" i="1" s="1"/>
  <c r="Y161" i="1"/>
  <c r="S163" i="1" l="1"/>
  <c r="R164" i="1"/>
  <c r="W162" i="1"/>
  <c r="R165" i="1" l="1"/>
  <c r="S164" i="1"/>
  <c r="Y162" i="1"/>
  <c r="Z162" i="1"/>
  <c r="AB162" i="1" s="1"/>
  <c r="W163" i="1"/>
  <c r="W164" i="1" l="1"/>
  <c r="Y163" i="1"/>
  <c r="Z163" i="1"/>
  <c r="AB163" i="1" s="1"/>
  <c r="S165" i="1"/>
  <c r="R166" i="1"/>
  <c r="S166" i="1" l="1"/>
  <c r="R167" i="1"/>
  <c r="W166" i="1"/>
  <c r="Y164" i="1"/>
  <c r="Z164" i="1"/>
  <c r="AB164" i="1" s="1"/>
  <c r="W165" i="1"/>
  <c r="S167" i="1" l="1"/>
  <c r="R168" i="1"/>
  <c r="W167" i="1"/>
  <c r="Z165" i="1"/>
  <c r="AB165" i="1" s="1"/>
  <c r="Y165" i="1"/>
  <c r="Z166" i="1"/>
  <c r="AB166" i="1" s="1"/>
  <c r="Y166" i="1"/>
  <c r="S168" i="1" l="1"/>
  <c r="R169" i="1"/>
  <c r="Z167" i="1"/>
  <c r="AB167" i="1" s="1"/>
  <c r="Y167" i="1"/>
  <c r="W168" i="1" l="1"/>
  <c r="S169" i="1"/>
  <c r="R170" i="1"/>
  <c r="W169" i="1" l="1"/>
  <c r="R171" i="1"/>
  <c r="S170" i="1"/>
  <c r="Z168" i="1"/>
  <c r="AB168" i="1" s="1"/>
  <c r="Y168" i="1"/>
  <c r="S171" i="1" l="1"/>
  <c r="R172" i="1"/>
  <c r="W170" i="1"/>
  <c r="Y169" i="1"/>
  <c r="Z169" i="1"/>
  <c r="AB169" i="1" s="1"/>
  <c r="W171" i="1" l="1"/>
  <c r="Z170" i="1"/>
  <c r="AB170" i="1" s="1"/>
  <c r="Y170" i="1"/>
  <c r="S172" i="1"/>
  <c r="R173" i="1"/>
  <c r="W172" i="1" l="1"/>
  <c r="S173" i="1"/>
  <c r="R174" i="1"/>
  <c r="Z171" i="1"/>
  <c r="AB171" i="1" s="1"/>
  <c r="Y171" i="1"/>
  <c r="W173" i="1" l="1"/>
  <c r="R175" i="1"/>
  <c r="S174" i="1"/>
  <c r="Y172" i="1"/>
  <c r="Z172" i="1"/>
  <c r="AB172" i="1" s="1"/>
  <c r="S175" i="1" l="1"/>
  <c r="R176" i="1"/>
  <c r="R177" i="1" s="1"/>
  <c r="W174" i="1"/>
  <c r="Y173" i="1"/>
  <c r="Z173" i="1"/>
  <c r="AB173" i="1" s="1"/>
  <c r="S177" i="1" l="1"/>
  <c r="W177" i="1" s="1"/>
  <c r="R178" i="1"/>
  <c r="W175" i="1"/>
  <c r="Z174" i="1"/>
  <c r="AB174" i="1" s="1"/>
  <c r="Y174" i="1"/>
  <c r="S176" i="1"/>
  <c r="S178" i="1" l="1"/>
  <c r="W178" i="1" s="1"/>
  <c r="Z178" i="1" s="1"/>
  <c r="AB178" i="1" s="1"/>
  <c r="R179" i="1"/>
  <c r="Z177" i="1"/>
  <c r="AB177" i="1" s="1"/>
  <c r="Y177" i="1"/>
  <c r="W176" i="1"/>
  <c r="Y175" i="1"/>
  <c r="Z175" i="1"/>
  <c r="AB175" i="1" s="1"/>
  <c r="Y178" i="1" l="1"/>
  <c r="S179" i="1"/>
  <c r="W179" i="1" s="1"/>
  <c r="R180" i="1"/>
  <c r="Z176" i="1"/>
  <c r="AB176" i="1" s="1"/>
  <c r="Y176" i="1"/>
  <c r="Z179" i="1" l="1"/>
  <c r="AB179" i="1" s="1"/>
  <c r="Y179" i="1"/>
  <c r="S180" i="1"/>
  <c r="W180" i="1" s="1"/>
  <c r="R181" i="1"/>
  <c r="S181" i="1" s="1"/>
  <c r="W181" i="1" s="1"/>
  <c r="Z181" i="1" l="1"/>
  <c r="AB181" i="1" s="1"/>
  <c r="Y181" i="1"/>
  <c r="Z180" i="1"/>
  <c r="AB180" i="1" s="1"/>
  <c r="Y1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<sst xmlns="http://schemas.openxmlformats.org/spreadsheetml/2006/main" count="5460" uniqueCount="2229">
  <si>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</si>
  <si>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</si>
  <si>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</si>
  <si>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</si>
  <si>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</si>
  <si>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</si>
  <si>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</si>
  <si>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</si>
  <si>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</si>
  <si>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</si>
  <si>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</si>
  <si>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</si>
  <si>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</si>
  <si>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</si>
  <si>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</si>
  <si>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</si>
  <si>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</si>
  <si>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</si>
  <si>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</si>
  <si>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</si>
  <si>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</si>
  <si>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</si>
  <si>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</si>
  <si>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</si>
  <si>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</si>
  <si>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</si>
  <si>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</si>
  <si>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</si>
  <si>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</si>
  <si>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</si>
  <si>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</si>
  <si>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</si>
  <si>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</si>
  <si>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</si>
  <si>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</si>
  <si>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</si>
  <si>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</si>
  <si>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</si>
  <si>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</si>
  <si>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</si>
  <si>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</si>
  <si>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</si>
  <si>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</si>
  <si>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</si>
  <si>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</si>
  <si>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</si>
  <si>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</si>
  <si>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</si>
  <si>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</si>
  <si>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</si>
  <si>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</si>
  <si>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</si>
  <si>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</si>
  <si>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</si>
  <si>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</si>
  <si>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</si>
  <si>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</si>
  <si>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</si>
  <si>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</si>
  <si>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</si>
  <si>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</si>
  <si>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</si>
  <si>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</si>
  <si>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</si>
  <si>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</si>
  <si>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</si>
  <si>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</si>
  <si>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</si>
  <si>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</si>
  <si>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</si>
  <si>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</si>
  <si>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</si>
  <si>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</si>
  <si>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</si>
  <si>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</si>
  <si>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</si>
  <si>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</si>
  <si>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</si>
  <si>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</si>
  <si>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</si>
  <si>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</si>
  <si>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</si>
  <si>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</si>
  <si>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</si>
  <si>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</si>
  <si>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</si>
  <si>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</si>
  <si>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</si>
  <si>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</si>
  <si>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</si>
  <si>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</si>
  <si>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</si>
  <si>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</si>
  <si>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</si>
  <si>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</si>
  <si>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</si>
  <si>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</si>
  <si>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</si>
  <si>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</si>
  <si>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</si>
  <si>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</si>
  <si>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</si>
  <si>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</si>
  <si>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</si>
  <si>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</si>
  <si>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</si>
  <si>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</si>
  <si>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</si>
  <si>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</si>
  <si>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</si>
  <si>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</si>
  <si>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</si>
  <si>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</si>
  <si>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</si>
  <si>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</si>
  <si>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</si>
  <si>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</si>
  <si>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</si>
  <si>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</si>
  <si>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</si>
  <si>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</si>
  <si>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</si>
  <si>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</si>
  <si>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</si>
  <si>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</si>
  <si>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</si>
  <si>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</si>
  <si>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</si>
  <si>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</si>
  <si>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</si>
  <si>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</si>
  <si>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</si>
  <si>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</si>
  <si>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</si>
  <si>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</si>
  <si>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</si>
  <si>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</si>
  <si>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</si>
  <si>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</si>
  <si>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</si>
  <si>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</si>
  <si>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</si>
  <si>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</si>
  <si>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</si>
  <si>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</si>
  <si>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</si>
  <si>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</si>
  <si>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</si>
  <si>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</si>
  <si>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</si>
  <si>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</si>
  <si>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</si>
  <si>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</si>
  <si>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</si>
  <si>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</si>
  <si>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</si>
  <si>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</si>
  <si>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</si>
  <si>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</si>
  <si>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</si>
  <si>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</si>
  <si>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</si>
  <si>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</si>
  <si>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</si>
  <si>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</si>
  <si>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</si>
  <si>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</si>
  <si>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</si>
  <si>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</si>
  <si>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</si>
  <si>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</si>
  <si>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</si>
  <si>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</si>
  <si>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</si>
  <si>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</si>
  <si>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</si>
  <si>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</si>
  <si>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</si>
  <si>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</si>
  <si>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</si>
  <si>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</si>
  <si>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</si>
  <si>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</si>
  <si>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</si>
  <si>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</si>
  <si>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</si>
  <si>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</si>
  <si>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</si>
  <si>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</si>
  <si>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</si>
  <si>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</si>
  <si>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</si>
  <si>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</si>
  <si>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</si>
  <si>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</si>
  <si>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</si>
  <si>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</si>
  <si>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</si>
  <si>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</si>
  <si>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</si>
  <si>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</si>
  <si>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</si>
  <si>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</si>
  <si>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</si>
  <si>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</si>
  <si>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</si>
  <si>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</si>
  <si>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</si>
  <si>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</si>
  <si>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</si>
  <si>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</si>
  <si>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</si>
  <si>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</si>
  <si>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</si>
  <si>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</si>
  <si>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</si>
  <si>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</si>
  <si>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</si>
  <si>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</si>
  <si>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</si>
  <si>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</si>
  <si>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</si>
  <si>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</si>
  <si>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</si>
  <si>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</si>
  <si>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</si>
  <si>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</si>
  <si>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</si>
  <si>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</si>
  <si>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</si>
  <si>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</si>
  <si>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</si>
  <si>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</si>
  <si>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</si>
  <si>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</si>
  <si>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</si>
  <si>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</si>
  <si>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</si>
  <si>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</si>
  <si>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</si>
  <si>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</si>
  <si>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</si>
  <si>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</si>
  <si>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</si>
  <si>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</si>
  <si>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</si>
  <si>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</si>
  <si>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</si>
  <si>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</si>
  <si>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</si>
  <si>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</si>
  <si>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</si>
  <si>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</si>
  <si>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</si>
  <si>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</si>
  <si>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</si>
  <si>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</si>
  <si>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</si>
  <si>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</si>
  <si>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</si>
  <si>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</si>
  <si>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</si>
  <si>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</si>
  <si>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</si>
  <si>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</si>
  <si>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</si>
  <si>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</si>
  <si>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</si>
  <si>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</si>
  <si>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</si>
  <si>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</si>
  <si>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</si>
  <si>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</si>
  <si>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</si>
  <si>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</si>
  <si>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</si>
  <si>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</si>
  <si>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</si>
  <si>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</si>
  <si>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</si>
  <si>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</si>
  <si>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</si>
  <si>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</si>
  <si>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</si>
  <si>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</si>
  <si>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</si>
  <si>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</si>
  <si>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</si>
  <si>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</si>
  <si>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</si>
  <si>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</si>
  <si>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</si>
  <si>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</si>
  <si>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</si>
  <si>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</si>
  <si>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</si>
  <si>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</si>
  <si>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</si>
  <si>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</si>
  <si>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</si>
  <si>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</si>
  <si>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</si>
  <si>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</si>
  <si>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</si>
  <si>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</si>
  <si>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</si>
  <si>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</si>
  <si>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</si>
  <si>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</si>
  <si>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</si>
  <si>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</si>
  <si>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</si>
  <si>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</si>
  <si>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</si>
  <si>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</si>
  <si>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</si>
  <si>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</si>
  <si>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</si>
  <si>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</si>
  <si>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</si>
  <si>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</si>
  <si>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</si>
  <si>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</si>
  <si>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</si>
  <si>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</si>
  <si>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</si>
  <si>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</si>
  <si>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</si>
  <si>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</si>
  <si>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</si>
  <si>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</si>
  <si>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</si>
  <si>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</si>
  <si>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</si>
  <si>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</si>
  <si>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</si>
  <si>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</si>
  <si>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</si>
  <si>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</si>
  <si>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</si>
  <si>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</si>
  <si>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</si>
  <si>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</si>
  <si>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</si>
  <si>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</si>
  <si>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</si>
  <si>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</si>
  <si>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</si>
  <si>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</si>
  <si>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</si>
  <si>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</si>
  <si>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</si>
  <si>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</si>
  <si>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</si>
  <si>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</si>
  <si>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</si>
  <si>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</si>
  <si>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</si>
  <si>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</si>
  <si>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</si>
  <si>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</si>
  <si>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</si>
  <si>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</si>
  <si>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</si>
  <si>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</si>
  <si>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</si>
  <si>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</si>
  <si>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</si>
  <si>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</si>
  <si>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</si>
  <si>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</si>
  <si>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</si>
  <si>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</si>
  <si>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</si>
  <si>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</si>
  <si>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</si>
  <si>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</si>
  <si>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</si>
  <si>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</si>
  <si>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</si>
  <si>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</si>
  <si>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</si>
  <si>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</si>
  <si>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</si>
  <si>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</si>
  <si>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</si>
  <si>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</si>
  <si>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</si>
  <si>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</si>
  <si>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</si>
  <si>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</si>
  <si>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</si>
  <si>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</si>
  <si>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</si>
  <si>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</si>
  <si>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</si>
  <si>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</si>
  <si>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</si>
  <si>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</si>
  <si>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</si>
  <si>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</si>
  <si>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</si>
  <si>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</si>
  <si>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</si>
  <si>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</si>
  <si>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</si>
  <si>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</si>
  <si>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</si>
  <si>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</si>
  <si>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</si>
  <si>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</si>
  <si>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</si>
  <si>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</si>
  <si>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</si>
  <si>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</si>
  <si>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</si>
  <si>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</si>
  <si>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</si>
  <si>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</si>
  <si>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</si>
  <si>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</si>
  <si>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</si>
  <si>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</si>
  <si>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</si>
  <si>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</si>
  <si>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</si>
  <si>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</si>
  <si>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</si>
  <si>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</si>
  <si>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</si>
  <si>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</si>
  <si>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</si>
  <si>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</si>
  <si>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</si>
  <si>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</si>
  <si>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</si>
  <si>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</si>
  <si>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</si>
  <si>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</si>
  <si>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</si>
  <si>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</si>
  <si>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</si>
  <si>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</si>
  <si>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</si>
  <si>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</si>
  <si>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</si>
  <si>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</si>
  <si>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</si>
  <si>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</si>
  <si>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</si>
  <si>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</si>
  <si>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</si>
  <si>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</si>
  <si>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</si>
  <si>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</si>
  <si>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</si>
  <si>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</si>
  <si>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</si>
  <si>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</si>
  <si>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</si>
  <si>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</si>
  <si>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</si>
  <si>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</si>
  <si>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</si>
  <si>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</si>
  <si>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</si>
  <si>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</si>
  <si>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</si>
  <si>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</si>
  <si>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</si>
  <si>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</si>
  <si>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</si>
  <si>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</si>
  <si>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</si>
  <si>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</si>
  <si>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</si>
  <si>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</si>
  <si>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</si>
  <si>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</si>
  <si>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</si>
  <si>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</si>
  <si>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</si>
  <si>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</si>
  <si>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</si>
  <si>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</si>
  <si>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</si>
  <si>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</si>
  <si>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</si>
  <si>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</si>
  <si>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</si>
  <si>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</si>
  <si>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</si>
  <si>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</si>
  <si>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</si>
  <si>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</si>
  <si>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</si>
  <si>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</si>
  <si>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</si>
  <si>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</si>
  <si>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</si>
  <si>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</si>
  <si>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</si>
  <si>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</si>
  <si>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</si>
  <si>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</si>
  <si>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</si>
  <si>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</si>
  <si>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</si>
  <si>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</si>
  <si>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</si>
  <si>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</si>
  <si>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</si>
  <si>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</si>
  <si>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</si>
  <si>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</si>
  <si>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</si>
  <si>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</si>
  <si>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</si>
  <si>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</si>
  <si>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</si>
  <si>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</si>
  <si>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</si>
  <si>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</si>
  <si>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</si>
  <si>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</si>
  <si>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</si>
  <si>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</si>
  <si>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</si>
  <si>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</si>
  <si>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</si>
  <si>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</si>
  <si>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</si>
  <si>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</si>
  <si>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</si>
  <si>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</si>
  <si>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</si>
  <si>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</si>
  <si>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</si>
  <si>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</si>
  <si>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</si>
  <si>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</si>
  <si>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</si>
  <si>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</si>
  <si>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</si>
  <si>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</si>
  <si>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</si>
  <si>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</si>
  <si>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</si>
  <si>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</si>
  <si>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</si>
  <si>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</si>
  <si>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</si>
  <si>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</si>
  <si>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</si>
  <si>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</si>
  <si>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</si>
  <si>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</si>
  <si>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</si>
  <si>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</si>
  <si>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</si>
  <si>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</si>
  <si>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</si>
  <si>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</si>
  <si>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</si>
  <si>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</si>
  <si>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</si>
  <si>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</si>
  <si>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</si>
  <si>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</si>
  <si>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</si>
  <si>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</si>
  <si>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</si>
  <si>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</si>
  <si>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</si>
  <si>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</si>
  <si>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</si>
  <si>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</si>
  <si>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</si>
  <si>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</si>
  <si>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</si>
  <si>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</si>
  <si>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</si>
  <si>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</si>
  <si>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</si>
  <si>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</si>
  <si>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</si>
  <si>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</si>
  <si>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</si>
  <si>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</si>
  <si>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</si>
  <si>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</si>
  <si>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</si>
  <si>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</si>
  <si>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</si>
  <si>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</si>
  <si>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</si>
  <si>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</si>
  <si>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</si>
  <si>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</si>
  <si>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</si>
  <si>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</si>
  <si>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</si>
  <si>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</si>
  <si>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</si>
  <si>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</si>
  <si>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</si>
  <si>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</si>
  <si>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</si>
  <si>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</si>
  <si>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</si>
  <si>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</si>
  <si>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</si>
  <si>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</si>
  <si>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</si>
  <si>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</si>
  <si>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</si>
  <si>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</si>
  <si>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</si>
  <si>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</si>
  <si>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</si>
  <si>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</si>
  <si>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</si>
  <si>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</si>
  <si>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</si>
  <si>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</si>
  <si>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</si>
  <si>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</si>
  <si>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</si>
  <si>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</si>
  <si>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</si>
  <si>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</si>
  <si>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</si>
  <si>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</si>
  <si>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</si>
  <si>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</si>
  <si>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</si>
  <si>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</si>
  <si>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</si>
  <si>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</si>
  <si>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</si>
  <si>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</si>
  <si>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</si>
  <si>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</si>
  <si>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</si>
  <si>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</si>
  <si>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</si>
  <si>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</si>
  <si>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</si>
  <si>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</si>
  <si>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</si>
  <si>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</si>
  <si>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</si>
  <si>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</si>
  <si>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</si>
  <si>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</si>
  <si>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</si>
  <si>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</si>
  <si>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</si>
  <si>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</si>
  <si>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</si>
  <si>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</si>
  <si>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</si>
  <si>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</si>
  <si>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</si>
  <si>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</si>
  <si>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</si>
  <si>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</si>
  <si>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</si>
  <si>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</si>
  <si>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</si>
  <si>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</si>
  <si>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</si>
  <si>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</si>
  <si>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</si>
  <si>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</si>
  <si>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</si>
  <si>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</si>
  <si>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</si>
  <si>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</si>
  <si>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</si>
  <si>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</si>
  <si>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</si>
  <si>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</si>
  <si>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</si>
  <si>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</si>
  <si>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</si>
  <si>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</si>
  <si>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</si>
  <si>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</si>
  <si>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</si>
  <si>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</si>
  <si>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</si>
  <si>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</si>
  <si>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</si>
  <si>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</si>
  <si>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</si>
  <si>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</si>
  <si>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</si>
  <si>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</si>
  <si>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</si>
  <si>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</si>
  <si>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</si>
  <si>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</si>
  <si>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</si>
  <si>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</si>
  <si>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</si>
  <si>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</si>
  <si>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</si>
  <si>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</si>
  <si>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</si>
  <si>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</si>
  <si>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</si>
  <si>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</si>
  <si>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</si>
  <si>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</si>
  <si>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</si>
  <si>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</si>
  <si>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</si>
  <si>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</si>
  <si>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</si>
  <si>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</si>
  <si>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</si>
  <si>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</si>
  <si>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</si>
  <si>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</si>
  <si>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</si>
  <si>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</si>
  <si>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</si>
  <si>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</si>
  <si>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</si>
  <si>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</si>
  <si>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</si>
  <si>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</si>
  <si>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</si>
  <si>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</si>
  <si>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</si>
  <si>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</si>
  <si>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</si>
  <si>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</si>
  <si>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</si>
  <si>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</si>
  <si>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</si>
  <si>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</si>
  <si>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</si>
  <si>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</si>
  <si>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</si>
  <si>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</si>
  <si>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</si>
  <si>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</si>
  <si>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</si>
  <si>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</si>
  <si>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</si>
  <si>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</si>
  <si>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</si>
  <si>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</si>
  <si>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</si>
  <si>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</si>
  <si>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</si>
  <si>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</si>
  <si>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</si>
  <si>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</si>
  <si>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</si>
  <si>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</si>
  <si>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</si>
  <si>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</si>
  <si>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</si>
  <si>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</si>
  <si>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</si>
  <si>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</si>
  <si>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</si>
  <si>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</si>
  <si>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</si>
  <si>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</si>
  <si>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</si>
  <si>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</si>
  <si>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</si>
  <si>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</si>
  <si>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</si>
  <si>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</si>
  <si>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</si>
  <si>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</si>
  <si>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</si>
  <si>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</si>
  <si>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</si>
  <si>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</si>
  <si>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</si>
  <si>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</si>
  <si>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</si>
  <si>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</si>
  <si>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</si>
  <si>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</si>
  <si>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</si>
  <si>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</si>
  <si>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</si>
  <si>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</si>
  <si>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</si>
  <si>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</si>
  <si>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</si>
  <si>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</si>
  <si>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</si>
  <si>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</si>
  <si>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</si>
  <si>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</si>
  <si>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</si>
  <si>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</si>
  <si>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</si>
  <si>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</si>
  <si>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</si>
  <si>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</si>
  <si>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</si>
  <si>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</si>
  <si>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</si>
  <si>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</si>
  <si>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</si>
  <si>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</si>
  <si>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</si>
  <si>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</si>
  <si>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</si>
  <si>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</si>
  <si>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</si>
  <si>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</si>
  <si>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</si>
  <si>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</si>
  <si>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</si>
  <si>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</si>
  <si>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</si>
  <si>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</si>
  <si>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</si>
  <si>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</si>
  <si>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</si>
  <si>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</si>
  <si>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</si>
  <si>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</si>
  <si>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</si>
  <si>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</si>
  <si>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</si>
  <si>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</si>
  <si>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</si>
  <si>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</si>
  <si>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</si>
  <si>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</si>
  <si>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</si>
  <si>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</si>
  <si>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</si>
  <si>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</si>
  <si>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</si>
  <si>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</si>
  <si>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</si>
  <si>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</si>
  <si>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</si>
  <si>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</si>
  <si>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</si>
  <si>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</si>
  <si>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</si>
  <si>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</si>
  <si>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</si>
  <si>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</si>
  <si>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</si>
  <si>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</si>
  <si>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</si>
  <si>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</si>
  <si>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</si>
  <si>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</si>
  <si>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</si>
  <si>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</si>
  <si>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</si>
  <si>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</si>
  <si>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</si>
  <si>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</si>
  <si>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</si>
  <si>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</si>
  <si>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</si>
  <si>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</si>
  <si>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</si>
  <si>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</si>
  <si>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</si>
  <si>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</si>
  <si>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</si>
  <si>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</si>
  <si>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</si>
  <si>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</si>
  <si>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</si>
  <si>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</si>
  <si>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</si>
  <si>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</si>
  <si>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</si>
  <si>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</si>
  <si>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</si>
  <si>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</si>
  <si>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</si>
  <si>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</si>
  <si>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</si>
  <si>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</si>
  <si>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</si>
  <si>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</si>
  <si>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</si>
  <si>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</si>
  <si>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</si>
  <si>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</si>
  <si>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</si>
  <si>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</si>
  <si>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</si>
  <si>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</si>
  <si>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</si>
  <si>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</si>
  <si>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</si>
  <si>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</si>
  <si>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</si>
  <si>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</si>
  <si>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</si>
  <si>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</si>
  <si>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</si>
  <si>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</si>
  <si>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</si>
  <si>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</si>
  <si>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</si>
  <si>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</si>
  <si>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</si>
  <si>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</si>
  <si>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</si>
  <si>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</si>
  <si>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</si>
  <si>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</si>
  <si>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</si>
  <si>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</si>
  <si>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</si>
  <si>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</si>
  <si>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</si>
  <si>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</si>
  <si>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</si>
  <si>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</si>
  <si>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</si>
  <si>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</si>
  <si>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</si>
  <si>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</si>
  <si>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</si>
  <si>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</si>
  <si>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</si>
  <si>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</si>
  <si>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</si>
  <si>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</si>
  <si>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</si>
  <si>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</si>
  <si>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</si>
  <si>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</si>
  <si>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</si>
  <si>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</si>
  <si>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</si>
  <si>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</si>
  <si>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</si>
  <si>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</si>
  <si>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</si>
  <si>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</si>
  <si>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</si>
  <si>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</si>
  <si>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</si>
  <si>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</si>
  <si>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</si>
  <si>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</si>
  <si>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</si>
  <si>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</si>
  <si>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</si>
  <si>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</si>
  <si>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</si>
  <si>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</si>
  <si>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</si>
  <si>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</si>
  <si>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</si>
  <si>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</si>
  <si>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</si>
  <si>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</si>
  <si>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</si>
  <si>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</si>
  <si>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</si>
  <si>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</si>
  <si>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</si>
  <si>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</si>
  <si>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</si>
  <si>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</si>
  <si>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</si>
  <si>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</si>
  <si>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</si>
  <si>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</si>
  <si>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</si>
  <si>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</si>
  <si>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</si>
  <si>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</si>
  <si>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</si>
  <si>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</si>
  <si>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</si>
  <si>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</si>
  <si>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</si>
  <si>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</si>
  <si>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</si>
  <si>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</si>
  <si>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</si>
  <si>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</si>
  <si>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</si>
  <si>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</si>
  <si>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</si>
  <si>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</si>
  <si>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</si>
  <si>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</si>
  <si>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</si>
  <si>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</si>
  <si>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</si>
  <si>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</si>
  <si>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</si>
  <si>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</si>
  <si>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</si>
  <si>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</si>
  <si>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</si>
  <si>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</si>
  <si>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</si>
  <si>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</si>
  <si>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</si>
  <si>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</si>
  <si>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</si>
  <si>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</si>
  <si>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</si>
  <si>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</si>
  <si>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</si>
  <si>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</si>
  <si>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</si>
  <si>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</si>
  <si>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</si>
  <si>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</si>
  <si>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</si>
  <si>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</si>
  <si>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</si>
  <si>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</si>
  <si>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</si>
  <si>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</si>
  <si>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</si>
  <si>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</si>
  <si>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</si>
  <si>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</si>
  <si>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</si>
  <si>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</si>
  <si>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</si>
  <si>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</si>
  <si>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</si>
  <si>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</si>
  <si>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</si>
  <si>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</si>
  <si>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</si>
  <si>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</si>
  <si>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</si>
  <si>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</si>
  <si>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</si>
  <si>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</si>
  <si>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</si>
  <si>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</si>
  <si>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</si>
  <si>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</si>
  <si>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</si>
  <si>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</si>
  <si>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</si>
  <si>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</si>
  <si>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</si>
  <si>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</si>
  <si>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</si>
  <si>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</si>
  <si>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</si>
  <si>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</si>
  <si>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</si>
  <si>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</si>
  <si>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</si>
  <si>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</si>
  <si>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</si>
  <si>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</si>
  <si>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</si>
  <si>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</si>
  <si>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</si>
  <si>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</si>
  <si>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</si>
  <si>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</si>
  <si>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</si>
  <si>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</si>
  <si>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</si>
  <si>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</si>
  <si>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</si>
  <si>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</si>
  <si>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</si>
  <si>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</si>
  <si>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</si>
  <si>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</si>
  <si>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</si>
  <si>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</si>
  <si>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</si>
  <si>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</si>
  <si>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</si>
  <si>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</si>
  <si>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</si>
  <si>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</si>
  <si>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</si>
  <si>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</si>
  <si>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</si>
  <si>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</si>
  <si>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</si>
  <si>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</si>
  <si>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</si>
  <si>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</si>
  <si>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</si>
  <si>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</si>
  <si>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</si>
  <si>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</si>
  <si>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</si>
  <si>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</si>
  <si>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</si>
  <si>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</si>
  <si>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</si>
  <si>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</si>
  <si>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</si>
  <si>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</si>
  <si>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</si>
  <si>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</si>
  <si>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</si>
  <si>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</si>
  <si>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</si>
  <si>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</si>
  <si>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</si>
  <si>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</si>
  <si>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</si>
  <si>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</si>
  <si>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</si>
  <si>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</si>
  <si>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</si>
  <si>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</si>
  <si>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</si>
  <si>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</si>
  <si>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</si>
  <si>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</si>
  <si>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</si>
  <si>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</si>
  <si>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</si>
  <si>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</si>
  <si>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</si>
  <si>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</si>
  <si>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</si>
  <si>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</si>
  <si>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</si>
  <si>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</si>
  <si>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</si>
  <si>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</si>
  <si>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</si>
  <si>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</si>
  <si>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</si>
  <si>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</si>
  <si>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</si>
  <si>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</si>
  <si>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</si>
  <si>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</si>
  <si>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</si>
  <si>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</si>
  <si>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</si>
  <si>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</si>
  <si>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</si>
  <si>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</si>
  <si>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</si>
  <si>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</si>
  <si>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</si>
  <si>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</si>
  <si>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</si>
  <si>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</si>
  <si>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</si>
  <si>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</si>
  <si>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</si>
  <si>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</si>
  <si>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</si>
  <si>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</si>
  <si>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</si>
  <si>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</si>
  <si>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</si>
  <si>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</si>
  <si>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</si>
  <si>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</si>
  <si>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</si>
  <si>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</si>
  <si>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</si>
  <si>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</si>
  <si>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</si>
  <si>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</si>
  <si>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</si>
  <si>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</si>
  <si>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</si>
  <si>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</si>
  <si>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</si>
  <si>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</si>
  <si>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</si>
  <si>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</si>
  <si>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</si>
  <si>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</si>
  <si>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</si>
  <si>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</si>
  <si>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</si>
  <si>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</si>
  <si>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</si>
  <si>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</si>
  <si>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</si>
  <si>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</si>
  <si>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</si>
  <si>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</si>
  <si>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</si>
  <si>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</si>
  <si>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</si>
  <si>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</si>
  <si>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</si>
  <si>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</si>
  <si>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</si>
  <si>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</si>
  <si>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</si>
  <si>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</si>
  <si>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</si>
  <si>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</si>
  <si>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</si>
  <si>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</si>
  <si>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</si>
  <si>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</si>
  <si>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</si>
  <si>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</si>
  <si>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</si>
  <si>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</si>
  <si>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</si>
  <si>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</si>
  <si>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</si>
  <si>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</si>
  <si>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</si>
  <si>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</si>
  <si>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</si>
  <si>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</si>
  <si>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</si>
  <si>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</si>
  <si>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</si>
  <si>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</si>
  <si>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</si>
  <si>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</si>
  <si>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</si>
  <si>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</si>
  <si>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</si>
  <si>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</si>
  <si>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</si>
  <si>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</si>
  <si>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</si>
  <si>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</si>
  <si>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</si>
  <si>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</si>
  <si>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</si>
  <si>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</si>
  <si>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</si>
  <si>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</si>
  <si>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</si>
  <si>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</si>
  <si>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</si>
  <si>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</si>
  <si>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</si>
  <si>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</si>
  <si>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</si>
  <si>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</si>
  <si>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</si>
  <si>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</si>
  <si>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</si>
  <si>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</si>
  <si>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</si>
  <si>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</si>
  <si>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</si>
  <si>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</si>
  <si>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</si>
  <si>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</si>
  <si>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</si>
  <si>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</si>
  <si>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</si>
  <si>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</si>
  <si>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</si>
  <si>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</si>
  <si>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</si>
  <si>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</si>
  <si>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</si>
  <si>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</si>
  <si>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</si>
  <si>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</si>
  <si>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</si>
  <si>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</si>
  <si>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</si>
  <si>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</si>
  <si>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</si>
  <si>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</si>
  <si>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</si>
  <si>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</si>
  <si>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</si>
  <si>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</si>
  <si>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</si>
  <si>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</si>
  <si>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</si>
  <si>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</si>
  <si>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</si>
  <si>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</si>
  <si>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</si>
  <si>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</si>
  <si>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</si>
  <si>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</si>
  <si>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</si>
  <si>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</si>
  <si>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</si>
  <si>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</si>
  <si>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</si>
  <si>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</si>
  <si>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</si>
  <si>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</si>
  <si>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</si>
  <si>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</si>
  <si>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</si>
  <si>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</si>
  <si>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</si>
  <si>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</si>
  <si>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</si>
  <si>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</si>
  <si>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</si>
  <si>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</si>
  <si>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</si>
  <si>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</si>
  <si>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</si>
  <si>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</si>
  <si>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</si>
  <si>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</si>
  <si>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</si>
  <si>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</si>
  <si>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</si>
  <si>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</si>
  <si>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</si>
  <si>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</si>
  <si>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</si>
  <si>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</si>
  <si>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</si>
  <si>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</si>
  <si>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</si>
  <si>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</si>
  <si>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</si>
  <si>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</si>
  <si>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</si>
  <si>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</si>
  <si>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</si>
  <si>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</si>
  <si>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</si>
  <si>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</si>
  <si>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</si>
  <si>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</si>
  <si>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</si>
  <si>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</si>
  <si>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</si>
  <si>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</si>
  <si>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</si>
  <si>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</si>
  <si>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</si>
  <si>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</si>
  <si>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</si>
  <si>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</si>
  <si>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</si>
  <si>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</si>
  <si>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</si>
  <si>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</si>
  <si>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</si>
  <si>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</si>
  <si>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</si>
  <si>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</si>
  <si>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</si>
  <si>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</si>
  <si>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</si>
  <si>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</si>
  <si>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</si>
  <si>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</si>
  <si>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</si>
  <si>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</si>
  <si>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</si>
  <si>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</si>
  <si>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</si>
  <si>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</si>
  <si>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</si>
  <si>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</si>
  <si>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</si>
  <si>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</si>
  <si>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</si>
  <si>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</si>
  <si>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</si>
  <si>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</si>
  <si>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</si>
  <si>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</si>
  <si>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</si>
  <si>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</si>
  <si>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</si>
  <si>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</si>
  <si>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</si>
  <si>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</si>
  <si>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</si>
  <si>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</si>
  <si>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</si>
  <si>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</si>
  <si>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</si>
  <si>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</si>
  <si>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</si>
  <si>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</si>
  <si>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</si>
  <si>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</si>
  <si>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</si>
  <si>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</si>
  <si>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</si>
  <si>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</si>
  <si>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</si>
  <si>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</si>
  <si>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</si>
  <si>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</si>
  <si>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</si>
  <si>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</si>
  <si>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</si>
  <si>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</si>
  <si>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</si>
  <si>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</si>
  <si>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</si>
  <si>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</si>
  <si>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</si>
  <si>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</si>
  <si>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</si>
  <si>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</si>
  <si>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</si>
  <si>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</si>
  <si>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</si>
  <si>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</si>
  <si>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</si>
  <si>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</si>
  <si>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</si>
  <si>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</si>
  <si>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</si>
  <si>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</si>
  <si>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</si>
  <si>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</si>
  <si>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</si>
  <si>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</si>
  <si>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</si>
  <si>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</si>
  <si>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</si>
  <si>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</si>
  <si>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</si>
  <si>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</si>
  <si>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</si>
  <si>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</si>
  <si>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</si>
  <si>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</si>
  <si>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</si>
  <si>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</si>
  <si>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</si>
  <si>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</si>
  <si>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</si>
  <si>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</si>
  <si>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</si>
  <si>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</si>
  <si>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</si>
  <si>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</si>
  <si>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</si>
  <si>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</si>
  <si>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</si>
  <si>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</si>
  <si>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</si>
  <si>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</si>
  <si>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</si>
  <si>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</si>
  <si>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</si>
  <si>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</si>
  <si>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</si>
  <si>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</si>
  <si>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</si>
  <si>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</si>
  <si>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</si>
  <si>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</si>
  <si>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</si>
  <si>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</si>
  <si>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</si>
  <si>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</si>
  <si>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</si>
  <si>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</si>
  <si>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</si>
  <si>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</si>
  <si>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</si>
  <si>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</si>
  <si>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</si>
  <si>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</si>
  <si>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</si>
  <si>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</si>
  <si>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</si>
  <si>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</si>
  <si>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</si>
  <si>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</si>
  <si>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</si>
  <si>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</si>
  <si>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</si>
  <si>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</si>
  <si>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</si>
  <si>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</si>
  <si>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</si>
  <si>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</si>
  <si>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</si>
  <si>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</si>
  <si>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</si>
  <si>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</si>
  <si>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</si>
  <si>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</si>
  <si>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</si>
  <si>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</si>
  <si>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</si>
  <si>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</si>
  <si>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</si>
  <si>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</si>
  <si>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</si>
  <si>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</si>
  <si>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</si>
  <si>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</si>
  <si>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</si>
  <si>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</si>
  <si>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</si>
  <si>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</si>
  <si>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</si>
  <si>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</si>
  <si>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</si>
  <si>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</si>
  <si>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</si>
  <si>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</si>
  <si>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</si>
  <si>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</si>
  <si>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</si>
  <si>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</si>
  <si>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</si>
  <si>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</si>
  <si>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</si>
  <si>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</si>
  <si>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</si>
  <si>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</si>
  <si>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</si>
  <si>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</si>
  <si>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</si>
  <si>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</si>
  <si>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</si>
  <si>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</si>
  <si>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</si>
  <si>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</si>
  <si>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</si>
  <si>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</si>
  <si>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</si>
  <si>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</si>
  <si>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</si>
  <si>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</si>
  <si>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</si>
  <si>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</si>
  <si>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</si>
  <si>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</si>
  <si>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</si>
  <si>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</si>
  <si>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</si>
  <si>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</si>
  <si>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</si>
  <si>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</si>
  <si>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</si>
  <si>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</si>
  <si>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</si>
  <si>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</si>
  <si>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</si>
  <si>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</si>
  <si>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</si>
  <si>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</si>
  <si>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</si>
  <si>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</si>
  <si>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</si>
  <si>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</si>
  <si>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</si>
  <si>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</si>
  <si>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</si>
  <si>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</si>
  <si>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</si>
  <si>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</si>
  <si>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</si>
  <si>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</si>
  <si>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</si>
  <si>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</si>
  <si>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</si>
  <si>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</si>
  <si>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</si>
  <si>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</si>
  <si>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</si>
  <si>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</si>
  <si>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</si>
  <si>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</si>
  <si>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</si>
  <si>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</si>
  <si>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</si>
  <si>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</si>
  <si>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</si>
  <si>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</si>
  <si>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</si>
  <si>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</si>
  <si>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</si>
  <si>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</si>
  <si>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</si>
  <si>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</si>
  <si>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</si>
  <si>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</si>
  <si>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</si>
  <si>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</si>
  <si>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</si>
  <si>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</si>
  <si>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</si>
  <si>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</si>
  <si>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</si>
  <si>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</si>
  <si>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</si>
  <si>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</si>
  <si>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</si>
  <si>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</si>
  <si>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</si>
  <si>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</si>
  <si>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</si>
  <si>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</si>
  <si>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</si>
  <si>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</si>
  <si>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</si>
  <si>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</si>
  <si>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</si>
  <si>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</si>
  <si>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</si>
  <si>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</si>
  <si>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</si>
  <si>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</si>
  <si>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</si>
  <si>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</si>
  <si>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</si>
  <si>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</si>
  <si>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</si>
  <si>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</si>
  <si>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</si>
  <si>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</si>
  <si>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</si>
  <si>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</si>
  <si>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</si>
  <si>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</si>
  <si>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</si>
  <si>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</si>
  <si>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</si>
  <si>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</si>
  <si>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</si>
  <si>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</si>
  <si>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</si>
  <si>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</si>
  <si>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</si>
  <si>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</si>
  <si>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</si>
  <si>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</si>
  <si>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</si>
  <si>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</si>
  <si>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</si>
  <si>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</si>
  <si>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</si>
  <si>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</si>
  <si>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</si>
  <si>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</si>
  <si>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</si>
  <si>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</si>
  <si>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</si>
  <si>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</si>
  <si>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</si>
  <si>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</si>
  <si>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</si>
  <si>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</si>
  <si>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</si>
  <si>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</si>
  <si>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</si>
  <si>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</si>
  <si>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</si>
  <si>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</si>
  <si>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</si>
  <si>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</si>
  <si>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</si>
  <si>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</si>
  <si>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</si>
  <si>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</si>
  <si>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</si>
  <si>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</si>
  <si>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</si>
  <si>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</si>
  <si>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</si>
  <si>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</si>
  <si>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</si>
  <si>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</si>
  <si>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</si>
  <si>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</si>
  <si>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</si>
  <si>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</si>
  <si>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</si>
  <si>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</si>
  <si>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</si>
  <si>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</si>
  <si>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</si>
  <si>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</si>
  <si>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</si>
  <si>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</si>
  <si>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</si>
  <si>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</si>
  <si>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</si>
  <si>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</si>
  <si>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</si>
  <si>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</si>
  <si>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</si>
  <si>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</si>
  <si>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</si>
  <si>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</si>
  <si>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</si>
  <si>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</si>
  <si>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</si>
  <si>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</si>
  <si>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</si>
  <si>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</si>
  <si>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</si>
  <si>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</si>
  <si>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</si>
  <si>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</si>
  <si>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</si>
  <si>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</si>
  <si>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</si>
  <si>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</si>
  <si>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</si>
  <si>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</si>
  <si>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</si>
  <si>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</si>
  <si>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</si>
  <si>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</si>
  <si>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</si>
  <si>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</si>
  <si>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</si>
  <si>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</si>
  <si>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</si>
  <si>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</si>
  <si>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</si>
  <si>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</si>
  <si>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</si>
  <si>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</si>
  <si>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</si>
  <si>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</si>
  <si>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</si>
  <si>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</si>
  <si>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</si>
  <si>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</si>
  <si>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</si>
  <si>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</si>
  <si>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</si>
  <si>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</si>
  <si>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</si>
  <si>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</si>
  <si>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</si>
  <si>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</si>
  <si>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</si>
  <si>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</si>
  <si>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</si>
  <si>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</si>
  <si>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</si>
  <si>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</si>
  <si>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</si>
  <si>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</si>
  <si>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</si>
  <si>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</si>
  <si>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</si>
  <si>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</si>
  <si>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</si>
  <si>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</si>
  <si>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</si>
  <si>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</si>
  <si>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</si>
  <si>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</si>
  <si>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</si>
  <si>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</si>
  <si>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</si>
  <si>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</si>
  <si>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</si>
  <si>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</si>
  <si>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</si>
  <si>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</si>
  <si>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</si>
  <si>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</si>
  <si>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</si>
  <si>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</si>
  <si>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</si>
  <si>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</si>
  <si>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</si>
  <si>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</si>
  <si>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</si>
  <si>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</si>
  <si>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</si>
  <si>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</si>
  <si>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</si>
  <si>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</si>
  <si>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</si>
  <si>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</si>
  <si>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</si>
  <si>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</si>
  <si>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</si>
  <si>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</si>
  <si>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</si>
  <si>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</si>
  <si>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</si>
  <si>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</si>
  <si>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</si>
  <si>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</si>
  <si>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</si>
  <si>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</si>
  <si>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</si>
  <si>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</si>
  <si>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</si>
  <si>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</si>
  <si>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</si>
  <si>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</si>
  <si>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</si>
  <si>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</si>
  <si>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</si>
  <si>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</si>
  <si>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</si>
  <si>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</si>
  <si>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</si>
  <si>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</si>
  <si>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</si>
  <si>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</si>
  <si>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</si>
  <si>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</si>
  <si>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</si>
  <si>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</si>
  <si>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</si>
  <si>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</si>
  <si>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</si>
  <si>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</si>
  <si>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</si>
  <si>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</si>
  <si>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</si>
  <si>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</si>
  <si>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</si>
  <si>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</si>
  <si>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</si>
  <si>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</si>
  <si>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</si>
  <si>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</si>
  <si>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</si>
  <si>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</si>
  <si>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</si>
  <si>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</si>
  <si>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</si>
  <si>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</si>
  <si>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</si>
  <si>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</si>
  <si>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</si>
  <si>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</si>
  <si>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</si>
  <si>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</si>
  <si>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</si>
  <si>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</si>
  <si>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</si>
  <si>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</si>
  <si>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</si>
  <si>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</si>
  <si>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</si>
  <si>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</si>
  <si>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</si>
  <si>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</si>
  <si>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</si>
  <si>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</si>
  <si>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</si>
  <si>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</si>
  <si>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</si>
  <si>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</si>
  <si>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</si>
  <si>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</si>
  <si>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</si>
  <si>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</si>
  <si>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</si>
  <si>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</si>
  <si>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</si>
  <si>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</si>
  <si>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</si>
  <si>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</si>
  <si>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</si>
  <si>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</si>
  <si>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</si>
  <si>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</si>
  <si>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</si>
  <si>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</si>
  <si>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</si>
  <si>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</si>
  <si>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</si>
  <si>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</si>
  <si>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</si>
  <si>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</si>
  <si>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</si>
  <si>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</si>
  <si>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</si>
  <si>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</si>
  <si>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</si>
  <si>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</si>
  <si>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</si>
  <si>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</si>
  <si>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</si>
  <si>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</si>
  <si>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</si>
  <si>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</si>
  <si>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</si>
  <si>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</si>
  <si>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</si>
  <si>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</si>
  <si>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</si>
  <si>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</si>
  <si>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</si>
  <si>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</si>
  <si>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</si>
  <si>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</si>
  <si>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</si>
  <si>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</si>
  <si>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</si>
  <si>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</si>
  <si>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</si>
  <si>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</si>
  <si>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</si>
  <si>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</si>
  <si>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</si>
  <si>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</si>
  <si>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</si>
  <si>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</si>
  <si>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</si>
  <si>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</si>
  <si>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</si>
  <si>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</si>
  <si>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</si>
  <si>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</si>
  <si>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</si>
  <si>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</si>
  <si>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</si>
  <si>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</si>
  <si>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</si>
  <si>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</si>
  <si>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</si>
  <si>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</si>
  <si>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</si>
  <si>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</si>
  <si>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</si>
  <si>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</si>
  <si>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</si>
  <si>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</si>
  <si>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</si>
  <si>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</si>
  <si>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</si>
  <si>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</si>
  <si>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</si>
  <si>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</si>
  <si>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</si>
  <si>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</si>
  <si>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</si>
  <si>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</si>
  <si>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</si>
  <si>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</si>
  <si>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</si>
  <si>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</si>
  <si>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</si>
  <si>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</si>
  <si>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</si>
  <si>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</si>
  <si>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</si>
  <si>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</si>
  <si>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</si>
  <si>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</si>
  <si>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</si>
  <si>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</si>
  <si>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</si>
  <si>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</si>
  <si>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</si>
  <si>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</si>
  <si>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</si>
  <si>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</si>
  <si>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</si>
  <si>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</si>
  <si>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</si>
  <si>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</si>
  <si>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</si>
  <si>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</si>
  <si>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</si>
  <si>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</si>
  <si>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</si>
  <si>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</si>
  <si>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</si>
  <si>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</si>
  <si>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</si>
  <si>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</si>
  <si>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</si>
  <si>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</si>
  <si>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</si>
  <si>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</si>
  <si>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</si>
  <si>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</si>
  <si>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</si>
  <si>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</si>
  <si>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</si>
  <si>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</si>
  <si>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</si>
  <si>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</si>
  <si>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</si>
  <si>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</si>
  <si>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</si>
  <si>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</si>
  <si>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</si>
  <si>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</si>
  <si>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</si>
  <si>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</si>
  <si>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</si>
  <si>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</si>
  <si>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</si>
  <si>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</si>
  <si>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</si>
  <si>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</si>
  <si>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</si>
  <si>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</si>
  <si>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</si>
  <si>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</si>
  <si>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</si>
  <si>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</si>
  <si>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</si>
  <si>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</si>
  <si>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</si>
  <si>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</si>
  <si>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</si>
  <si>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</si>
  <si>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</si>
  <si>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</si>
  <si>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</si>
  <si>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</si>
  <si>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</si>
  <si>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</si>
  <si>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</si>
  <si>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</si>
  <si>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</si>
  <si>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</si>
  <si>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</si>
  <si>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</si>
  <si>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</si>
  <si>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</si>
  <si>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</si>
  <si>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</si>
  <si>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</si>
  <si>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</si>
  <si>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</si>
  <si>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</si>
  <si>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</si>
  <si>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</si>
  <si>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</si>
  <si>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</si>
  <si>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</si>
  <si>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</si>
  <si>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</si>
  <si>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</si>
  <si>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</si>
  <si>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</si>
  <si>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</si>
  <si>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</si>
  <si>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</si>
  <si>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</si>
  <si>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</si>
  <si>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</si>
  <si>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</si>
  <si>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</si>
  <si>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</si>
  <si>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</si>
  <si>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</si>
  <si>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</si>
  <si>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</si>
  <si>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</si>
  <si>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</si>
  <si>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</si>
  <si>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</si>
  <si>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</si>
  <si>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</si>
  <si>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</si>
  <si>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</si>
  <si>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</si>
  <si>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</si>
  <si>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</si>
  <si>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</si>
  <si>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</si>
  <si>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</si>
  <si>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</si>
  <si>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</si>
  <si>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</si>
  <si>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</si>
  <si>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</si>
  <si>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</si>
  <si>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</si>
  <si>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</si>
  <si>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</si>
  <si>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</si>
  <si>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</si>
  <si>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</si>
  <si>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</si>
  <si>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</si>
  <si>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</si>
  <si>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</si>
  <si>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</si>
  <si>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</si>
  <si>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</si>
  <si>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</si>
  <si>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</si>
  <si>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</si>
  <si>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</si>
  <si>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</si>
  <si>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</si>
  <si>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</si>
  <si>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</si>
  <si>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</si>
  <si>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</si>
  <si>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</si>
  <si>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</si>
  <si>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</si>
  <si>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</si>
  <si>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</si>
  <si>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</si>
  <si>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</si>
  <si>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</si>
  <si>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</si>
  <si>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</si>
  <si>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</si>
  <si>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</si>
  <si>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</si>
  <si>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</si>
  <si>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</si>
  <si>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</si>
  <si>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</si>
  <si>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</si>
  <si>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</si>
  <si>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</si>
  <si>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</si>
  <si>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</si>
  <si>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</si>
  <si>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</si>
  <si>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获利</t>
    <phoneticPr fontId="29" type="noConversion"/>
  </si>
  <si>
    <t>DT_HS300_20210223</t>
  </si>
  <si>
    <t>20200223购入</t>
  </si>
  <si>
    <t>DT_HS300_20210224</t>
  </si>
  <si>
    <t>20200224购入</t>
  </si>
  <si>
    <t>DT_HS300_20210225</t>
  </si>
  <si>
    <t>20200225购入</t>
  </si>
  <si>
    <t>DT_HS300_20210226</t>
  </si>
  <si>
    <t>20200226购入</t>
  </si>
  <si>
    <t>DT_HS300_20210301</t>
    <phoneticPr fontId="29" type="noConversion"/>
  </si>
  <si>
    <t>20200301购入</t>
    <phoneticPr fontId="29" type="noConversion"/>
  </si>
  <si>
    <t>DT_HS300_20210302</t>
  </si>
  <si>
    <t>20200302购入</t>
  </si>
  <si>
    <t>DT_HS300_20210303</t>
  </si>
  <si>
    <t>20200303购入</t>
  </si>
  <si>
    <t>DT_HS300_20210304</t>
  </si>
  <si>
    <t>20200304购入</t>
  </si>
  <si>
    <t>DT_HS300_20210305</t>
  </si>
  <si>
    <t>20200305购入</t>
  </si>
  <si>
    <t>DT_HS300_20210308</t>
  </si>
  <si>
    <t>20200308购入</t>
  </si>
  <si>
    <t>DT_HS300_20210309</t>
  </si>
  <si>
    <t>20200309购入</t>
  </si>
  <si>
    <t>DT_ZZ500_20210222</t>
    <phoneticPr fontId="29" type="noConversion"/>
  </si>
  <si>
    <t>20210222购入</t>
    <phoneticPr fontId="29" type="noConversion"/>
  </si>
  <si>
    <t>DT_ZZ500_20210223</t>
  </si>
  <si>
    <t>20210223购入</t>
  </si>
  <si>
    <t>DT_ZZ500_20210224</t>
  </si>
  <si>
    <t>20210224购入</t>
  </si>
  <si>
    <t>DT_ZZ500_20210225</t>
  </si>
  <si>
    <t>20210225购入</t>
  </si>
  <si>
    <t>DT_ZZ500_20210226</t>
  </si>
  <si>
    <t>20210226购入</t>
  </si>
  <si>
    <t>DT_ZZ500_20210301</t>
    <phoneticPr fontId="29" type="noConversion"/>
  </si>
  <si>
    <t>20210301购入</t>
    <phoneticPr fontId="29" type="noConversion"/>
  </si>
  <si>
    <t>DT_ZZ500_20210302</t>
  </si>
  <si>
    <t>20210302购入</t>
  </si>
  <si>
    <t>DT_ZZ500_20210303</t>
  </si>
  <si>
    <t>20210303购入</t>
  </si>
  <si>
    <t>DT_ZZ500_20210304</t>
  </si>
  <si>
    <t>20210304购入</t>
  </si>
  <si>
    <t>DT_ZZ500_20210305</t>
  </si>
  <si>
    <t>20210305购入</t>
  </si>
  <si>
    <t>DT_ZZ500_20210308</t>
  </si>
  <si>
    <t>20210308购入</t>
  </si>
  <si>
    <t>DT_ZZ500_20210309</t>
  </si>
  <si>
    <t>20210309购入</t>
  </si>
  <si>
    <t>20200616购入,20210219售出</t>
  </si>
  <si>
    <t>DT_HS300_20210310</t>
  </si>
  <si>
    <t>20200310购入</t>
  </si>
  <si>
    <t>DT_HS300_20210311</t>
  </si>
  <si>
    <t>20200311购入</t>
  </si>
  <si>
    <t>DT_HS300_20210312</t>
  </si>
  <si>
    <t>20200312购入</t>
  </si>
  <si>
    <t>DT_HS300_20210315</t>
  </si>
  <si>
    <t>20200315购入</t>
  </si>
  <si>
    <t>DT_HS300_20210316</t>
  </si>
  <si>
    <t>20200316购入</t>
  </si>
  <si>
    <t>DT_HS300_20210317</t>
  </si>
  <si>
    <t>20200317购入</t>
  </si>
  <si>
    <t>DT_HS300_20210318</t>
  </si>
  <si>
    <t>20200318购入</t>
  </si>
  <si>
    <t>DT_HS300_20210319</t>
  </si>
  <si>
    <t>20200319购入</t>
  </si>
  <si>
    <t>DT_HS300_20210322</t>
  </si>
  <si>
    <t>20200322购入</t>
  </si>
  <si>
    <t>DT_ZZ500_20210310</t>
  </si>
  <si>
    <t>20210310购入</t>
  </si>
  <si>
    <t>DT_ZZ500_20210311</t>
  </si>
  <si>
    <t>20210311购入</t>
  </si>
  <si>
    <t>DT_ZZ500_20210312</t>
  </si>
  <si>
    <t>20210312购入</t>
  </si>
  <si>
    <t>DT_ZZ500_20210315</t>
  </si>
  <si>
    <t>20210315购入</t>
  </si>
  <si>
    <t>DT_ZZ500_20210316</t>
  </si>
  <si>
    <t>20210316购入</t>
  </si>
  <si>
    <t>DT_ZZ500_20210317</t>
  </si>
  <si>
    <t>20210317购入</t>
  </si>
  <si>
    <t>DT_ZZ500_20210318</t>
  </si>
  <si>
    <t>20210318购入</t>
  </si>
  <si>
    <t>DT_ZZ500_20210319</t>
  </si>
  <si>
    <t>20210319购入</t>
  </si>
  <si>
    <t>DT_ZZ500_20210322</t>
  </si>
  <si>
    <t>20210322购入</t>
  </si>
  <si>
    <t>中钢转债</t>
  </si>
  <si>
    <t>----</t>
  </si>
  <si>
    <t>杭银转债</t>
  </si>
  <si>
    <t>----</t>
    <phoneticPr fontId="29" type="noConversion"/>
  </si>
  <si>
    <t>温氏转债</t>
  </si>
  <si>
    <t>东财转3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</si>
</sst>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3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49" fontId="1" fillId="2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  <xf numFmtId="0" fontId="2" fillId="0" borderId="2" xfId="0" quotePrefix="1" applyFont="1" applyBorder="1"/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87"/>
  <sheetViews>
    <sheetView zoomScale="80" zoomScaleNormal="80" workbookViewId="0">
      <pane xSplit="1" ySplit="1" topLeftCell="B173" activePane="bottomRight" state="frozen"/>
      <selection activeCell="G436" sqref="G436"/>
      <selection pane="topRight" activeCell="G436" sqref="G436"/>
      <selection pane="bottomLeft" activeCell="G436" sqref="G436"/>
      <selection pane="bottomRight" activeCell="N191" sqref="N191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9.12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6.125" style="1" customWidth="1"/>
    <col min="21" max="21" width="7.125" style="1" customWidth="1"/>
    <col min="22" max="22" width="7.75" style="1" customWidth="1"/>
    <col min="23" max="23" width="7.375" style="1" customWidth="1"/>
    <col min="24" max="24" width="4.75" style="1" customWidth="1"/>
    <col min="25" max="25" width="11.25" style="2" customWidth="1"/>
    <col min="26" max="26" width="9.125" style="185" customWidth="1"/>
    <col min="27" max="28" width="6.625" style="185" customWidth="1"/>
    <col min="29" max="29" width="7.375" style="9" customWidth="1"/>
    <col min="30" max="1024" width="8.875" style="2" customWidth="1"/>
  </cols>
  <sheetData>
    <row r="1" spans="1:1024" s="130" customFormat="1" ht="31.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1.9681</v>
      </c>
      <c r="G1" s="127" t="s">
        <v>5</v>
      </c>
      <c r="H1" s="135" t="str">
        <f>ROUND(SUM(H2:H19465),2)&amp;"盈利"</f>
        <v>2938.18盈利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TEXT(ROUND(SUM(H2:H19465)/SUM(M2:M19465)*365,4),"0.00%" &amp;  " 
年化")</f>
        <v>35.52%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44" t="s">
        <v>940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955</v>
      </c>
      <c r="J2" s="152" t="s">
        <v>1775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9.6147249393203404E-2</v>
      </c>
      <c r="AB2" s="219">
        <v>-1.570027394821949E-2</v>
      </c>
      <c r="AC2" s="164" t="s">
        <v>952</v>
      </c>
    </row>
    <row r="3" spans="1:1024">
      <c r="A3" s="144" t="s">
        <v>941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955</v>
      </c>
      <c r="J3" s="152" t="s">
        <v>1776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9.6812741966716409E-2</v>
      </c>
      <c r="AB3" s="219">
        <v>-1.5800467332324208E-2</v>
      </c>
      <c r="AC3" s="164" t="s">
        <v>952</v>
      </c>
    </row>
    <row r="4" spans="1:1024">
      <c r="A4" s="144" t="s">
        <v>943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955</v>
      </c>
      <c r="J4" s="152" t="s">
        <v>1777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0.10391167813317193</v>
      </c>
      <c r="AB4" s="219">
        <v>-1.6886151840675323E-2</v>
      </c>
      <c r="AC4" s="164" t="s">
        <v>952</v>
      </c>
    </row>
    <row r="5" spans="1:1024">
      <c r="A5" s="144" t="s">
        <v>945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955</v>
      </c>
      <c r="J5" s="152" t="s">
        <v>1778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0.11827589455311416</v>
      </c>
      <c r="AB5" s="219">
        <v>-1.9079645621425945E-2</v>
      </c>
      <c r="AC5" s="164" t="s">
        <v>952</v>
      </c>
    </row>
    <row r="6" spans="1:1024">
      <c r="A6" s="144" t="s">
        <v>969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955</v>
      </c>
      <c r="J6" s="152" t="s">
        <v>1779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0.1193480423169262</v>
      </c>
      <c r="AB6" s="219">
        <v>-1.9240793757502317E-2</v>
      </c>
      <c r="AC6" s="164" t="s">
        <v>952</v>
      </c>
    </row>
    <row r="7" spans="1:1024">
      <c r="A7" s="144" t="s">
        <v>970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955</v>
      </c>
      <c r="J7" s="152" t="s">
        <v>1849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5.136629371293E-2</v>
      </c>
      <c r="AB7" s="219">
        <v>5.2737371217729478E-2</v>
      </c>
      <c r="AC7" s="164" t="s">
        <v>952</v>
      </c>
    </row>
    <row r="8" spans="1:1024">
      <c r="A8" s="144" t="s">
        <v>971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1851</v>
      </c>
      <c r="J8" s="152" t="s">
        <v>1854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5.6640757869961922E-2</v>
      </c>
      <c r="AB8" s="219">
        <v>5.2369416458396323E-2</v>
      </c>
      <c r="AC8" s="164" t="s">
        <v>952</v>
      </c>
    </row>
    <row r="9" spans="1:1024">
      <c r="A9" s="144" t="s">
        <v>1096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955</v>
      </c>
      <c r="J9" s="152" t="s">
        <v>1850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4.9198407238762343E-2</v>
      </c>
      <c r="AB9" s="219">
        <v>5.3143832792993173E-2</v>
      </c>
      <c r="AC9" s="164" t="s">
        <v>952</v>
      </c>
    </row>
    <row r="10" spans="1:1024">
      <c r="A10" s="144" t="s">
        <v>1097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1851</v>
      </c>
      <c r="J10" s="152" t="s">
        <v>1855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6.2628607008398562E-2</v>
      </c>
      <c r="AB10" s="219">
        <v>5.2052475731110714E-2</v>
      </c>
      <c r="AC10" s="164" t="s">
        <v>952</v>
      </c>
    </row>
    <row r="11" spans="1:1024">
      <c r="A11" s="144" t="s">
        <v>1098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955</v>
      </c>
      <c r="J11" s="152" t="s">
        <v>1938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8.2213505862068992E-2</v>
      </c>
      <c r="AB11" s="219">
        <v>5.0136197503837465E-2</v>
      </c>
      <c r="AC11" s="164" t="s">
        <v>952</v>
      </c>
    </row>
    <row r="12" spans="1:1024">
      <c r="A12" s="144" t="s">
        <v>1099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955</v>
      </c>
      <c r="J12" s="152" t="s">
        <v>1953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0.10315106746506997</v>
      </c>
      <c r="AB12" s="219">
        <v>4.679530404506993E-2</v>
      </c>
      <c r="AC12" s="164" t="s">
        <v>952</v>
      </c>
    </row>
    <row r="13" spans="1:1024">
      <c r="A13" s="144" t="s">
        <v>1100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955</v>
      </c>
      <c r="J13" s="152" t="s">
        <v>1954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0.12248120962082654</v>
      </c>
      <c r="AB13" s="219">
        <v>4.2560293255953008E-2</v>
      </c>
      <c r="AC13" s="164" t="s">
        <v>952</v>
      </c>
    </row>
    <row r="14" spans="1:1024">
      <c r="A14" s="144" t="s">
        <v>1430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2067</v>
      </c>
      <c r="J14" s="152" t="s">
        <v>2111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0.19233224528710813</v>
      </c>
      <c r="AB14" s="219">
        <v>1.6545958512343528E-2</v>
      </c>
      <c r="AC14" s="164">
        <v>4.4444444444458053E-4</v>
      </c>
    </row>
    <row r="15" spans="1:1024">
      <c r="A15" s="144" t="s">
        <v>1432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2067</v>
      </c>
      <c r="J15" s="152" t="s">
        <v>2112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0.19420216390977507</v>
      </c>
      <c r="AB15" s="219">
        <v>1.5780473370412551E-2</v>
      </c>
      <c r="AC15" s="164" t="s">
        <v>1852</v>
      </c>
    </row>
    <row r="16" spans="1:1024">
      <c r="A16" s="144" t="s">
        <v>1434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955</v>
      </c>
      <c r="J16" s="152" t="s">
        <v>2088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0.21075575094071786</v>
      </c>
      <c r="AB16" s="219">
        <v>6.7358144393994124E-3</v>
      </c>
      <c r="AC16" s="164" t="s">
        <v>1852</v>
      </c>
    </row>
    <row r="17" spans="1:29">
      <c r="A17" s="31" t="s">
        <v>1436</v>
      </c>
      <c r="B17" s="2">
        <v>120</v>
      </c>
      <c r="C17" s="175">
        <v>70.84</v>
      </c>
      <c r="D17" s="176">
        <v>1.6920999999999999</v>
      </c>
      <c r="E17" s="32">
        <f>10%*Q17+13%</f>
        <v>0.21000000000000002</v>
      </c>
      <c r="F17" s="13">
        <f>IF(G17="",($F$1*C17-B17)/B17,H17/B17)</f>
        <v>0.16183503333333343</v>
      </c>
      <c r="H17" s="5">
        <f>IF(G17="",$F$1*C17-B17,G17-B17)</f>
        <v>19.420204000000012</v>
      </c>
      <c r="I17" s="2" t="s">
        <v>65</v>
      </c>
      <c r="J17" s="33" t="s">
        <v>1437</v>
      </c>
      <c r="K17" s="34">
        <f>DATE(MID(J17,1,4),MID(J17,5,2),MID(J17,7,2))</f>
        <v>44021</v>
      </c>
      <c r="L17" s="34" t="str">
        <f ca="1">IF(LEN(J17) &gt; 15,DATE(MID(J17,12,4),MID(J17,16,2),MID(J17,18,2)),TEXT(TODAY(),"yyyy-mm-dd"))</f>
        <v>2021-04-09</v>
      </c>
      <c r="M17" s="18">
        <f ca="1">(L17-K17+1)*B17</f>
        <v>33000</v>
      </c>
      <c r="N17" s="19">
        <f ca="1">H17/M17*365</f>
        <v>0.21479922606060622</v>
      </c>
      <c r="O17" s="35">
        <f>D17*C17</f>
        <v>119.868364</v>
      </c>
      <c r="P17" s="35">
        <f>B17-O17</f>
        <v>0.13163600000000031</v>
      </c>
      <c r="Q17" s="36">
        <f>B17/150</f>
        <v>0.8</v>
      </c>
      <c r="R17" s="37">
        <f>R16+C17-T17</f>
        <v>11096.300000000005</v>
      </c>
      <c r="S17" s="38">
        <f>R17*D17</f>
        <v>18776.049230000008</v>
      </c>
      <c r="T17" s="38">
        <v>2152.0300000000002</v>
      </c>
      <c r="U17" s="38">
        <v>3623.24</v>
      </c>
      <c r="V17" s="39">
        <f>V16+U17</f>
        <v>44079.42</v>
      </c>
      <c r="W17" s="39">
        <f>V17+S17</f>
        <v>62855.469230000002</v>
      </c>
      <c r="X17" s="1">
        <f>X16+B17</f>
        <v>51420</v>
      </c>
      <c r="Y17" s="37">
        <f>W17-X17</f>
        <v>11435.469230000002</v>
      </c>
      <c r="Z17" s="183">
        <f>W17/X17-1</f>
        <v>0.22239341170750682</v>
      </c>
      <c r="AA17" s="183">
        <f>SUM($C$2:C17)*D17/SUM($B$2:B17)-1</f>
        <v>0.12669858581560289</v>
      </c>
      <c r="AB17" s="183">
        <f>Z17-AA17</f>
        <v>9.5694825891903923E-2</v>
      </c>
      <c r="AC17" s="40">
        <f>IF(E17-F17&lt;0,"达成",E17-F17)</f>
        <v>4.8164966666666587E-2</v>
      </c>
    </row>
    <row r="18" spans="1:29">
      <c r="A18" s="144" t="s">
        <v>1438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955</v>
      </c>
      <c r="J18" s="152" t="s">
        <v>2089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0.20472501270506172</v>
      </c>
      <c r="AB18" s="219">
        <v>1.1593218746238421E-2</v>
      </c>
      <c r="AC18" s="164" t="s">
        <v>1852</v>
      </c>
    </row>
    <row r="19" spans="1:29">
      <c r="A19" s="31" t="s">
        <v>1496</v>
      </c>
      <c r="B19" s="2">
        <v>120</v>
      </c>
      <c r="C19" s="175">
        <v>70.48</v>
      </c>
      <c r="D19" s="176">
        <v>1.7005999999999999</v>
      </c>
      <c r="E19" s="32">
        <f>10%*Q19+13%</f>
        <v>0.21000000000000002</v>
      </c>
      <c r="F19" s="13">
        <f>IF(G19="",($F$1*C19-B19)/B19,H19/B19)</f>
        <v>0.1559307333333334</v>
      </c>
      <c r="H19" s="5">
        <f>IF(G19="",$F$1*C19-B19,G19-B19)</f>
        <v>18.711688000000009</v>
      </c>
      <c r="I19" s="2" t="s">
        <v>65</v>
      </c>
      <c r="J19" s="33" t="s">
        <v>1497</v>
      </c>
      <c r="K19" s="34">
        <f>DATE(MID(J19,1,4),MID(J19,5,2),MID(J19,7,2))</f>
        <v>44025</v>
      </c>
      <c r="L19" s="34" t="str">
        <f ca="1">IF(LEN(J19) &gt; 15,DATE(MID(J19,12,4),MID(J19,16,2),MID(J19,18,2)),TEXT(TODAY(),"yyyy-mm-dd"))</f>
        <v>2021-04-09</v>
      </c>
      <c r="M19" s="18">
        <f ca="1">(L19-K19+1)*B19</f>
        <v>32520</v>
      </c>
      <c r="N19" s="19">
        <f ca="1">H19/M19*365</f>
        <v>0.21001740836408375</v>
      </c>
      <c r="O19" s="35">
        <f>D19*C19</f>
        <v>119.858288</v>
      </c>
      <c r="P19" s="35">
        <f>B19-O19</f>
        <v>0.14171199999999828</v>
      </c>
      <c r="Q19" s="36">
        <f>B19/150</f>
        <v>0.8</v>
      </c>
      <c r="R19" s="37">
        <f>R18+C19-T19</f>
        <v>9599.9900000000052</v>
      </c>
      <c r="S19" s="38">
        <f>R19*D19</f>
        <v>16325.742994000007</v>
      </c>
      <c r="T19" s="38">
        <v>1638.72</v>
      </c>
      <c r="U19" s="38">
        <v>2772.88</v>
      </c>
      <c r="V19" s="39">
        <f>V18+U19</f>
        <v>46852.299999999996</v>
      </c>
      <c r="W19" s="39">
        <f>V19+S19</f>
        <v>63178.042994000003</v>
      </c>
      <c r="X19" s="1">
        <f>X18+B19</f>
        <v>51660</v>
      </c>
      <c r="Y19" s="37">
        <f>W19-X19</f>
        <v>11518.042994000003</v>
      </c>
      <c r="Z19" s="183">
        <f>W19/X19-1</f>
        <v>0.22295863325590415</v>
      </c>
      <c r="AA19" s="183">
        <f>SUM($C$2:C19)*D19/SUM($B$2:B19)-1</f>
        <v>0.1197963566878979</v>
      </c>
      <c r="AB19" s="183">
        <f>Z19-AA19</f>
        <v>0.10316227656800625</v>
      </c>
      <c r="AC19" s="40">
        <f>IF(E19-F19&lt;0,"达成",E19-F19)</f>
        <v>5.4069266666666616E-2</v>
      </c>
    </row>
    <row r="20" spans="1:29">
      <c r="A20" s="31" t="s">
        <v>1498</v>
      </c>
      <c r="B20" s="2">
        <v>120</v>
      </c>
      <c r="C20" s="175">
        <v>71.099999999999994</v>
      </c>
      <c r="D20" s="176">
        <v>1.6859</v>
      </c>
      <c r="E20" s="32">
        <f>10%*Q20+13%</f>
        <v>0.21000000000000002</v>
      </c>
      <c r="F20" s="13">
        <f>IF(G20="",($F$1*C20-B20)/B20,H20/B20)</f>
        <v>0.16609924999999989</v>
      </c>
      <c r="H20" s="5">
        <f>IF(G20="",$F$1*C20-B20,G20-B20)</f>
        <v>19.931909999999988</v>
      </c>
      <c r="I20" s="2" t="s">
        <v>65</v>
      </c>
      <c r="J20" s="33" t="s">
        <v>1499</v>
      </c>
      <c r="K20" s="34">
        <f>DATE(MID(J20,1,4),MID(J20,5,2),MID(J20,7,2))</f>
        <v>44026</v>
      </c>
      <c r="L20" s="34" t="str">
        <f ca="1">IF(LEN(J20) &gt; 15,DATE(MID(J20,12,4),MID(J20,16,2),MID(J20,18,2)),TEXT(TODAY(),"yyyy-mm-dd"))</f>
        <v>2021-04-09</v>
      </c>
      <c r="M20" s="18">
        <f ca="1">(L20-K20+1)*B20</f>
        <v>32400</v>
      </c>
      <c r="N20" s="19">
        <f ca="1">H20/M20*365</f>
        <v>0.22454157870370356</v>
      </c>
      <c r="O20" s="35">
        <f>D20*C20</f>
        <v>119.86748999999999</v>
      </c>
      <c r="P20" s="35">
        <f>B20-O20</f>
        <v>0.13251000000001056</v>
      </c>
      <c r="Q20" s="36">
        <f>B20/150</f>
        <v>0.8</v>
      </c>
      <c r="R20" s="37">
        <f>R19+C20-T20</f>
        <v>9671.0900000000056</v>
      </c>
      <c r="S20" s="38">
        <f>R20*D20</f>
        <v>16304.49063100001</v>
      </c>
      <c r="T20" s="38"/>
      <c r="U20" s="38"/>
      <c r="V20" s="39">
        <f>V19+U20</f>
        <v>46852.299999999996</v>
      </c>
      <c r="W20" s="39">
        <f>V20+S20</f>
        <v>63156.790631000003</v>
      </c>
      <c r="X20" s="1">
        <f>X19+B20</f>
        <v>51780</v>
      </c>
      <c r="Y20" s="37">
        <f>W20-X20</f>
        <v>11376.790631000003</v>
      </c>
      <c r="Z20" s="183">
        <f>W20/X20-1</f>
        <v>0.21971399441869455</v>
      </c>
      <c r="AA20" s="183">
        <f>SUM($C$2:C20)*D20/SUM($B$2:B20)-1</f>
        <v>0.10472429090909086</v>
      </c>
      <c r="AB20" s="183">
        <f>Z20-AA20</f>
        <v>0.11498970350960369</v>
      </c>
      <c r="AC20" s="40">
        <f>IF(E20-F20&lt;0,"达成",E20-F20)</f>
        <v>4.3900750000000127E-2</v>
      </c>
    </row>
    <row r="21" spans="1:29">
      <c r="A21" s="144" t="s">
        <v>1500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955</v>
      </c>
      <c r="J21" s="152" t="s">
        <v>2090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0.20170575893769227</v>
      </c>
      <c r="AB21" s="219">
        <v>1.4441411775217183E-2</v>
      </c>
      <c r="AC21" s="164" t="s">
        <v>1852</v>
      </c>
    </row>
    <row r="22" spans="1:29">
      <c r="A22" s="144" t="s">
        <v>1502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955</v>
      </c>
      <c r="J22" s="152" t="s">
        <v>1955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0.14229021582733847</v>
      </c>
      <c r="AB22" s="219">
        <v>5.9215043303765036E-2</v>
      </c>
      <c r="AC22" s="164" t="s">
        <v>952</v>
      </c>
    </row>
    <row r="23" spans="1:29">
      <c r="A23" s="144" t="s">
        <v>1504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955</v>
      </c>
      <c r="J23" s="152" t="s">
        <v>1957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0.14902093719576759</v>
      </c>
      <c r="AB23" s="219">
        <v>5.4011643400531995E-2</v>
      </c>
      <c r="AC23" s="164" t="s">
        <v>952</v>
      </c>
    </row>
    <row r="24" spans="1:29">
      <c r="A24" s="144" t="s">
        <v>1511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2067</v>
      </c>
      <c r="J24" s="152" t="s">
        <v>2113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0.1838545514608243</v>
      </c>
      <c r="AB24" s="219">
        <v>2.734695700402523E-2</v>
      </c>
      <c r="AC24" s="164">
        <v>1.9166666666667054E-3</v>
      </c>
    </row>
    <row r="25" spans="1:29">
      <c r="A25" s="144" t="s">
        <v>1513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2067</v>
      </c>
      <c r="J25" s="152" t="s">
        <v>2114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0.18516725797101574</v>
      </c>
      <c r="AB25" s="219">
        <v>2.6290352564340758E-2</v>
      </c>
      <c r="AC25" s="164">
        <v>4.7500000000000597E-3</v>
      </c>
    </row>
    <row r="26" spans="1:29">
      <c r="A26" s="144" t="s">
        <v>1515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955</v>
      </c>
      <c r="J26" s="152" t="s">
        <v>2091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0.19045846156862867</v>
      </c>
      <c r="AB26" s="219">
        <v>2.2330967737284269E-2</v>
      </c>
      <c r="AC26" s="164" t="s">
        <v>1852</v>
      </c>
    </row>
    <row r="27" spans="1:29">
      <c r="A27" s="144" t="s">
        <v>1517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955</v>
      </c>
      <c r="J27" s="152" t="s">
        <v>2092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0.18910952665369751</v>
      </c>
      <c r="AB27" s="219">
        <v>2.3230662251023881E-2</v>
      </c>
      <c r="AC27" s="164" t="s">
        <v>1852</v>
      </c>
    </row>
    <row r="28" spans="1:29">
      <c r="A28" s="144" t="s">
        <v>1519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955</v>
      </c>
      <c r="J28" s="152" t="s">
        <v>1956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0.13659372820512883</v>
      </c>
      <c r="AB28" s="219">
        <v>6.1912121477365911E-2</v>
      </c>
      <c r="AC28" s="164" t="s">
        <v>952</v>
      </c>
    </row>
    <row r="29" spans="1:29">
      <c r="A29" s="144" t="s">
        <v>1527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955</v>
      </c>
      <c r="J29" s="152" t="s">
        <v>1958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0.1408123026737973</v>
      </c>
      <c r="AB29" s="219">
        <v>5.8600709596953404E-2</v>
      </c>
      <c r="AC29" s="164" t="s">
        <v>952</v>
      </c>
    </row>
    <row r="30" spans="1:29">
      <c r="A30" s="144" t="s">
        <v>1529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955</v>
      </c>
      <c r="J30" s="152" t="s">
        <v>1959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0.1491058427921097</v>
      </c>
      <c r="AB30" s="219">
        <v>5.2353536745844309E-2</v>
      </c>
      <c r="AC30" s="164" t="s">
        <v>952</v>
      </c>
    </row>
    <row r="31" spans="1:29">
      <c r="A31" s="144" t="s">
        <v>1531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2067</v>
      </c>
      <c r="J31" s="152" t="s">
        <v>2115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0.17600670313873312</v>
      </c>
      <c r="AB31" s="219">
        <v>3.2357402214545861E-2</v>
      </c>
      <c r="AC31" s="164">
        <v>3.7500000000000311E-3</v>
      </c>
    </row>
    <row r="32" spans="1:29">
      <c r="A32" s="144" t="s">
        <v>1533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2067</v>
      </c>
      <c r="J32" s="152" t="s">
        <v>2116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0.16938629258567084</v>
      </c>
      <c r="AB32" s="219">
        <v>3.7026529042039735E-2</v>
      </c>
      <c r="AC32" s="164" t="s">
        <v>1852</v>
      </c>
    </row>
    <row r="33" spans="1:29">
      <c r="A33" s="144" t="s">
        <v>1535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955</v>
      </c>
      <c r="J33" s="152" t="s">
        <v>2093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0.17750261595547423</v>
      </c>
      <c r="AB33" s="219">
        <v>3.1079234639262321E-2</v>
      </c>
      <c r="AC33" s="164" t="s">
        <v>1852</v>
      </c>
    </row>
    <row r="34" spans="1:29">
      <c r="A34" s="31" t="s">
        <v>1545</v>
      </c>
      <c r="B34" s="2">
        <v>120</v>
      </c>
      <c r="C34" s="175">
        <v>71.180000000000007</v>
      </c>
      <c r="D34" s="176">
        <v>1.6839999999999999</v>
      </c>
      <c r="E34" s="32">
        <f>10%*Q34+13%</f>
        <v>0.21000000000000002</v>
      </c>
      <c r="F34" s="13">
        <f>IF(G34="",($F$1*C34-B34)/B34,H34/B34)</f>
        <v>0.1674113166666667</v>
      </c>
      <c r="H34" s="5">
        <f>IF(G34="",$F$1*C34-B34,G34-B34)</f>
        <v>20.089358000000004</v>
      </c>
      <c r="I34" s="2" t="s">
        <v>65</v>
      </c>
      <c r="J34" s="33" t="s">
        <v>1546</v>
      </c>
      <c r="K34" s="34">
        <f>DATE(MID(J34,1,4),MID(J34,5,2),MID(J34,7,2))</f>
        <v>44046</v>
      </c>
      <c r="L34" s="34" t="str">
        <f ca="1">IF(LEN(J34) &gt; 15,DATE(MID(J34,12,4),MID(J34,16,2),MID(J34,18,2)),TEXT(TODAY(),"yyyy-mm-dd"))</f>
        <v>2021-04-09</v>
      </c>
      <c r="M34" s="18">
        <f ca="1">(L34-K34+1)*B34</f>
        <v>30000</v>
      </c>
      <c r="N34" s="19">
        <f ca="1">H34/M34*365</f>
        <v>0.24442052233333339</v>
      </c>
      <c r="O34" s="35">
        <f>D34*C34</f>
        <v>119.86712000000001</v>
      </c>
      <c r="P34" s="35">
        <f>B34-O34</f>
        <v>0.1328799999999859</v>
      </c>
      <c r="Q34" s="36">
        <f>B34/150</f>
        <v>0.8</v>
      </c>
      <c r="R34" s="37">
        <f>R33+C34-T34</f>
        <v>10722.80000000001</v>
      </c>
      <c r="S34" s="38">
        <f>R34*D34</f>
        <v>18057.195200000016</v>
      </c>
      <c r="T34" s="38"/>
      <c r="U34" s="38"/>
      <c r="V34" s="39">
        <f>V33+U34</f>
        <v>46852.299999999996</v>
      </c>
      <c r="W34" s="39">
        <f>V34+S34</f>
        <v>64909.495200000012</v>
      </c>
      <c r="X34" s="1">
        <f>X33+B34</f>
        <v>53505</v>
      </c>
      <c r="Y34" s="37">
        <f>W34-X34</f>
        <v>11404.495200000012</v>
      </c>
      <c r="Z34" s="183">
        <f>W34/X34-1</f>
        <v>0.21314821418559027</v>
      </c>
      <c r="AA34" s="183">
        <f>SUM($C$2:C34)*D34/SUM($B$2:B34)-1</f>
        <v>7.1950200000000297E-2</v>
      </c>
      <c r="AB34" s="183">
        <f>Z34-AA34</f>
        <v>0.14119801418558997</v>
      </c>
      <c r="AC34" s="40">
        <f>IF(E34-F34&lt;0,"达成",E34-F34)</f>
        <v>4.2588683333333321E-2</v>
      </c>
    </row>
    <row r="35" spans="1:29">
      <c r="A35" s="31" t="s">
        <v>1547</v>
      </c>
      <c r="B35" s="2">
        <v>120</v>
      </c>
      <c r="C35" s="175">
        <v>71.11</v>
      </c>
      <c r="D35" s="176">
        <v>1.6855</v>
      </c>
      <c r="E35" s="32">
        <f>10%*Q35+13%</f>
        <v>0.21000000000000002</v>
      </c>
      <c r="F35" s="13">
        <f>IF(G35="",($F$1*C35-B35)/B35,H35/B35)</f>
        <v>0.16626325833333339</v>
      </c>
      <c r="H35" s="5">
        <f>IF(G35="",$F$1*C35-B35,G35-B35)</f>
        <v>19.951591000000008</v>
      </c>
      <c r="I35" s="2" t="s">
        <v>65</v>
      </c>
      <c r="J35" s="33" t="s">
        <v>1548</v>
      </c>
      <c r="K35" s="34">
        <f>DATE(MID(J35,1,4),MID(J35,5,2),MID(J35,7,2))</f>
        <v>44047</v>
      </c>
      <c r="L35" s="34" t="str">
        <f ca="1">IF(LEN(J35) &gt; 15,DATE(MID(J35,12,4),MID(J35,16,2),MID(J35,18,2)),TEXT(TODAY(),"yyyy-mm-dd"))</f>
        <v>2021-04-09</v>
      </c>
      <c r="M35" s="18">
        <f ca="1">(L35-K35+1)*B35</f>
        <v>29880</v>
      </c>
      <c r="N35" s="19">
        <f ca="1">H35/M35*365</f>
        <v>0.24371923410307908</v>
      </c>
      <c r="O35" s="35">
        <f>D35*C35</f>
        <v>119.85590499999999</v>
      </c>
      <c r="P35" s="35">
        <f>B35-O35</f>
        <v>0.14409500000000719</v>
      </c>
      <c r="Q35" s="36">
        <f>B35/150</f>
        <v>0.8</v>
      </c>
      <c r="R35" s="37">
        <f>R34+C35-T35</f>
        <v>10793.910000000011</v>
      </c>
      <c r="S35" s="38">
        <f>R35*D35</f>
        <v>18193.135305000018</v>
      </c>
      <c r="T35" s="38"/>
      <c r="U35" s="38"/>
      <c r="V35" s="39">
        <f>V34+U35</f>
        <v>46852.299999999996</v>
      </c>
      <c r="W35" s="39">
        <f>V35+S35</f>
        <v>65045.435305000014</v>
      </c>
      <c r="X35" s="1">
        <f>X34+B35</f>
        <v>53625</v>
      </c>
      <c r="Y35" s="37">
        <f>W35-X35</f>
        <v>11420.435305000014</v>
      </c>
      <c r="Z35" s="183">
        <f>W35/X35-1</f>
        <v>0.21296849053613087</v>
      </c>
      <c r="AA35" s="183">
        <f>SUM($C$2:C35)*D35/SUM($B$2:B35)-1</f>
        <v>7.0846530092592896E-2</v>
      </c>
      <c r="AB35" s="183">
        <f>Z35-AA35</f>
        <v>0.14212196044353798</v>
      </c>
      <c r="AC35" s="40">
        <f>IF(E35-F35&lt;0,"达成",E35-F35)</f>
        <v>4.3736741666666634E-2</v>
      </c>
    </row>
    <row r="36" spans="1:29">
      <c r="A36" s="31" t="s">
        <v>1549</v>
      </c>
      <c r="B36" s="2">
        <v>120</v>
      </c>
      <c r="C36" s="175">
        <v>71.099999999999994</v>
      </c>
      <c r="D36" s="176">
        <v>1.6858</v>
      </c>
      <c r="E36" s="32">
        <f>10%*Q36+13%</f>
        <v>0.21000000000000002</v>
      </c>
      <c r="F36" s="13">
        <f>IF(G36="",($F$1*C36-B36)/B36,H36/B36)</f>
        <v>0.16609924999999989</v>
      </c>
      <c r="H36" s="5">
        <f>IF(G36="",$F$1*C36-B36,G36-B36)</f>
        <v>19.931909999999988</v>
      </c>
      <c r="I36" s="2" t="s">
        <v>65</v>
      </c>
      <c r="J36" s="33" t="s">
        <v>1550</v>
      </c>
      <c r="K36" s="34">
        <f>DATE(MID(J36,1,4),MID(J36,5,2),MID(J36,7,2))</f>
        <v>44048</v>
      </c>
      <c r="L36" s="34" t="str">
        <f ca="1">IF(LEN(J36) &gt; 15,DATE(MID(J36,12,4),MID(J36,16,2),MID(J36,18,2)),TEXT(TODAY(),"yyyy-mm-dd"))</f>
        <v>2021-04-09</v>
      </c>
      <c r="M36" s="18">
        <f ca="1">(L36-K36+1)*B36</f>
        <v>29760</v>
      </c>
      <c r="N36" s="19">
        <f ca="1">H36/M36*365</f>
        <v>0.24446058971774176</v>
      </c>
      <c r="O36" s="35">
        <f>D36*C36</f>
        <v>119.86037999999999</v>
      </c>
      <c r="P36" s="35">
        <f>B36-O36</f>
        <v>0.13962000000000785</v>
      </c>
      <c r="Q36" s="36">
        <f>B36/150</f>
        <v>0.8</v>
      </c>
      <c r="R36" s="37">
        <f>R35+C36-T36</f>
        <v>10865.010000000011</v>
      </c>
      <c r="S36" s="38">
        <f>R36*D36</f>
        <v>18316.233858000018</v>
      </c>
      <c r="T36" s="38"/>
      <c r="U36" s="38"/>
      <c r="V36" s="39">
        <f>V35+U36</f>
        <v>46852.299999999996</v>
      </c>
      <c r="W36" s="39">
        <f>V36+S36</f>
        <v>65168.53385800001</v>
      </c>
      <c r="X36" s="1">
        <f>X35+B36</f>
        <v>53745</v>
      </c>
      <c r="Y36" s="37">
        <f>W36-X36</f>
        <v>11423.53385800001</v>
      </c>
      <c r="Z36" s="183">
        <f>W36/X36-1</f>
        <v>0.21255063462647716</v>
      </c>
      <c r="AA36" s="183">
        <f>SUM($C$2:C36)*D36/SUM($B$2:B36)-1</f>
        <v>6.9085760360360737E-2</v>
      </c>
      <c r="AB36" s="183">
        <f>Z36-AA36</f>
        <v>0.14346487426611643</v>
      </c>
      <c r="AC36" s="40">
        <f>IF(E36-F36&lt;0,"达成",E36-F36)</f>
        <v>4.3900750000000127E-2</v>
      </c>
    </row>
    <row r="37" spans="1:29">
      <c r="A37" s="144" t="s">
        <v>1551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955</v>
      </c>
      <c r="J37" s="152" t="s">
        <v>2127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0.18746350732732853</v>
      </c>
      <c r="AB37" s="219">
        <v>2.3582437739041451E-2</v>
      </c>
      <c r="AC37" s="164">
        <v>5.1666666666665695E-3</v>
      </c>
    </row>
    <row r="38" spans="1:29">
      <c r="A38" s="144" t="s">
        <v>1553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955</v>
      </c>
      <c r="J38" s="152" t="s">
        <v>2094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0.17355704305307218</v>
      </c>
      <c r="AB38" s="219">
        <v>3.3390889668980517E-2</v>
      </c>
      <c r="AC38" s="164" t="s">
        <v>1852</v>
      </c>
    </row>
    <row r="39" spans="1:29">
      <c r="A39" s="144" t="s">
        <v>1560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955</v>
      </c>
      <c r="J39" s="152" t="s">
        <v>2095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0.17651980864416927</v>
      </c>
      <c r="AB39" s="219">
        <v>3.1187202242070722E-2</v>
      </c>
      <c r="AC39" s="164" t="s">
        <v>1852</v>
      </c>
    </row>
    <row r="40" spans="1:29">
      <c r="A40" s="144" t="s">
        <v>1562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2067</v>
      </c>
      <c r="J40" s="152" t="s">
        <v>2117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0.16532573368606829</v>
      </c>
      <c r="AB40" s="219">
        <v>3.9017425041456111E-2</v>
      </c>
      <c r="AC40" s="164">
        <v>5.00000000000006E-3</v>
      </c>
    </row>
    <row r="41" spans="1:29">
      <c r="A41" s="144" t="s">
        <v>1564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2067</v>
      </c>
      <c r="J41" s="152" t="s">
        <v>2118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0.15625676981903203</v>
      </c>
      <c r="AB41" s="219">
        <v>4.531365824242739E-2</v>
      </c>
      <c r="AC41" s="164" t="s">
        <v>1852</v>
      </c>
    </row>
    <row r="42" spans="1:29">
      <c r="A42" s="144" t="s">
        <v>1566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2067</v>
      </c>
      <c r="J42" s="152" t="s">
        <v>2119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0.15313558400000127</v>
      </c>
      <c r="AB42" s="219">
        <v>4.7390527668042859E-2</v>
      </c>
      <c r="AC42" s="164" t="s">
        <v>1852</v>
      </c>
    </row>
    <row r="43" spans="1:29">
      <c r="A43" s="144" t="s">
        <v>1568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955</v>
      </c>
      <c r="J43" s="152" t="s">
        <v>2096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0.16875443546344382</v>
      </c>
      <c r="AB43" s="219">
        <v>3.6275444723421035E-2</v>
      </c>
      <c r="AC43" s="164" t="s">
        <v>1852</v>
      </c>
    </row>
    <row r="44" spans="1:29">
      <c r="A44" s="31" t="s">
        <v>1582</v>
      </c>
      <c r="B44" s="2">
        <v>120</v>
      </c>
      <c r="C44" s="175">
        <v>70.44</v>
      </c>
      <c r="D44" s="176">
        <v>1.7015</v>
      </c>
      <c r="E44" s="32">
        <f>10%*Q44+13%</f>
        <v>0.21000000000000002</v>
      </c>
      <c r="F44" s="13">
        <f>IF(G44="",($F$1*C44-B44)/B44,H44/B44)</f>
        <v>0.1552746999999999</v>
      </c>
      <c r="H44" s="5">
        <f>IF(G44="",$F$1*C44-B44,G44-B44)</f>
        <v>18.632963999999987</v>
      </c>
      <c r="I44" s="2" t="s">
        <v>65</v>
      </c>
      <c r="J44" s="33" t="s">
        <v>1583</v>
      </c>
      <c r="K44" s="34">
        <f>DATE(MID(J44,1,4),MID(J44,5,2),MID(J44,7,2))</f>
        <v>44060</v>
      </c>
      <c r="L44" s="34" t="str">
        <f ca="1">IF(LEN(J44) &gt; 15,DATE(MID(J44,12,4),MID(J44,16,2),MID(J44,18,2)),TEXT(TODAY(),"yyyy-mm-dd"))</f>
        <v>2021-04-09</v>
      </c>
      <c r="M44" s="18">
        <f ca="1">(L44-K44+1)*B44</f>
        <v>28320</v>
      </c>
      <c r="N44" s="19">
        <f ca="1">H44/M44*365</f>
        <v>0.2401494300847456</v>
      </c>
      <c r="O44" s="35">
        <f>D44*C44</f>
        <v>119.85365999999999</v>
      </c>
      <c r="P44" s="35">
        <f>B44-O44</f>
        <v>0.14634000000000924</v>
      </c>
      <c r="Q44" s="36">
        <f>B44/150</f>
        <v>0.8</v>
      </c>
      <c r="R44" s="37">
        <f>R43+C44-T44</f>
        <v>11344.420000000013</v>
      </c>
      <c r="S44" s="38">
        <f>R44*D44</f>
        <v>19302.530630000023</v>
      </c>
      <c r="T44" s="38">
        <v>96.72</v>
      </c>
      <c r="U44" s="38">
        <v>163.75</v>
      </c>
      <c r="V44" s="39">
        <f>V43+U44</f>
        <v>47016.049999999996</v>
      </c>
      <c r="W44" s="39">
        <f>V44+S44</f>
        <v>66318.580630000011</v>
      </c>
      <c r="X44" s="1">
        <f>X43+B44</f>
        <v>54705</v>
      </c>
      <c r="Y44" s="37">
        <f>W44-X44</f>
        <v>11613.580630000011</v>
      </c>
      <c r="Z44" s="183">
        <f>W44/X44-1</f>
        <v>0.21229468293574638</v>
      </c>
      <c r="AA44" s="183">
        <f>SUM($C$2:C44)*D44/SUM($B$2:B44)-1</f>
        <v>6.8746810185185581E-2</v>
      </c>
      <c r="AB44" s="183">
        <f>Z44-AA44</f>
        <v>0.1435478727505608</v>
      </c>
      <c r="AC44" s="40">
        <f>IF(E44-F44&lt;0,"达成",E44-F44)</f>
        <v>5.4725300000000116E-2</v>
      </c>
    </row>
    <row r="45" spans="1:29">
      <c r="A45" s="31" t="s">
        <v>1584</v>
      </c>
      <c r="B45" s="2">
        <v>120</v>
      </c>
      <c r="C45" s="175">
        <v>70.48</v>
      </c>
      <c r="D45" s="176">
        <v>1.7007000000000001</v>
      </c>
      <c r="E45" s="32">
        <f>10%*Q45+13%</f>
        <v>0.21000000000000002</v>
      </c>
      <c r="F45" s="13">
        <f>IF(G45="",($F$1*C45-B45)/B45,H45/B45)</f>
        <v>0.1559307333333334</v>
      </c>
      <c r="H45" s="5">
        <f>IF(G45="",$F$1*C45-B45,G45-B45)</f>
        <v>18.711688000000009</v>
      </c>
      <c r="I45" s="2" t="s">
        <v>65</v>
      </c>
      <c r="J45" s="33" t="s">
        <v>1585</v>
      </c>
      <c r="K45" s="34">
        <f>DATE(MID(J45,1,4),MID(J45,5,2),MID(J45,7,2))</f>
        <v>44061</v>
      </c>
      <c r="L45" s="34" t="str">
        <f ca="1">IF(LEN(J45) &gt; 15,DATE(MID(J45,12,4),MID(J45,16,2),MID(J45,18,2)),TEXT(TODAY(),"yyyy-mm-dd"))</f>
        <v>2021-04-09</v>
      </c>
      <c r="M45" s="18">
        <f ca="1">(L45-K45+1)*B45</f>
        <v>28200</v>
      </c>
      <c r="N45" s="19">
        <f ca="1">H45/M45*365</f>
        <v>0.24219028794326253</v>
      </c>
      <c r="O45" s="35">
        <f>D45*C45</f>
        <v>119.86533600000001</v>
      </c>
      <c r="P45" s="35">
        <f>B45-O45</f>
        <v>0.13466399999998657</v>
      </c>
      <c r="Q45" s="36">
        <f>B45/150</f>
        <v>0.8</v>
      </c>
      <c r="R45" s="37">
        <f>R44+C45-T45</f>
        <v>11414.900000000012</v>
      </c>
      <c r="S45" s="38">
        <f>R45*D45</f>
        <v>19413.320430000022</v>
      </c>
      <c r="T45" s="38"/>
      <c r="U45" s="38"/>
      <c r="V45" s="39">
        <f>V44+U45</f>
        <v>47016.049999999996</v>
      </c>
      <c r="W45" s="39">
        <f>V45+S45</f>
        <v>66429.37043000001</v>
      </c>
      <c r="X45" s="1">
        <f>X44+B45</f>
        <v>54825</v>
      </c>
      <c r="Y45" s="37">
        <f>W45-X45</f>
        <v>11604.37043000001</v>
      </c>
      <c r="Z45" s="183">
        <f>W45/X45-1</f>
        <v>0.21166202334701345</v>
      </c>
      <c r="AA45" s="183">
        <f>SUM($C$2:C45)*D45/SUM($B$2:B45)-1</f>
        <v>6.6736346195652718E-2</v>
      </c>
      <c r="AB45" s="183">
        <f>Z45-AA45</f>
        <v>0.14492567715136073</v>
      </c>
      <c r="AC45" s="40">
        <f>IF(E45-F45&lt;0,"达成",E45-F45)</f>
        <v>5.4069266666666616E-2</v>
      </c>
    </row>
    <row r="46" spans="1:29">
      <c r="A46" s="144" t="s">
        <v>1586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955</v>
      </c>
      <c r="J46" s="152" t="s">
        <v>2097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0.17391986672306947</v>
      </c>
      <c r="AB46" s="219">
        <v>3.2374448082645779E-2</v>
      </c>
      <c r="AC46" s="164">
        <v>4.7500000000000597E-3</v>
      </c>
    </row>
    <row r="47" spans="1:29">
      <c r="A47" s="144" t="s">
        <v>1588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955</v>
      </c>
      <c r="J47" s="152" t="s">
        <v>2098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0.15869848117647178</v>
      </c>
      <c r="AB47" s="219">
        <v>4.2930077781124121E-2</v>
      </c>
      <c r="AC47" s="164" t="s">
        <v>1852</v>
      </c>
    </row>
    <row r="48" spans="1:29">
      <c r="A48" s="144" t="s">
        <v>1590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955</v>
      </c>
      <c r="J48" s="152" t="s">
        <v>2099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0.16680044841402464</v>
      </c>
      <c r="AB48" s="219">
        <v>3.7151977933715052E-2</v>
      </c>
      <c r="AC48" s="164" t="s">
        <v>1852</v>
      </c>
    </row>
    <row r="49" spans="1:29">
      <c r="A49" s="31" t="s">
        <v>1592</v>
      </c>
      <c r="B49" s="2">
        <v>120</v>
      </c>
      <c r="C49" s="175">
        <v>71.16</v>
      </c>
      <c r="D49" s="176">
        <v>1.6843999999999999</v>
      </c>
      <c r="E49" s="32">
        <f>10%*Q49+13%</f>
        <v>0.21000000000000002</v>
      </c>
      <c r="F49" s="13">
        <f>IF(G49="",($F$1*C49-B49)/B49,H49/B49)</f>
        <v>0.16708329999999993</v>
      </c>
      <c r="H49" s="5">
        <f>IF(G49="",$F$1*C49-B49,G49-B49)</f>
        <v>20.049995999999993</v>
      </c>
      <c r="I49" s="2" t="s">
        <v>65</v>
      </c>
      <c r="J49" s="33" t="s">
        <v>1593</v>
      </c>
      <c r="K49" s="34">
        <f>DATE(MID(J49,1,4),MID(J49,5,2),MID(J49,7,2))</f>
        <v>44067</v>
      </c>
      <c r="L49" s="34" t="str">
        <f ca="1">IF(LEN(J49) &gt; 15,DATE(MID(J49,12,4),MID(J49,16,2),MID(J49,18,2)),TEXT(TODAY(),"yyyy-mm-dd"))</f>
        <v>2021-04-09</v>
      </c>
      <c r="M49" s="18">
        <f ca="1">(L49-K49+1)*B49</f>
        <v>27480</v>
      </c>
      <c r="N49" s="19">
        <f ca="1">H49/M49*365</f>
        <v>0.26631181004366805</v>
      </c>
      <c r="O49" s="35">
        <f>D49*C49</f>
        <v>119.86190399999998</v>
      </c>
      <c r="P49" s="35">
        <f>B49-O49</f>
        <v>0.13809600000001865</v>
      </c>
      <c r="Q49" s="36">
        <f>B49/150</f>
        <v>0.8</v>
      </c>
      <c r="R49" s="37">
        <f>R48+C49-T49</f>
        <v>11701.640000000012</v>
      </c>
      <c r="S49" s="38">
        <f>R49*D49</f>
        <v>19710.242416000019</v>
      </c>
      <c r="T49" s="38"/>
      <c r="U49" s="38"/>
      <c r="V49" s="39">
        <f>V48+U49</f>
        <v>47016.049999999996</v>
      </c>
      <c r="W49" s="39">
        <f>V49+S49</f>
        <v>66726.292416000011</v>
      </c>
      <c r="X49" s="1">
        <f>X48+B49</f>
        <v>55305</v>
      </c>
      <c r="Y49" s="37">
        <f>W49-X49</f>
        <v>11421.292416000011</v>
      </c>
      <c r="Z49" s="183">
        <f>W49/X49-1</f>
        <v>0.20651464453485247</v>
      </c>
      <c r="AA49" s="183">
        <f>SUM($C$2:C49)*D49/SUM($B$2:B49)-1</f>
        <v>5.2488918000000107E-2</v>
      </c>
      <c r="AB49" s="183">
        <f>Z49-AA49</f>
        <v>0.15402572653485236</v>
      </c>
      <c r="AC49" s="40">
        <f>IF(E49-F49&lt;0,"达成",E49-F49)</f>
        <v>4.2916700000000085E-2</v>
      </c>
    </row>
    <row r="50" spans="1:29">
      <c r="A50" s="31" t="s">
        <v>1594</v>
      </c>
      <c r="B50" s="2">
        <v>120</v>
      </c>
      <c r="C50" s="175">
        <v>71.069999999999993</v>
      </c>
      <c r="D50" s="176">
        <v>1.6866000000000001</v>
      </c>
      <c r="E50" s="32">
        <f>10%*Q50+13%</f>
        <v>0.21000000000000002</v>
      </c>
      <c r="F50" s="13">
        <f>IF(G50="",($F$1*C50-B50)/B50,H50/B50)</f>
        <v>0.16560722499999989</v>
      </c>
      <c r="H50" s="5">
        <f>IF(G50="",$F$1*C50-B50,G50-B50)</f>
        <v>19.872866999999985</v>
      </c>
      <c r="I50" s="2" t="s">
        <v>65</v>
      </c>
      <c r="J50" s="33" t="s">
        <v>1595</v>
      </c>
      <c r="K50" s="34">
        <f>DATE(MID(J50,1,4),MID(J50,5,2),MID(J50,7,2))</f>
        <v>44068</v>
      </c>
      <c r="L50" s="34" t="str">
        <f ca="1">IF(LEN(J50) &gt; 15,DATE(MID(J50,12,4),MID(J50,16,2),MID(J50,18,2)),TEXT(TODAY(),"yyyy-mm-dd"))</f>
        <v>2021-04-09</v>
      </c>
      <c r="M50" s="18">
        <f ca="1">(L50-K50+1)*B50</f>
        <v>27360</v>
      </c>
      <c r="N50" s="19">
        <f ca="1">H50/M50*365</f>
        <v>0.26511682949561383</v>
      </c>
      <c r="O50" s="35">
        <f>D50*C50</f>
        <v>119.86666199999999</v>
      </c>
      <c r="P50" s="35">
        <f>B50-O50</f>
        <v>0.13333800000000906</v>
      </c>
      <c r="Q50" s="36">
        <f>B50/150</f>
        <v>0.8</v>
      </c>
      <c r="R50" s="37">
        <f>R49+C50-T50</f>
        <v>11772.710000000012</v>
      </c>
      <c r="S50" s="38">
        <f>R50*D50</f>
        <v>19855.85268600002</v>
      </c>
      <c r="T50" s="38"/>
      <c r="U50" s="38"/>
      <c r="V50" s="39">
        <f>V49+U50</f>
        <v>47016.049999999996</v>
      </c>
      <c r="W50" s="39">
        <f>V50+S50</f>
        <v>66871.902686000016</v>
      </c>
      <c r="X50" s="1">
        <f>X49+B50</f>
        <v>55425</v>
      </c>
      <c r="Y50" s="37">
        <f>W50-X50</f>
        <v>11446.902686000016</v>
      </c>
      <c r="Z50" s="183">
        <f>W50/X50-1</f>
        <v>0.20652959289129491</v>
      </c>
      <c r="AA50" s="183">
        <f>SUM($C$2:C50)*D50/SUM($B$2:B50)-1</f>
        <v>5.278564117647111E-2</v>
      </c>
      <c r="AB50" s="183">
        <f>Z50-AA50</f>
        <v>0.1537439517148238</v>
      </c>
      <c r="AC50" s="40">
        <f>IF(E50-F50&lt;0,"达成",E50-F50)</f>
        <v>4.4392775000000134E-2</v>
      </c>
    </row>
    <row r="51" spans="1:29">
      <c r="A51" s="144" t="s">
        <v>1596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955</v>
      </c>
      <c r="J51" s="152" t="s">
        <v>2100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0.16192807201309445</v>
      </c>
      <c r="AB51" s="219">
        <v>4.0210604015351148E-2</v>
      </c>
      <c r="AC51" s="164" t="s">
        <v>1852</v>
      </c>
    </row>
    <row r="52" spans="1:29">
      <c r="A52" s="144" t="s">
        <v>1598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955</v>
      </c>
      <c r="J52" s="152" t="s">
        <v>2101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0.1666112179403807</v>
      </c>
      <c r="AB52" s="219">
        <v>3.6855199754760148E-2</v>
      </c>
      <c r="AC52" s="164">
        <v>4.3333333333333002E-3</v>
      </c>
    </row>
    <row r="53" spans="1:29">
      <c r="A53" s="31" t="s">
        <v>1600</v>
      </c>
      <c r="B53" s="2">
        <v>120</v>
      </c>
      <c r="C53" s="175">
        <v>69.91</v>
      </c>
      <c r="D53" s="176">
        <v>1.7144999999999999</v>
      </c>
      <c r="E53" s="32">
        <f t="shared" ref="E53:E58" si="0">10%*Q53+13%</f>
        <v>0.21000000000000002</v>
      </c>
      <c r="F53" s="13">
        <f t="shared" ref="F53:F58" si="1">IF(G53="",($F$1*C53-B53)/B53,H53/B53)</f>
        <v>0.14658225833333324</v>
      </c>
      <c r="H53" s="5">
        <f t="shared" ref="H53:H58" si="2">IF(G53="",$F$1*C53-B53,G53-B53)</f>
        <v>17.589870999999988</v>
      </c>
      <c r="I53" s="2" t="s">
        <v>65</v>
      </c>
      <c r="J53" s="33" t="s">
        <v>1601</v>
      </c>
      <c r="K53" s="34">
        <f t="shared" ref="K53:K58" si="3">DATE(MID(J53,1,4),MID(J53,5,2),MID(J53,7,2))</f>
        <v>44071</v>
      </c>
      <c r="L53" s="34" t="str">
        <f t="shared" ref="L53:L58" ca="1" si="4">IF(LEN(J53) &gt; 15,DATE(MID(J53,12,4),MID(J53,16,2),MID(J53,18,2)),TEXT(TODAY(),"yyyy-mm-dd"))</f>
        <v>2021-04-09</v>
      </c>
      <c r="M53" s="18">
        <f t="shared" ref="M53:M58" ca="1" si="5">(L53-K53+1)*B53</f>
        <v>27000</v>
      </c>
      <c r="N53" s="19">
        <f t="shared" ref="N53:N58" ca="1" si="6">H53/M53*365</f>
        <v>0.2377889968518517</v>
      </c>
      <c r="O53" s="35">
        <f t="shared" ref="O53:O58" si="7">D53*C53</f>
        <v>119.86069499999999</v>
      </c>
      <c r="P53" s="35">
        <f t="shared" ref="P53:P58" si="8">B53-O53</f>
        <v>0.13930500000000734</v>
      </c>
      <c r="Q53" s="36">
        <f t="shared" ref="Q53:Q58" si="9">B53/150</f>
        <v>0.8</v>
      </c>
      <c r="R53" s="37">
        <f t="shared" ref="R53:R58" si="10">R52+C53-T53</f>
        <v>10286.770000000011</v>
      </c>
      <c r="S53" s="38">
        <f t="shared" ref="S53:S58" si="11">R53*D53</f>
        <v>17636.667165000017</v>
      </c>
      <c r="T53" s="38">
        <v>1699.21</v>
      </c>
      <c r="U53" s="38">
        <v>2898.73</v>
      </c>
      <c r="V53" s="39">
        <f t="shared" ref="V53:V58" si="12">V52+U53</f>
        <v>49914.78</v>
      </c>
      <c r="W53" s="39">
        <f t="shared" ref="W53:W58" si="13">V53+S53</f>
        <v>67551.44716500002</v>
      </c>
      <c r="X53" s="1">
        <f t="shared" ref="X53:X58" si="14">X52+B53</f>
        <v>55785</v>
      </c>
      <c r="Y53" s="37">
        <f t="shared" ref="Y53:Y58" si="15">W53-X53</f>
        <v>11766.44716500002</v>
      </c>
      <c r="Z53" s="183">
        <f t="shared" ref="Z53:Z58" si="16">W53/X53-1</f>
        <v>0.21092492901317583</v>
      </c>
      <c r="AA53" s="183">
        <f>SUM($C$2:C53)*D53/SUM($B$2:B53)-1</f>
        <v>6.7173062500000214E-2</v>
      </c>
      <c r="AB53" s="183">
        <f t="shared" ref="AB53:AB58" si="17">Z53-AA53</f>
        <v>0.14375186651317562</v>
      </c>
      <c r="AC53" s="40">
        <f t="shared" ref="AC53:AC58" si="18">IF(E53-F53&lt;0,"达成",E53-F53)</f>
        <v>6.3417741666666777E-2</v>
      </c>
    </row>
    <row r="54" spans="1:29">
      <c r="A54" s="31" t="s">
        <v>1602</v>
      </c>
      <c r="B54" s="2">
        <v>120</v>
      </c>
      <c r="C54" s="175">
        <v>70.290000000000006</v>
      </c>
      <c r="D54" s="176">
        <v>1.7053</v>
      </c>
      <c r="E54" s="32">
        <f t="shared" si="0"/>
        <v>0.21000000000000002</v>
      </c>
      <c r="F54" s="13">
        <f t="shared" si="1"/>
        <v>0.15281457500000001</v>
      </c>
      <c r="H54" s="5">
        <f t="shared" si="2"/>
        <v>18.337749000000002</v>
      </c>
      <c r="I54" s="2" t="s">
        <v>65</v>
      </c>
      <c r="J54" s="33" t="s">
        <v>1603</v>
      </c>
      <c r="K54" s="34">
        <f t="shared" si="3"/>
        <v>44074</v>
      </c>
      <c r="L54" s="34" t="str">
        <f t="shared" ca="1" si="4"/>
        <v>2021-04-09</v>
      </c>
      <c r="M54" s="18">
        <f t="shared" ca="1" si="5"/>
        <v>26640</v>
      </c>
      <c r="N54" s="19">
        <f t="shared" ca="1" si="6"/>
        <v>0.25124918862612616</v>
      </c>
      <c r="O54" s="35">
        <f t="shared" si="7"/>
        <v>119.86553700000002</v>
      </c>
      <c r="P54" s="35">
        <f t="shared" si="8"/>
        <v>0.13446299999998246</v>
      </c>
      <c r="Q54" s="36">
        <f t="shared" si="9"/>
        <v>0.8</v>
      </c>
      <c r="R54" s="37">
        <f t="shared" si="10"/>
        <v>10357.060000000012</v>
      </c>
      <c r="S54" s="38">
        <f t="shared" si="11"/>
        <v>17661.894418000022</v>
      </c>
      <c r="T54" s="38"/>
      <c r="U54" s="38"/>
      <c r="V54" s="39">
        <f t="shared" si="12"/>
        <v>49914.78</v>
      </c>
      <c r="W54" s="39">
        <f t="shared" si="13"/>
        <v>67576.674418000024</v>
      </c>
      <c r="X54" s="1">
        <f t="shared" si="14"/>
        <v>55905</v>
      </c>
      <c r="Y54" s="37">
        <f t="shared" si="15"/>
        <v>11671.674418000024</v>
      </c>
      <c r="Z54" s="183">
        <f t="shared" si="16"/>
        <v>0.20877693261783437</v>
      </c>
      <c r="AA54" s="183">
        <f>SUM($C$2:C54)*D54/SUM($B$2:B54)-1</f>
        <v>6.0309031818182257E-2</v>
      </c>
      <c r="AB54" s="183">
        <f t="shared" si="17"/>
        <v>0.14846790079965211</v>
      </c>
      <c r="AC54" s="40">
        <f t="shared" si="18"/>
        <v>5.7185425000000012E-2</v>
      </c>
    </row>
    <row r="55" spans="1:29">
      <c r="A55" s="31" t="s">
        <v>1632</v>
      </c>
      <c r="B55" s="2">
        <v>120</v>
      </c>
      <c r="C55" s="175">
        <v>69.930000000000007</v>
      </c>
      <c r="D55" s="176">
        <v>1.714</v>
      </c>
      <c r="E55" s="32">
        <f t="shared" si="0"/>
        <v>0.21000000000000002</v>
      </c>
      <c r="F55" s="13">
        <f t="shared" si="1"/>
        <v>0.14691027500000001</v>
      </c>
      <c r="H55" s="5">
        <f t="shared" si="2"/>
        <v>17.629232999999999</v>
      </c>
      <c r="I55" s="2" t="s">
        <v>65</v>
      </c>
      <c r="J55" s="33" t="s">
        <v>1633</v>
      </c>
      <c r="K55" s="34">
        <f t="shared" si="3"/>
        <v>44075</v>
      </c>
      <c r="L55" s="34" t="str">
        <f t="shared" ca="1" si="4"/>
        <v>2021-04-09</v>
      </c>
      <c r="M55" s="18">
        <f t="shared" ca="1" si="5"/>
        <v>26520</v>
      </c>
      <c r="N55" s="19">
        <f t="shared" ca="1" si="6"/>
        <v>0.24263461708144796</v>
      </c>
      <c r="O55" s="35">
        <f t="shared" si="7"/>
        <v>119.86002000000001</v>
      </c>
      <c r="P55" s="35">
        <f t="shared" si="8"/>
        <v>0.13997999999999422</v>
      </c>
      <c r="Q55" s="36">
        <f t="shared" si="9"/>
        <v>0.8</v>
      </c>
      <c r="R55" s="37">
        <f t="shared" si="10"/>
        <v>10426.990000000013</v>
      </c>
      <c r="S55" s="38">
        <f t="shared" si="11"/>
        <v>17871.860860000023</v>
      </c>
      <c r="T55" s="38"/>
      <c r="U55" s="38"/>
      <c r="V55" s="39">
        <f t="shared" si="12"/>
        <v>49914.78</v>
      </c>
      <c r="W55" s="39">
        <f t="shared" si="13"/>
        <v>67786.640860000014</v>
      </c>
      <c r="X55" s="1">
        <f t="shared" si="14"/>
        <v>56025</v>
      </c>
      <c r="Y55" s="37">
        <f t="shared" si="15"/>
        <v>11761.640860000014</v>
      </c>
      <c r="Z55" s="183">
        <f t="shared" si="16"/>
        <v>0.20993557983043298</v>
      </c>
      <c r="AA55" s="183">
        <f>SUM($C$2:C55)*D55/SUM($B$2:B55)-1</f>
        <v>6.452408035714341E-2</v>
      </c>
      <c r="AB55" s="183">
        <f t="shared" si="17"/>
        <v>0.14541149947328957</v>
      </c>
      <c r="AC55" s="40">
        <f t="shared" si="18"/>
        <v>6.3089725000000013E-2</v>
      </c>
    </row>
    <row r="56" spans="1:29">
      <c r="A56" s="31" t="s">
        <v>1634</v>
      </c>
      <c r="B56" s="2">
        <v>120</v>
      </c>
      <c r="C56" s="175">
        <v>69.900000000000006</v>
      </c>
      <c r="D56" s="176">
        <v>1.7146999999999999</v>
      </c>
      <c r="E56" s="32">
        <f t="shared" si="0"/>
        <v>0.21000000000000002</v>
      </c>
      <c r="F56" s="13">
        <f t="shared" si="1"/>
        <v>0.14641824999999997</v>
      </c>
      <c r="H56" s="5">
        <f t="shared" si="2"/>
        <v>17.570189999999997</v>
      </c>
      <c r="I56" s="2" t="s">
        <v>65</v>
      </c>
      <c r="J56" s="33" t="s">
        <v>1635</v>
      </c>
      <c r="K56" s="34">
        <f t="shared" si="3"/>
        <v>44076</v>
      </c>
      <c r="L56" s="34" t="str">
        <f t="shared" ca="1" si="4"/>
        <v>2021-04-09</v>
      </c>
      <c r="M56" s="18">
        <f t="shared" ca="1" si="5"/>
        <v>26400</v>
      </c>
      <c r="N56" s="19">
        <f t="shared" ca="1" si="6"/>
        <v>0.24292118749999994</v>
      </c>
      <c r="O56" s="35">
        <f t="shared" si="7"/>
        <v>119.85753</v>
      </c>
      <c r="P56" s="35">
        <f t="shared" si="8"/>
        <v>0.14247000000000298</v>
      </c>
      <c r="Q56" s="36">
        <f t="shared" si="9"/>
        <v>0.8</v>
      </c>
      <c r="R56" s="37">
        <f t="shared" si="10"/>
        <v>10496.890000000012</v>
      </c>
      <c r="S56" s="38">
        <f t="shared" si="11"/>
        <v>17999.017283000019</v>
      </c>
      <c r="T56" s="38"/>
      <c r="U56" s="38"/>
      <c r="V56" s="39">
        <f t="shared" si="12"/>
        <v>49914.78</v>
      </c>
      <c r="W56" s="39">
        <f t="shared" si="13"/>
        <v>67913.797283000022</v>
      </c>
      <c r="X56" s="1">
        <f t="shared" si="14"/>
        <v>56145</v>
      </c>
      <c r="Y56" s="37">
        <f t="shared" si="15"/>
        <v>11768.797283000022</v>
      </c>
      <c r="Z56" s="183">
        <f t="shared" si="16"/>
        <v>0.20961434291566516</v>
      </c>
      <c r="AA56" s="183">
        <f>SUM($C$2:C56)*D56/SUM($B$2:B56)-1</f>
        <v>6.3798375877193392E-2</v>
      </c>
      <c r="AB56" s="183">
        <f t="shared" si="17"/>
        <v>0.14581596703847177</v>
      </c>
      <c r="AC56" s="40">
        <f t="shared" si="18"/>
        <v>6.3581750000000048E-2</v>
      </c>
    </row>
    <row r="57" spans="1:29">
      <c r="A57" s="31" t="s">
        <v>1636</v>
      </c>
      <c r="B57" s="2">
        <v>120</v>
      </c>
      <c r="C57" s="175">
        <v>70.27</v>
      </c>
      <c r="D57" s="176">
        <v>1.7058</v>
      </c>
      <c r="E57" s="32">
        <f t="shared" si="0"/>
        <v>0.21000000000000002</v>
      </c>
      <c r="F57" s="13">
        <f t="shared" si="1"/>
        <v>0.15248655833333327</v>
      </c>
      <c r="H57" s="5">
        <f t="shared" si="2"/>
        <v>18.298386999999991</v>
      </c>
      <c r="I57" s="2" t="s">
        <v>65</v>
      </c>
      <c r="J57" s="33" t="s">
        <v>1637</v>
      </c>
      <c r="K57" s="34">
        <f t="shared" si="3"/>
        <v>44077</v>
      </c>
      <c r="L57" s="34" t="str">
        <f t="shared" ca="1" si="4"/>
        <v>2021-04-09</v>
      </c>
      <c r="M57" s="18">
        <f t="shared" ca="1" si="5"/>
        <v>26280</v>
      </c>
      <c r="N57" s="19">
        <f t="shared" ca="1" si="6"/>
        <v>0.25414426388888878</v>
      </c>
      <c r="O57" s="35">
        <f t="shared" si="7"/>
        <v>119.86656599999999</v>
      </c>
      <c r="P57" s="35">
        <f t="shared" si="8"/>
        <v>0.13343400000000827</v>
      </c>
      <c r="Q57" s="36">
        <f t="shared" si="9"/>
        <v>0.8</v>
      </c>
      <c r="R57" s="37">
        <f t="shared" si="10"/>
        <v>10567.160000000013</v>
      </c>
      <c r="S57" s="38">
        <f t="shared" si="11"/>
        <v>18025.461528000022</v>
      </c>
      <c r="T57" s="38"/>
      <c r="U57" s="38"/>
      <c r="V57" s="39">
        <f t="shared" si="12"/>
        <v>49914.78</v>
      </c>
      <c r="W57" s="39">
        <f t="shared" si="13"/>
        <v>67940.241528000013</v>
      </c>
      <c r="X57" s="1">
        <f t="shared" si="14"/>
        <v>56265</v>
      </c>
      <c r="Y57" s="37">
        <f t="shared" si="15"/>
        <v>11675.241528000013</v>
      </c>
      <c r="Z57" s="183">
        <f t="shared" si="16"/>
        <v>0.20750451484937371</v>
      </c>
      <c r="AA57" s="183">
        <f>SUM($C$2:C57)*D57/SUM($B$2:B57)-1</f>
        <v>5.7252879310345284E-2</v>
      </c>
      <c r="AB57" s="183">
        <f t="shared" si="17"/>
        <v>0.15025163553902843</v>
      </c>
      <c r="AC57" s="40">
        <f t="shared" si="18"/>
        <v>5.7513441666666748E-2</v>
      </c>
    </row>
    <row r="58" spans="1:29">
      <c r="A58" s="31" t="s">
        <v>1638</v>
      </c>
      <c r="B58" s="2">
        <v>120</v>
      </c>
      <c r="C58" s="175">
        <v>70.91</v>
      </c>
      <c r="D58" s="176">
        <v>1.6902999999999999</v>
      </c>
      <c r="E58" s="32">
        <f t="shared" si="0"/>
        <v>0.21000000000000002</v>
      </c>
      <c r="F58" s="13">
        <f t="shared" si="1"/>
        <v>0.1629830916666665</v>
      </c>
      <c r="H58" s="5">
        <f t="shared" si="2"/>
        <v>19.557970999999981</v>
      </c>
      <c r="I58" s="2" t="s">
        <v>65</v>
      </c>
      <c r="J58" s="33" t="s">
        <v>1639</v>
      </c>
      <c r="K58" s="34">
        <f t="shared" si="3"/>
        <v>44078</v>
      </c>
      <c r="L58" s="34" t="str">
        <f t="shared" ca="1" si="4"/>
        <v>2021-04-09</v>
      </c>
      <c r="M58" s="18">
        <f t="shared" ca="1" si="5"/>
        <v>26160</v>
      </c>
      <c r="N58" s="19">
        <f t="shared" ca="1" si="6"/>
        <v>0.27288453421253794</v>
      </c>
      <c r="O58" s="35">
        <f t="shared" si="7"/>
        <v>119.85917299999998</v>
      </c>
      <c r="P58" s="35">
        <f t="shared" si="8"/>
        <v>0.1408270000000158</v>
      </c>
      <c r="Q58" s="36">
        <f t="shared" si="9"/>
        <v>0.8</v>
      </c>
      <c r="R58" s="37">
        <f t="shared" si="10"/>
        <v>10638.070000000012</v>
      </c>
      <c r="S58" s="38">
        <f t="shared" si="11"/>
        <v>17981.529721000021</v>
      </c>
      <c r="T58" s="38"/>
      <c r="U58" s="38"/>
      <c r="V58" s="39">
        <f t="shared" si="12"/>
        <v>49914.78</v>
      </c>
      <c r="W58" s="39">
        <f t="shared" si="13"/>
        <v>67896.309721000027</v>
      </c>
      <c r="X58" s="1">
        <f t="shared" si="14"/>
        <v>56385</v>
      </c>
      <c r="Y58" s="37">
        <f t="shared" si="15"/>
        <v>11511.309721000027</v>
      </c>
      <c r="Z58" s="183">
        <f t="shared" si="16"/>
        <v>0.20415553287221821</v>
      </c>
      <c r="AA58" s="183">
        <f>SUM($C$2:C58)*D58/SUM($B$2:B58)-1</f>
        <v>4.681854703389865E-2</v>
      </c>
      <c r="AB58" s="183">
        <f t="shared" si="17"/>
        <v>0.15733698583831957</v>
      </c>
      <c r="AC58" s="40">
        <f t="shared" si="18"/>
        <v>4.7016908333333524E-2</v>
      </c>
    </row>
    <row r="59" spans="1:29">
      <c r="A59" s="144" t="s">
        <v>1640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955</v>
      </c>
      <c r="J59" s="152" t="s">
        <v>2102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0.14515243602903194</v>
      </c>
      <c r="AB59" s="219">
        <v>5.2241295746917382E-2</v>
      </c>
      <c r="AC59" s="164" t="s">
        <v>1852</v>
      </c>
    </row>
    <row r="60" spans="1:29">
      <c r="A60" s="144" t="s">
        <v>1642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955</v>
      </c>
      <c r="J60" s="152" t="s">
        <v>2128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0.14990134471042582</v>
      </c>
      <c r="AB60" s="219">
        <v>4.8607485444941867E-2</v>
      </c>
      <c r="AC60" s="164">
        <v>4.0000000000000591E-3</v>
      </c>
    </row>
    <row r="61" spans="1:29">
      <c r="A61" s="144" t="s">
        <v>1644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2067</v>
      </c>
      <c r="J61" s="152" t="s">
        <v>2120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0.1235520626789377</v>
      </c>
      <c r="AB61" s="219">
        <v>6.7468368919477495E-2</v>
      </c>
      <c r="AC61" s="164" t="s">
        <v>1852</v>
      </c>
    </row>
    <row r="62" spans="1:29">
      <c r="A62" s="144" t="s">
        <v>1646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2067</v>
      </c>
      <c r="J62" s="152" t="s">
        <v>2121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0.12221723533891948</v>
      </c>
      <c r="AB62" s="219">
        <v>6.8213469721702946E-2</v>
      </c>
      <c r="AC62" s="164" t="s">
        <v>1852</v>
      </c>
    </row>
    <row r="63" spans="1:29">
      <c r="A63" s="144" t="s">
        <v>1648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2067</v>
      </c>
      <c r="J63" s="152" t="s">
        <v>2122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0.13164936838124186</v>
      </c>
      <c r="AB63" s="219">
        <v>6.1208906664774743E-2</v>
      </c>
      <c r="AC63" s="164">
        <v>6.1481481481481526E-3</v>
      </c>
    </row>
    <row r="64" spans="1:29">
      <c r="A64" s="144" t="s">
        <v>1663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955</v>
      </c>
      <c r="J64" s="152" t="s">
        <v>2103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0.13608916874530541</v>
      </c>
      <c r="AB64" s="219">
        <v>5.7816948096248044E-2</v>
      </c>
      <c r="AC64" s="164" t="s">
        <v>1852</v>
      </c>
    </row>
    <row r="65" spans="1:29">
      <c r="A65" s="144" t="s">
        <v>1665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955</v>
      </c>
      <c r="J65" s="152" t="s">
        <v>2104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0.14378315835821009</v>
      </c>
      <c r="AB65" s="219">
        <v>5.2108306075184796E-2</v>
      </c>
      <c r="AC65" s="164">
        <v>4.4444444444445286E-3</v>
      </c>
    </row>
    <row r="66" spans="1:29">
      <c r="A66" s="144" t="s">
        <v>1667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955</v>
      </c>
      <c r="J66" s="152" t="s">
        <v>2105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0.13639371732147376</v>
      </c>
      <c r="AB66" s="219">
        <v>5.720182288740383E-2</v>
      </c>
      <c r="AC66" s="164" t="s">
        <v>1852</v>
      </c>
    </row>
    <row r="67" spans="1:29">
      <c r="A67" s="144" t="s">
        <v>1669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955</v>
      </c>
      <c r="J67" s="152" t="s">
        <v>2106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0.13036161217476772</v>
      </c>
      <c r="AB67" s="219">
        <v>6.1307707613371898E-2</v>
      </c>
      <c r="AC67" s="164" t="s">
        <v>1852</v>
      </c>
    </row>
    <row r="68" spans="1:29">
      <c r="A68" s="31" t="s">
        <v>1671</v>
      </c>
      <c r="B68" s="2">
        <v>135</v>
      </c>
      <c r="C68" s="175">
        <v>80.209999999999994</v>
      </c>
      <c r="D68" s="176">
        <v>1.6811</v>
      </c>
      <c r="E68" s="32">
        <f>10%*Q68+13%</f>
        <v>0.22000000000000003</v>
      </c>
      <c r="F68" s="13">
        <f>IF(G68="",($F$1*C68-B68)/B68,H68/B68)</f>
        <v>0.16934297037037035</v>
      </c>
      <c r="H68" s="5">
        <f>IF(G68="",$F$1*C68-B68,G68-B68)</f>
        <v>22.861300999999997</v>
      </c>
      <c r="I68" s="2" t="s">
        <v>65</v>
      </c>
      <c r="J68" s="33" t="s">
        <v>1672</v>
      </c>
      <c r="K68" s="34">
        <f>DATE(MID(J68,1,4),MID(J68,5,2),MID(J68,7,2))</f>
        <v>44092</v>
      </c>
      <c r="L68" s="34" t="str">
        <f ca="1">IF(LEN(J68) &gt; 15,DATE(MID(J68,12,4),MID(J68,16,2),MID(J68,18,2)),TEXT(TODAY(),"yyyy-mm-dd"))</f>
        <v>2021-04-09</v>
      </c>
      <c r="M68" s="18">
        <f ca="1">(L68-K68+1)*B68</f>
        <v>27540</v>
      </c>
      <c r="N68" s="19">
        <f ca="1">H68/M68*365</f>
        <v>0.30299109894698617</v>
      </c>
      <c r="O68" s="35">
        <f>D68*C68</f>
        <v>134.84103099999999</v>
      </c>
      <c r="P68" s="35">
        <f>B68-O68</f>
        <v>0.15896900000001324</v>
      </c>
      <c r="Q68" s="36">
        <f>B68/150</f>
        <v>0.9</v>
      </c>
      <c r="R68" s="37">
        <f>R67+C68-T68</f>
        <v>11445.64000000001</v>
      </c>
      <c r="S68" s="38">
        <f>R68*D68</f>
        <v>19241.265404000016</v>
      </c>
      <c r="T68" s="38"/>
      <c r="U68" s="38"/>
      <c r="V68" s="39">
        <f>V67+U68</f>
        <v>49914.78</v>
      </c>
      <c r="W68" s="39">
        <f>V68+S68</f>
        <v>69156.045404000019</v>
      </c>
      <c r="X68" s="1">
        <f>X67+B68</f>
        <v>57720</v>
      </c>
      <c r="Y68" s="37">
        <f>W68-X68</f>
        <v>11436.045404000019</v>
      </c>
      <c r="Z68" s="183">
        <f>W68/X68-1</f>
        <v>0.19812968475398507</v>
      </c>
      <c r="AA68" s="183">
        <f>SUM($C$2:C68)*D68/SUM($B$2:B68)-1</f>
        <v>3.7283649197861424E-2</v>
      </c>
      <c r="AB68" s="183">
        <f>Z68-AA68</f>
        <v>0.16084603555612365</v>
      </c>
      <c r="AC68" s="40">
        <f>IF(E68-F68&lt;0,"达成",E68-F68)</f>
        <v>5.0657029629629674E-2</v>
      </c>
    </row>
    <row r="69" spans="1:29">
      <c r="A69" s="144" t="s">
        <v>1673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955</v>
      </c>
      <c r="J69" s="152" t="s">
        <v>2107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0.14230966443636439</v>
      </c>
      <c r="AB69" s="219">
        <v>5.243826153182396E-2</v>
      </c>
      <c r="AC69" s="164" t="s">
        <v>1852</v>
      </c>
    </row>
    <row r="70" spans="1:29">
      <c r="A70" s="144" t="s">
        <v>1675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955</v>
      </c>
      <c r="J70" s="152" t="s">
        <v>2108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0.12877504566474096</v>
      </c>
      <c r="AB70" s="219">
        <v>6.1841330221417135E-2</v>
      </c>
      <c r="AC70" s="164" t="s">
        <v>1852</v>
      </c>
    </row>
    <row r="71" spans="1:29">
      <c r="A71" s="144" t="s">
        <v>1677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955</v>
      </c>
      <c r="J71" s="152" t="s">
        <v>2109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0.13174693601340115</v>
      </c>
      <c r="AB71" s="219">
        <v>5.9541588096046816E-2</v>
      </c>
      <c r="AC71" s="164" t="s">
        <v>1852</v>
      </c>
    </row>
    <row r="72" spans="1:29">
      <c r="A72" s="144" t="s">
        <v>1679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955</v>
      </c>
      <c r="J72" s="152" t="s">
        <v>1993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0.11069247384688619</v>
      </c>
      <c r="AB72" s="219">
        <v>7.4193764285142683E-2</v>
      </c>
      <c r="AC72" s="164">
        <v>4.2962962962962981E-3</v>
      </c>
    </row>
    <row r="73" spans="1:29">
      <c r="A73" s="144" t="s">
        <v>1681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2067</v>
      </c>
      <c r="J73" s="152" t="s">
        <v>2123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0.11154252218284988</v>
      </c>
      <c r="AB73" s="219">
        <v>7.33769722330464E-2</v>
      </c>
      <c r="AC73" s="164" t="s">
        <v>1852</v>
      </c>
    </row>
    <row r="74" spans="1:29">
      <c r="A74" s="144" t="s">
        <v>1698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2067</v>
      </c>
      <c r="J74" s="152" t="s">
        <v>2124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0.11388525352112766</v>
      </c>
      <c r="AB74" s="219">
        <v>7.1515987306010942E-2</v>
      </c>
      <c r="AC74" s="164" t="s">
        <v>1852</v>
      </c>
    </row>
    <row r="75" spans="1:29">
      <c r="A75" s="144" t="s">
        <v>1699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2067</v>
      </c>
      <c r="J75" s="152" t="s">
        <v>2125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0.11546917182178773</v>
      </c>
      <c r="AB75" s="219">
        <v>7.0194257862782106E-2</v>
      </c>
      <c r="AC75" s="164" t="s">
        <v>1852</v>
      </c>
    </row>
    <row r="76" spans="1:29">
      <c r="A76" s="144" t="s">
        <v>1704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2067</v>
      </c>
      <c r="J76" s="152" t="s">
        <v>2126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0.11358540194714961</v>
      </c>
      <c r="AB76" s="219">
        <v>7.1301477358796106E-2</v>
      </c>
      <c r="AC76" s="164" t="s">
        <v>1852</v>
      </c>
    </row>
    <row r="77" spans="1:29">
      <c r="A77" s="144" t="s">
        <v>1706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955</v>
      </c>
      <c r="J77" s="152" t="s">
        <v>2110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0.13389247270214333</v>
      </c>
      <c r="AB77" s="219">
        <v>5.6931552925827189E-2</v>
      </c>
      <c r="AC77" s="164">
        <v>4.592592592592537E-3</v>
      </c>
    </row>
    <row r="78" spans="1:29">
      <c r="A78" s="31" t="s">
        <v>1708</v>
      </c>
      <c r="B78" s="2">
        <v>135</v>
      </c>
      <c r="C78" s="175">
        <v>78.83</v>
      </c>
      <c r="D78" s="176">
        <v>1.7105999999999999</v>
      </c>
      <c r="E78" s="32">
        <f t="shared" ref="E78:E87" si="19">10%*Q78+13%</f>
        <v>0.22000000000000003</v>
      </c>
      <c r="F78" s="13">
        <f t="shared" ref="F78:F87" si="20">IF(G78="",($F$1*C78-B78)/B78,H78/B78)</f>
        <v>0.14922461481481475</v>
      </c>
      <c r="H78" s="5">
        <f t="shared" ref="H78:H87" si="21">IF(G78="",$F$1*C78-B78,G78-B78)</f>
        <v>20.145322999999991</v>
      </c>
      <c r="I78" s="2" t="s">
        <v>65</v>
      </c>
      <c r="J78" s="33" t="s">
        <v>1709</v>
      </c>
      <c r="K78" s="34">
        <f t="shared" ref="K78:K87" si="22">DATE(MID(J78,1,4),MID(J78,5,2),MID(J78,7,2))</f>
        <v>44116</v>
      </c>
      <c r="L78" s="34" t="str">
        <f t="shared" ref="L78:L87" ca="1" si="23">IF(LEN(J78) &gt; 15,DATE(MID(J78,12,4),MID(J78,16,2),MID(J78,18,2)),TEXT(TODAY(),"yyyy-mm-dd"))</f>
        <v>2021-04-09</v>
      </c>
      <c r="M78" s="18">
        <f t="shared" ref="M78:M87" ca="1" si="24">(L78-K78+1)*B78</f>
        <v>24300</v>
      </c>
      <c r="N78" s="19">
        <f t="shared" ref="N78:N87" ca="1" si="25">H78/M78*365</f>
        <v>0.3025943578189299</v>
      </c>
      <c r="O78" s="35">
        <f t="shared" ref="O78:O87" si="26">D78*C78</f>
        <v>134.846598</v>
      </c>
      <c r="P78" s="35">
        <f t="shared" ref="P78:P87" si="27">B78-O78</f>
        <v>0.15340199999999982</v>
      </c>
      <c r="Q78" s="36">
        <f t="shared" ref="Q78:Q87" si="28">B78/150</f>
        <v>0.9</v>
      </c>
      <c r="R78" s="37">
        <f t="shared" ref="R78:R87" si="29">R77+C78-T78</f>
        <v>12254.760000000011</v>
      </c>
      <c r="S78" s="38">
        <f t="shared" ref="S78:S87" si="30">R78*D78</f>
        <v>20962.992456000018</v>
      </c>
      <c r="T78" s="38"/>
      <c r="U78" s="38"/>
      <c r="V78" s="39">
        <f t="shared" ref="V78:V87" si="31">V77+U78</f>
        <v>49914.78</v>
      </c>
      <c r="W78" s="39">
        <f t="shared" ref="W78:W87" si="32">V78+S78</f>
        <v>70877.772456000021</v>
      </c>
      <c r="X78" s="1">
        <f t="shared" ref="X78:X87" si="33">X77+B78</f>
        <v>59055</v>
      </c>
      <c r="Y78" s="37">
        <f t="shared" ref="Y78:Y87" si="34">W78-X78</f>
        <v>11822.772456000021</v>
      </c>
      <c r="Z78" s="183">
        <f t="shared" ref="Z78:Z87" si="35">W78/X78-1</f>
        <v>0.20019934732029498</v>
      </c>
      <c r="AA78" s="183">
        <f>SUM($C$2:C78)*D78/SUM($B$2:B78)-1</f>
        <v>5.2922547692308086E-2</v>
      </c>
      <c r="AB78" s="183">
        <f t="shared" ref="AB78:AB87" si="36">Z78-AA78</f>
        <v>0.1472767996279869</v>
      </c>
      <c r="AC78" s="40">
        <f t="shared" ref="AC78:AC87" si="37">IF(E78-F78&lt;0,"达成",E78-F78)</f>
        <v>7.077538518518528E-2</v>
      </c>
    </row>
    <row r="79" spans="1:29">
      <c r="A79" s="31" t="s">
        <v>1710</v>
      </c>
      <c r="B79" s="2">
        <v>120</v>
      </c>
      <c r="C79" s="175">
        <v>69.84</v>
      </c>
      <c r="D79" s="176">
        <v>1.7161999999999999</v>
      </c>
      <c r="E79" s="32">
        <f t="shared" si="19"/>
        <v>0.21000000000000002</v>
      </c>
      <c r="F79" s="13">
        <f t="shared" si="20"/>
        <v>0.14543419999999993</v>
      </c>
      <c r="H79" s="5">
        <f t="shared" si="21"/>
        <v>17.452103999999991</v>
      </c>
      <c r="I79" s="2" t="s">
        <v>65</v>
      </c>
      <c r="J79" s="33" t="s">
        <v>1711</v>
      </c>
      <c r="K79" s="34">
        <f t="shared" si="22"/>
        <v>44117</v>
      </c>
      <c r="L79" s="34" t="str">
        <f t="shared" ca="1" si="23"/>
        <v>2021-04-09</v>
      </c>
      <c r="M79" s="18">
        <f t="shared" ca="1" si="24"/>
        <v>21480</v>
      </c>
      <c r="N79" s="19">
        <f t="shared" ca="1" si="25"/>
        <v>0.29655577094972052</v>
      </c>
      <c r="O79" s="35">
        <f t="shared" si="26"/>
        <v>119.859408</v>
      </c>
      <c r="P79" s="35">
        <f t="shared" si="27"/>
        <v>0.14059199999999805</v>
      </c>
      <c r="Q79" s="36">
        <f t="shared" si="28"/>
        <v>0.8</v>
      </c>
      <c r="R79" s="37">
        <f t="shared" si="29"/>
        <v>11676.290000000012</v>
      </c>
      <c r="S79" s="38">
        <f t="shared" si="30"/>
        <v>20038.848898000018</v>
      </c>
      <c r="T79" s="38">
        <v>648.30999999999995</v>
      </c>
      <c r="U79" s="38">
        <v>1107.07</v>
      </c>
      <c r="V79" s="39">
        <f t="shared" si="31"/>
        <v>51021.85</v>
      </c>
      <c r="W79" s="39">
        <f t="shared" si="32"/>
        <v>71060.698898000017</v>
      </c>
      <c r="X79" s="1">
        <f t="shared" si="33"/>
        <v>59175</v>
      </c>
      <c r="Y79" s="37">
        <f t="shared" si="34"/>
        <v>11885.698898000017</v>
      </c>
      <c r="Z79" s="183">
        <f t="shared" si="35"/>
        <v>0.20085676211237891</v>
      </c>
      <c r="AA79" s="183">
        <f>SUM($C$2:C79)*D79/SUM($B$2:B79)-1</f>
        <v>5.5669917730496898E-2</v>
      </c>
      <c r="AB79" s="183">
        <f t="shared" si="36"/>
        <v>0.14518684438188201</v>
      </c>
      <c r="AC79" s="40">
        <f t="shared" si="37"/>
        <v>6.456580000000009E-2</v>
      </c>
    </row>
    <row r="80" spans="1:29">
      <c r="A80" s="31" t="s">
        <v>1719</v>
      </c>
      <c r="B80" s="2">
        <v>120</v>
      </c>
      <c r="C80" s="175">
        <v>70.28</v>
      </c>
      <c r="D80" s="176">
        <v>1.7055</v>
      </c>
      <c r="E80" s="32">
        <f t="shared" si="19"/>
        <v>0.21000000000000002</v>
      </c>
      <c r="F80" s="13">
        <f t="shared" si="20"/>
        <v>0.15265056666666676</v>
      </c>
      <c r="H80" s="5">
        <f t="shared" si="21"/>
        <v>18.318068000000011</v>
      </c>
      <c r="I80" s="2" t="s">
        <v>65</v>
      </c>
      <c r="J80" s="33" t="s">
        <v>1720</v>
      </c>
      <c r="K80" s="34">
        <f t="shared" si="22"/>
        <v>44118</v>
      </c>
      <c r="L80" s="34" t="str">
        <f t="shared" ca="1" si="23"/>
        <v>2021-04-09</v>
      </c>
      <c r="M80" s="18">
        <f t="shared" ca="1" si="24"/>
        <v>21360</v>
      </c>
      <c r="N80" s="19">
        <f t="shared" ca="1" si="25"/>
        <v>0.31301942041198522</v>
      </c>
      <c r="O80" s="35">
        <f t="shared" si="26"/>
        <v>119.86254000000001</v>
      </c>
      <c r="P80" s="35">
        <f t="shared" si="27"/>
        <v>0.13745999999999015</v>
      </c>
      <c r="Q80" s="36">
        <f t="shared" si="28"/>
        <v>0.8</v>
      </c>
      <c r="R80" s="37">
        <f t="shared" si="29"/>
        <v>11746.570000000012</v>
      </c>
      <c r="S80" s="38">
        <f t="shared" si="30"/>
        <v>20033.775135000022</v>
      </c>
      <c r="T80" s="38"/>
      <c r="U80" s="38"/>
      <c r="V80" s="39">
        <f t="shared" si="31"/>
        <v>51021.85</v>
      </c>
      <c r="W80" s="39">
        <f t="shared" si="32"/>
        <v>71055.625135000024</v>
      </c>
      <c r="X80" s="1">
        <f t="shared" si="33"/>
        <v>59295</v>
      </c>
      <c r="Y80" s="37">
        <f t="shared" si="34"/>
        <v>11760.625135000024</v>
      </c>
      <c r="Z80" s="183">
        <f t="shared" si="35"/>
        <v>0.1983409247828658</v>
      </c>
      <c r="AA80" s="183">
        <f>SUM($C$2:C80)*D80/SUM($B$2:B80)-1</f>
        <v>4.8484720720721075E-2</v>
      </c>
      <c r="AB80" s="183">
        <f t="shared" si="36"/>
        <v>0.14985620406214473</v>
      </c>
      <c r="AC80" s="40">
        <f t="shared" si="37"/>
        <v>5.7349433333333255E-2</v>
      </c>
    </row>
    <row r="81" spans="1:29">
      <c r="A81" s="31" t="s">
        <v>1721</v>
      </c>
      <c r="B81" s="2">
        <v>120</v>
      </c>
      <c r="C81" s="175">
        <v>70.34</v>
      </c>
      <c r="D81" s="176">
        <v>1.7039</v>
      </c>
      <c r="E81" s="32">
        <f t="shared" si="19"/>
        <v>0.21000000000000002</v>
      </c>
      <c r="F81" s="13">
        <f t="shared" si="20"/>
        <v>0.15363461666666681</v>
      </c>
      <c r="H81" s="5">
        <f t="shared" si="21"/>
        <v>18.436154000000016</v>
      </c>
      <c r="I81" s="2" t="s">
        <v>65</v>
      </c>
      <c r="J81" s="33" t="s">
        <v>1722</v>
      </c>
      <c r="K81" s="34">
        <f t="shared" si="22"/>
        <v>44119</v>
      </c>
      <c r="L81" s="34" t="str">
        <f t="shared" ca="1" si="23"/>
        <v>2021-04-09</v>
      </c>
      <c r="M81" s="18">
        <f t="shared" ca="1" si="24"/>
        <v>21240</v>
      </c>
      <c r="N81" s="19">
        <f t="shared" ca="1" si="25"/>
        <v>0.31681714736346545</v>
      </c>
      <c r="O81" s="35">
        <f t="shared" si="26"/>
        <v>119.85232600000001</v>
      </c>
      <c r="P81" s="35">
        <f t="shared" si="27"/>
        <v>0.14767399999999498</v>
      </c>
      <c r="Q81" s="36">
        <f t="shared" si="28"/>
        <v>0.8</v>
      </c>
      <c r="R81" s="37">
        <f t="shared" si="29"/>
        <v>11816.910000000013</v>
      </c>
      <c r="S81" s="38">
        <f t="shared" si="30"/>
        <v>20134.832949000021</v>
      </c>
      <c r="T81" s="38"/>
      <c r="U81" s="38"/>
      <c r="V81" s="39">
        <f t="shared" si="31"/>
        <v>51021.85</v>
      </c>
      <c r="W81" s="39">
        <f t="shared" si="32"/>
        <v>71156.682949000024</v>
      </c>
      <c r="X81" s="1">
        <f t="shared" si="33"/>
        <v>59415</v>
      </c>
      <c r="Y81" s="37">
        <f t="shared" si="34"/>
        <v>11741.682949000024</v>
      </c>
      <c r="Z81" s="183">
        <f t="shared" si="35"/>
        <v>0.19762152569216562</v>
      </c>
      <c r="AA81" s="183">
        <f>SUM($C$2:C81)*D81/SUM($B$2:B81)-1</f>
        <v>4.6922675964391924E-2</v>
      </c>
      <c r="AB81" s="183">
        <f t="shared" si="36"/>
        <v>0.1506988497277737</v>
      </c>
      <c r="AC81" s="40">
        <f t="shared" si="37"/>
        <v>5.6365383333333213E-2</v>
      </c>
    </row>
    <row r="82" spans="1:29">
      <c r="A82" s="31" t="s">
        <v>1723</v>
      </c>
      <c r="B82" s="2">
        <v>120</v>
      </c>
      <c r="C82" s="175">
        <v>70.44</v>
      </c>
      <c r="D82" s="176">
        <v>1.7015</v>
      </c>
      <c r="E82" s="32">
        <f t="shared" si="19"/>
        <v>0.21000000000000002</v>
      </c>
      <c r="F82" s="13">
        <f t="shared" si="20"/>
        <v>0.1552746999999999</v>
      </c>
      <c r="H82" s="5">
        <f t="shared" si="21"/>
        <v>18.632963999999987</v>
      </c>
      <c r="I82" s="2" t="s">
        <v>65</v>
      </c>
      <c r="J82" s="33" t="s">
        <v>1724</v>
      </c>
      <c r="K82" s="34">
        <f t="shared" si="22"/>
        <v>44120</v>
      </c>
      <c r="L82" s="34" t="str">
        <f t="shared" ca="1" si="23"/>
        <v>2021-04-09</v>
      </c>
      <c r="M82" s="18">
        <f t="shared" ca="1" si="24"/>
        <v>21120</v>
      </c>
      <c r="N82" s="19">
        <f t="shared" ca="1" si="25"/>
        <v>0.32201855397727253</v>
      </c>
      <c r="O82" s="35">
        <f t="shared" si="26"/>
        <v>119.85365999999999</v>
      </c>
      <c r="P82" s="35">
        <f t="shared" si="27"/>
        <v>0.14634000000000924</v>
      </c>
      <c r="Q82" s="36">
        <f t="shared" si="28"/>
        <v>0.8</v>
      </c>
      <c r="R82" s="37">
        <f t="shared" si="29"/>
        <v>11887.350000000013</v>
      </c>
      <c r="S82" s="38">
        <f t="shared" si="30"/>
        <v>20226.326025000024</v>
      </c>
      <c r="T82" s="38"/>
      <c r="U82" s="38"/>
      <c r="V82" s="39">
        <f t="shared" si="31"/>
        <v>51021.85</v>
      </c>
      <c r="W82" s="39">
        <f t="shared" si="32"/>
        <v>71248.176025000022</v>
      </c>
      <c r="X82" s="1">
        <f t="shared" si="33"/>
        <v>59535</v>
      </c>
      <c r="Y82" s="37">
        <f t="shared" si="34"/>
        <v>11713.176025000022</v>
      </c>
      <c r="Z82" s="183">
        <f t="shared" si="35"/>
        <v>0.19674436927857597</v>
      </c>
      <c r="AA82" s="183">
        <f>SUM($C$2:C82)*D82/SUM($B$2:B82)-1</f>
        <v>4.4900630498533989E-2</v>
      </c>
      <c r="AB82" s="183">
        <f t="shared" si="36"/>
        <v>0.15184373878004198</v>
      </c>
      <c r="AC82" s="40">
        <f t="shared" si="37"/>
        <v>5.4725300000000116E-2</v>
      </c>
    </row>
    <row r="83" spans="1:29">
      <c r="A83" s="31" t="s">
        <v>1725</v>
      </c>
      <c r="B83" s="2">
        <v>120</v>
      </c>
      <c r="C83" s="175">
        <v>70.959999999999994</v>
      </c>
      <c r="D83" s="176">
        <v>1.6892</v>
      </c>
      <c r="E83" s="32">
        <f t="shared" si="19"/>
        <v>0.21000000000000002</v>
      </c>
      <c r="F83" s="13">
        <f t="shared" si="20"/>
        <v>0.1638031333333333</v>
      </c>
      <c r="H83" s="5">
        <f t="shared" si="21"/>
        <v>19.656375999999995</v>
      </c>
      <c r="I83" s="2" t="s">
        <v>65</v>
      </c>
      <c r="J83" s="33" t="s">
        <v>1726</v>
      </c>
      <c r="K83" s="34">
        <f t="shared" si="22"/>
        <v>44123</v>
      </c>
      <c r="L83" s="34" t="str">
        <f t="shared" ca="1" si="23"/>
        <v>2021-04-09</v>
      </c>
      <c r="M83" s="18">
        <f t="shared" ca="1" si="24"/>
        <v>20760</v>
      </c>
      <c r="N83" s="19">
        <f t="shared" ca="1" si="25"/>
        <v>0.34559620616570319</v>
      </c>
      <c r="O83" s="35">
        <f t="shared" si="26"/>
        <v>119.86563199999999</v>
      </c>
      <c r="P83" s="35">
        <f t="shared" si="27"/>
        <v>0.13436800000000915</v>
      </c>
      <c r="Q83" s="36">
        <f t="shared" si="28"/>
        <v>0.8</v>
      </c>
      <c r="R83" s="37">
        <f t="shared" si="29"/>
        <v>11958.310000000012</v>
      </c>
      <c r="S83" s="38">
        <f t="shared" si="30"/>
        <v>20199.977252000022</v>
      </c>
      <c r="T83" s="38"/>
      <c r="U83" s="38"/>
      <c r="V83" s="39">
        <f t="shared" si="31"/>
        <v>51021.85</v>
      </c>
      <c r="W83" s="39">
        <f t="shared" si="32"/>
        <v>71221.827252000017</v>
      </c>
      <c r="X83" s="1">
        <f t="shared" si="33"/>
        <v>59655</v>
      </c>
      <c r="Y83" s="37">
        <f t="shared" si="34"/>
        <v>11566.827252000017</v>
      </c>
      <c r="Z83" s="183">
        <f t="shared" si="35"/>
        <v>0.1938953524767415</v>
      </c>
      <c r="AA83" s="183">
        <f>SUM($C$2:C83)*D83/SUM($B$2:B83)-1</f>
        <v>3.6901139323671783E-2</v>
      </c>
      <c r="AB83" s="183">
        <f t="shared" si="36"/>
        <v>0.15699421315306972</v>
      </c>
      <c r="AC83" s="40">
        <f t="shared" si="37"/>
        <v>4.6196866666666725E-2</v>
      </c>
    </row>
    <row r="84" spans="1:29">
      <c r="A84" s="31" t="s">
        <v>1727</v>
      </c>
      <c r="B84" s="2">
        <v>135</v>
      </c>
      <c r="C84" s="175">
        <v>79.22</v>
      </c>
      <c r="D84" s="176">
        <v>1.702</v>
      </c>
      <c r="E84" s="32">
        <f t="shared" si="19"/>
        <v>0.22000000000000003</v>
      </c>
      <c r="F84" s="13">
        <f t="shared" si="20"/>
        <v>0.15491023703703702</v>
      </c>
      <c r="H84" s="5">
        <f t="shared" si="21"/>
        <v>20.912881999999996</v>
      </c>
      <c r="I84" s="2" t="s">
        <v>65</v>
      </c>
      <c r="J84" s="33" t="s">
        <v>1728</v>
      </c>
      <c r="K84" s="34">
        <f t="shared" si="22"/>
        <v>44124</v>
      </c>
      <c r="L84" s="34" t="str">
        <f t="shared" ca="1" si="23"/>
        <v>2021-04-09</v>
      </c>
      <c r="M84" s="18">
        <f t="shared" ca="1" si="24"/>
        <v>23220</v>
      </c>
      <c r="N84" s="19">
        <f t="shared" ca="1" si="25"/>
        <v>0.32873393324720063</v>
      </c>
      <c r="O84" s="35">
        <f t="shared" si="26"/>
        <v>134.83243999999999</v>
      </c>
      <c r="P84" s="35">
        <f t="shared" si="27"/>
        <v>0.16756000000000881</v>
      </c>
      <c r="Q84" s="36">
        <f t="shared" si="28"/>
        <v>0.9</v>
      </c>
      <c r="R84" s="37">
        <f t="shared" si="29"/>
        <v>12037.530000000012</v>
      </c>
      <c r="S84" s="38">
        <f t="shared" si="30"/>
        <v>20487.876060000021</v>
      </c>
      <c r="T84" s="38"/>
      <c r="U84" s="38"/>
      <c r="V84" s="39">
        <f t="shared" si="31"/>
        <v>51021.85</v>
      </c>
      <c r="W84" s="39">
        <f t="shared" si="32"/>
        <v>71509.726060000015</v>
      </c>
      <c r="X84" s="1">
        <f t="shared" si="33"/>
        <v>59790</v>
      </c>
      <c r="Y84" s="37">
        <f t="shared" si="34"/>
        <v>11719.726060000015</v>
      </c>
      <c r="Z84" s="183">
        <f t="shared" si="35"/>
        <v>0.19601481953503952</v>
      </c>
      <c r="AA84" s="183">
        <f>SUM($C$2:C84)*D84/SUM($B$2:B84)-1</f>
        <v>4.4166042918455162E-2</v>
      </c>
      <c r="AB84" s="183">
        <f t="shared" si="36"/>
        <v>0.15184877661658436</v>
      </c>
      <c r="AC84" s="40">
        <f t="shared" si="37"/>
        <v>6.508976296296301E-2</v>
      </c>
    </row>
    <row r="85" spans="1:29">
      <c r="A85" s="31" t="s">
        <v>1729</v>
      </c>
      <c r="B85" s="2">
        <v>120</v>
      </c>
      <c r="C85" s="175">
        <v>70.44</v>
      </c>
      <c r="D85" s="176">
        <v>1.7016</v>
      </c>
      <c r="E85" s="32">
        <f t="shared" si="19"/>
        <v>0.21000000000000002</v>
      </c>
      <c r="F85" s="13">
        <f t="shared" si="20"/>
        <v>0.1552746999999999</v>
      </c>
      <c r="H85" s="5">
        <f t="shared" si="21"/>
        <v>18.632963999999987</v>
      </c>
      <c r="I85" s="2" t="s">
        <v>65</v>
      </c>
      <c r="J85" s="33" t="s">
        <v>1730</v>
      </c>
      <c r="K85" s="34">
        <f t="shared" si="22"/>
        <v>44125</v>
      </c>
      <c r="L85" s="34" t="str">
        <f t="shared" ca="1" si="23"/>
        <v>2021-04-09</v>
      </c>
      <c r="M85" s="18">
        <f t="shared" ca="1" si="24"/>
        <v>20520</v>
      </c>
      <c r="N85" s="19">
        <f t="shared" ca="1" si="25"/>
        <v>0.33143430116959038</v>
      </c>
      <c r="O85" s="35">
        <f t="shared" si="26"/>
        <v>119.860704</v>
      </c>
      <c r="P85" s="35">
        <f t="shared" si="27"/>
        <v>0.13929600000000164</v>
      </c>
      <c r="Q85" s="36">
        <f t="shared" si="28"/>
        <v>0.8</v>
      </c>
      <c r="R85" s="37">
        <f t="shared" si="29"/>
        <v>12107.970000000012</v>
      </c>
      <c r="S85" s="38">
        <f t="shared" si="30"/>
        <v>20602.92175200002</v>
      </c>
      <c r="T85" s="38"/>
      <c r="U85" s="38"/>
      <c r="V85" s="39">
        <f t="shared" si="31"/>
        <v>51021.85</v>
      </c>
      <c r="W85" s="39">
        <f t="shared" si="32"/>
        <v>71624.771752000015</v>
      </c>
      <c r="X85" s="1">
        <f t="shared" si="33"/>
        <v>59910</v>
      </c>
      <c r="Y85" s="37">
        <f t="shared" si="34"/>
        <v>11714.771752000015</v>
      </c>
      <c r="Z85" s="183">
        <f t="shared" si="35"/>
        <v>0.19553950512435336</v>
      </c>
      <c r="AA85" s="183">
        <f>SUM($C$2:C85)*D85/SUM($B$2:B85)-1</f>
        <v>4.3410530127298674E-2</v>
      </c>
      <c r="AB85" s="183">
        <f t="shared" si="36"/>
        <v>0.15212897499705469</v>
      </c>
      <c r="AC85" s="40">
        <f t="shared" si="37"/>
        <v>5.4725300000000116E-2</v>
      </c>
    </row>
    <row r="86" spans="1:29">
      <c r="A86" s="31" t="s">
        <v>1731</v>
      </c>
      <c r="B86" s="2">
        <v>120</v>
      </c>
      <c r="C86" s="175">
        <v>70.64</v>
      </c>
      <c r="D86" s="176">
        <v>1.6968000000000001</v>
      </c>
      <c r="E86" s="32">
        <f t="shared" si="19"/>
        <v>0.21000000000000002</v>
      </c>
      <c r="F86" s="13">
        <f t="shared" si="20"/>
        <v>0.15855486666666654</v>
      </c>
      <c r="H86" s="5">
        <f t="shared" si="21"/>
        <v>19.026583999999986</v>
      </c>
      <c r="I86" s="2" t="s">
        <v>65</v>
      </c>
      <c r="J86" s="33" t="s">
        <v>1732</v>
      </c>
      <c r="K86" s="34">
        <f t="shared" si="22"/>
        <v>44126</v>
      </c>
      <c r="L86" s="34" t="str">
        <f t="shared" ca="1" si="23"/>
        <v>2021-04-09</v>
      </c>
      <c r="M86" s="18">
        <f t="shared" ca="1" si="24"/>
        <v>20400</v>
      </c>
      <c r="N86" s="19">
        <f t="shared" ca="1" si="25"/>
        <v>0.34042662549019581</v>
      </c>
      <c r="O86" s="35">
        <f t="shared" si="26"/>
        <v>119.861952</v>
      </c>
      <c r="P86" s="35">
        <f t="shared" si="27"/>
        <v>0.13804799999999773</v>
      </c>
      <c r="Q86" s="36">
        <f t="shared" si="28"/>
        <v>0.8</v>
      </c>
      <c r="R86" s="37">
        <f t="shared" si="29"/>
        <v>12178.610000000011</v>
      </c>
      <c r="S86" s="38">
        <f t="shared" si="30"/>
        <v>20664.665448000022</v>
      </c>
      <c r="T86" s="38"/>
      <c r="U86" s="38"/>
      <c r="V86" s="39">
        <f t="shared" si="31"/>
        <v>51021.85</v>
      </c>
      <c r="W86" s="39">
        <f t="shared" si="32"/>
        <v>71686.51544800002</v>
      </c>
      <c r="X86" s="1">
        <f t="shared" si="33"/>
        <v>60030</v>
      </c>
      <c r="Y86" s="37">
        <f t="shared" si="34"/>
        <v>11656.51544800002</v>
      </c>
      <c r="Z86" s="183">
        <f t="shared" si="35"/>
        <v>0.1941781683824757</v>
      </c>
      <c r="AA86" s="183">
        <f>SUM($C$2:C86)*D86/SUM($B$2:B86)-1</f>
        <v>4.0001548531468867E-2</v>
      </c>
      <c r="AB86" s="183">
        <f t="shared" si="36"/>
        <v>0.15417661985100684</v>
      </c>
      <c r="AC86" s="40">
        <f t="shared" si="37"/>
        <v>5.1445133333333476E-2</v>
      </c>
    </row>
    <row r="87" spans="1:29">
      <c r="A87" s="31" t="s">
        <v>1733</v>
      </c>
      <c r="B87" s="2">
        <v>135</v>
      </c>
      <c r="C87" s="175">
        <v>80.400000000000006</v>
      </c>
      <c r="D87" s="176">
        <v>1.6771</v>
      </c>
      <c r="E87" s="32">
        <f t="shared" si="19"/>
        <v>0.22000000000000003</v>
      </c>
      <c r="F87" s="13">
        <f t="shared" si="20"/>
        <v>0.17211288888888893</v>
      </c>
      <c r="H87" s="5">
        <f t="shared" si="21"/>
        <v>23.235240000000005</v>
      </c>
      <c r="I87" s="2" t="s">
        <v>65</v>
      </c>
      <c r="J87" s="33" t="s">
        <v>1734</v>
      </c>
      <c r="K87" s="34">
        <f t="shared" si="22"/>
        <v>44127</v>
      </c>
      <c r="L87" s="34" t="str">
        <f t="shared" ca="1" si="23"/>
        <v>2021-04-09</v>
      </c>
      <c r="M87" s="18">
        <f t="shared" ca="1" si="24"/>
        <v>22815</v>
      </c>
      <c r="N87" s="19">
        <f t="shared" ca="1" si="25"/>
        <v>0.37172310322156488</v>
      </c>
      <c r="O87" s="35">
        <f t="shared" si="26"/>
        <v>134.83884</v>
      </c>
      <c r="P87" s="35">
        <f t="shared" si="27"/>
        <v>0.16115999999999531</v>
      </c>
      <c r="Q87" s="36">
        <f t="shared" si="28"/>
        <v>0.9</v>
      </c>
      <c r="R87" s="37">
        <f t="shared" si="29"/>
        <v>12259.010000000011</v>
      </c>
      <c r="S87" s="38">
        <f t="shared" si="30"/>
        <v>20559.585671000019</v>
      </c>
      <c r="T87" s="38"/>
      <c r="U87" s="38"/>
      <c r="V87" s="39">
        <f t="shared" si="31"/>
        <v>51021.85</v>
      </c>
      <c r="W87" s="39">
        <f t="shared" si="32"/>
        <v>71581.435671000014</v>
      </c>
      <c r="X87" s="1">
        <f t="shared" si="33"/>
        <v>60165</v>
      </c>
      <c r="Y87" s="37">
        <f t="shared" si="34"/>
        <v>11416.435671000014</v>
      </c>
      <c r="Z87" s="183">
        <f t="shared" si="35"/>
        <v>0.18975210954874111</v>
      </c>
      <c r="AA87" s="183">
        <f>SUM($C$2:C87)*D87/SUM($B$2:B87)-1</f>
        <v>2.7565038305709333E-2</v>
      </c>
      <c r="AB87" s="183">
        <f t="shared" si="36"/>
        <v>0.16218707124303178</v>
      </c>
      <c r="AC87" s="40">
        <f t="shared" si="37"/>
        <v>4.7887111111111103E-2</v>
      </c>
    </row>
    <row r="88" spans="1:29">
      <c r="A88" s="144" t="s">
        <v>1735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955</v>
      </c>
      <c r="J88" s="152" t="s">
        <v>2129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0.12806915425601129</v>
      </c>
      <c r="AB88" s="219">
        <v>5.9425656755597522E-2</v>
      </c>
      <c r="AC88" s="164">
        <v>6.2962962962963553E-3</v>
      </c>
    </row>
    <row r="89" spans="1:29">
      <c r="A89" s="31" t="s">
        <v>1737</v>
      </c>
      <c r="B89" s="2">
        <v>135</v>
      </c>
      <c r="C89" s="175">
        <v>80.69</v>
      </c>
      <c r="D89" s="176">
        <v>1.671</v>
      </c>
      <c r="E89" s="32">
        <f t="shared" ref="E89:E120" si="38">10%*Q89+13%</f>
        <v>0.22000000000000003</v>
      </c>
      <c r="F89" s="13">
        <f t="shared" ref="F89:F120" si="39">IF(G89="",($F$1*C89-B89)/B89,H89/B89)</f>
        <v>0.17634065925925912</v>
      </c>
      <c r="H89" s="5">
        <f t="shared" ref="H89:H120" si="40">IF(G89="",$F$1*C89-B89,G89-B89)</f>
        <v>23.805988999999983</v>
      </c>
      <c r="I89" s="2" t="s">
        <v>65</v>
      </c>
      <c r="J89" s="33" t="s">
        <v>1738</v>
      </c>
      <c r="K89" s="34">
        <f t="shared" ref="K89:K120" si="41">DATE(MID(J89,1,4),MID(J89,5,2),MID(J89,7,2))</f>
        <v>44131</v>
      </c>
      <c r="L89" s="34" t="str">
        <f t="shared" ref="L89:L120" ca="1" si="42">IF(LEN(J89) &gt; 15,DATE(MID(J89,12,4),MID(J89,16,2),MID(J89,18,2)),TEXT(TODAY(),"yyyy-mm-dd"))</f>
        <v>2021-04-09</v>
      </c>
      <c r="M89" s="18">
        <f t="shared" ref="M89:M120" ca="1" si="43">(L89-K89+1)*B89</f>
        <v>22275</v>
      </c>
      <c r="N89" s="19">
        <f t="shared" ref="N89:N120" ca="1" si="44">H89/M89*365</f>
        <v>0.39008691290684594</v>
      </c>
      <c r="O89" s="35">
        <f t="shared" ref="O89:O120" si="45">D89*C89</f>
        <v>134.83299</v>
      </c>
      <c r="P89" s="35">
        <f t="shared" ref="P89:P120" si="46">B89-O89</f>
        <v>0.16701000000000477</v>
      </c>
      <c r="Q89" s="36">
        <f t="shared" ref="Q89:Q120" si="47">B89/150</f>
        <v>0.9</v>
      </c>
      <c r="R89" s="37">
        <f t="shared" ref="R89:R120" si="48">R88+C89-T89</f>
        <v>12420.530000000012</v>
      </c>
      <c r="S89" s="38">
        <f t="shared" ref="S89:S120" si="49">R89*D89</f>
        <v>20754.705630000019</v>
      </c>
      <c r="T89" s="38"/>
      <c r="U89" s="38"/>
      <c r="V89" s="39">
        <f t="shared" ref="V89:V120" si="50">V88+U89</f>
        <v>51021.85</v>
      </c>
      <c r="W89" s="39">
        <f t="shared" ref="W89:W120" si="51">V89+S89</f>
        <v>71776.555630000017</v>
      </c>
      <c r="X89" s="1">
        <f t="shared" ref="X89:X120" si="52">X88+B89</f>
        <v>60435</v>
      </c>
      <c r="Y89" s="37">
        <f t="shared" ref="Y89:Y120" si="53">W89-X89</f>
        <v>11341.555630000017</v>
      </c>
      <c r="Z89" s="183">
        <f t="shared" ref="Z89:Z120" si="54">W89/X89-1</f>
        <v>0.18766535335484424</v>
      </c>
      <c r="AA89" s="183">
        <f>SUM($C$2:C89)*D89/SUM($B$2:B89)-1</f>
        <v>2.3240528301887053E-2</v>
      </c>
      <c r="AB89" s="183">
        <f t="shared" ref="AB89:AB120" si="55">Z89-AA89</f>
        <v>0.16442482505295719</v>
      </c>
      <c r="AC89" s="40">
        <f t="shared" ref="AC89:AC120" si="56">IF(E89-F89&lt;0,"达成",E89-F89)</f>
        <v>4.3659340740740904E-2</v>
      </c>
    </row>
    <row r="90" spans="1:29">
      <c r="A90" s="31" t="s">
        <v>1739</v>
      </c>
      <c r="B90" s="2">
        <v>135</v>
      </c>
      <c r="C90" s="175">
        <v>80.069999999999993</v>
      </c>
      <c r="D90" s="176">
        <v>1.6839999999999999</v>
      </c>
      <c r="E90" s="32">
        <f t="shared" si="38"/>
        <v>0.22000000000000003</v>
      </c>
      <c r="F90" s="13">
        <f t="shared" si="39"/>
        <v>0.16730197777777761</v>
      </c>
      <c r="H90" s="5">
        <f t="shared" si="40"/>
        <v>22.585766999999976</v>
      </c>
      <c r="I90" s="2" t="s">
        <v>65</v>
      </c>
      <c r="J90" s="33" t="s">
        <v>1740</v>
      </c>
      <c r="K90" s="34">
        <f t="shared" si="41"/>
        <v>44132</v>
      </c>
      <c r="L90" s="34" t="str">
        <f t="shared" ca="1" si="42"/>
        <v>2021-04-09</v>
      </c>
      <c r="M90" s="18">
        <f t="shared" ca="1" si="43"/>
        <v>22140</v>
      </c>
      <c r="N90" s="19">
        <f t="shared" ca="1" si="44"/>
        <v>0.37234891395663916</v>
      </c>
      <c r="O90" s="35">
        <f t="shared" si="45"/>
        <v>134.83787999999998</v>
      </c>
      <c r="P90" s="35">
        <f t="shared" si="46"/>
        <v>0.16212000000001581</v>
      </c>
      <c r="Q90" s="36">
        <f t="shared" si="47"/>
        <v>0.9</v>
      </c>
      <c r="R90" s="37">
        <f t="shared" si="48"/>
        <v>12500.600000000011</v>
      </c>
      <c r="S90" s="38">
        <f t="shared" si="49"/>
        <v>21051.010400000017</v>
      </c>
      <c r="T90" s="38"/>
      <c r="U90" s="38"/>
      <c r="V90" s="39">
        <f t="shared" si="50"/>
        <v>51021.85</v>
      </c>
      <c r="W90" s="39">
        <f t="shared" si="51"/>
        <v>72072.86040000002</v>
      </c>
      <c r="X90" s="1">
        <f t="shared" si="52"/>
        <v>60570</v>
      </c>
      <c r="Y90" s="37">
        <f t="shared" si="53"/>
        <v>11502.86040000002</v>
      </c>
      <c r="Z90" s="183">
        <f t="shared" si="54"/>
        <v>0.18991019316493341</v>
      </c>
      <c r="AA90" s="183">
        <f>SUM($C$2:C90)*D90/SUM($B$2:B90)-1</f>
        <v>3.0812800710164456E-2</v>
      </c>
      <c r="AB90" s="183">
        <f t="shared" si="55"/>
        <v>0.15909739245476895</v>
      </c>
      <c r="AC90" s="40">
        <f t="shared" si="56"/>
        <v>5.2698022222222418E-2</v>
      </c>
    </row>
    <row r="91" spans="1:29">
      <c r="A91" s="31" t="s">
        <v>1741</v>
      </c>
      <c r="B91" s="2">
        <v>135</v>
      </c>
      <c r="C91" s="175">
        <v>79.44</v>
      </c>
      <c r="D91" s="176">
        <v>1.6974</v>
      </c>
      <c r="E91" s="32">
        <f t="shared" si="38"/>
        <v>0.22000000000000003</v>
      </c>
      <c r="F91" s="13">
        <f t="shared" si="39"/>
        <v>0.15811751111111116</v>
      </c>
      <c r="H91" s="5">
        <f t="shared" si="40"/>
        <v>21.345864000000006</v>
      </c>
      <c r="I91" s="2" t="s">
        <v>65</v>
      </c>
      <c r="J91" s="33" t="s">
        <v>1742</v>
      </c>
      <c r="K91" s="34">
        <f t="shared" si="41"/>
        <v>44133</v>
      </c>
      <c r="L91" s="34" t="str">
        <f t="shared" ca="1" si="42"/>
        <v>2021-04-09</v>
      </c>
      <c r="M91" s="18">
        <f t="shared" ca="1" si="43"/>
        <v>22005</v>
      </c>
      <c r="N91" s="19">
        <f t="shared" ca="1" si="44"/>
        <v>0.35406681935923662</v>
      </c>
      <c r="O91" s="35">
        <f t="shared" si="45"/>
        <v>134.84145599999999</v>
      </c>
      <c r="P91" s="35">
        <f t="shared" si="46"/>
        <v>0.15854400000000624</v>
      </c>
      <c r="Q91" s="36">
        <f t="shared" si="47"/>
        <v>0.9</v>
      </c>
      <c r="R91" s="37">
        <f t="shared" si="48"/>
        <v>12580.040000000012</v>
      </c>
      <c r="S91" s="38">
        <f t="shared" si="49"/>
        <v>21353.35989600002</v>
      </c>
      <c r="T91" s="38"/>
      <c r="U91" s="38"/>
      <c r="V91" s="39">
        <f t="shared" si="50"/>
        <v>51021.85</v>
      </c>
      <c r="W91" s="39">
        <f t="shared" si="51"/>
        <v>72375.209896000015</v>
      </c>
      <c r="X91" s="1">
        <f t="shared" si="52"/>
        <v>60705</v>
      </c>
      <c r="Y91" s="37">
        <f t="shared" si="53"/>
        <v>11670.209896000015</v>
      </c>
      <c r="Z91" s="183">
        <f t="shared" si="54"/>
        <v>0.19224462393542563</v>
      </c>
      <c r="AA91" s="183">
        <f>SUM($C$2:C91)*D91/SUM($B$2:B91)-1</f>
        <v>3.8539300526315934E-2</v>
      </c>
      <c r="AB91" s="183">
        <f t="shared" si="55"/>
        <v>0.1537053234091097</v>
      </c>
      <c r="AC91" s="40">
        <f t="shared" si="56"/>
        <v>6.1882488888888865E-2</v>
      </c>
    </row>
    <row r="92" spans="1:29">
      <c r="A92" s="31" t="s">
        <v>1743</v>
      </c>
      <c r="B92" s="2">
        <v>135</v>
      </c>
      <c r="C92" s="175">
        <v>80.680000000000007</v>
      </c>
      <c r="D92" s="176">
        <v>1.6713</v>
      </c>
      <c r="E92" s="32">
        <f t="shared" si="38"/>
        <v>0.22000000000000003</v>
      </c>
      <c r="F92" s="13">
        <f t="shared" si="39"/>
        <v>0.17619487407407422</v>
      </c>
      <c r="H92" s="5">
        <f t="shared" si="40"/>
        <v>23.78630800000002</v>
      </c>
      <c r="I92" s="2" t="s">
        <v>65</v>
      </c>
      <c r="J92" s="33" t="s">
        <v>1744</v>
      </c>
      <c r="K92" s="34">
        <f t="shared" si="41"/>
        <v>44134</v>
      </c>
      <c r="L92" s="34" t="str">
        <f t="shared" ca="1" si="42"/>
        <v>2021-04-09</v>
      </c>
      <c r="M92" s="18">
        <f t="shared" ca="1" si="43"/>
        <v>21870</v>
      </c>
      <c r="N92" s="19">
        <f t="shared" ca="1" si="44"/>
        <v>0.39698227800640179</v>
      </c>
      <c r="O92" s="35">
        <f t="shared" si="45"/>
        <v>134.840484</v>
      </c>
      <c r="P92" s="35">
        <f t="shared" si="46"/>
        <v>0.15951599999999644</v>
      </c>
      <c r="Q92" s="36">
        <f t="shared" si="47"/>
        <v>0.9</v>
      </c>
      <c r="R92" s="37">
        <f t="shared" si="48"/>
        <v>12660.720000000012</v>
      </c>
      <c r="S92" s="38">
        <f t="shared" si="49"/>
        <v>21159.86133600002</v>
      </c>
      <c r="T92" s="38"/>
      <c r="U92" s="38"/>
      <c r="V92" s="39">
        <f t="shared" si="50"/>
        <v>51021.85</v>
      </c>
      <c r="W92" s="39">
        <f t="shared" si="51"/>
        <v>72181.711336000022</v>
      </c>
      <c r="X92" s="1">
        <f t="shared" si="52"/>
        <v>60840</v>
      </c>
      <c r="Y92" s="37">
        <f t="shared" si="53"/>
        <v>11341.711336000022</v>
      </c>
      <c r="Z92" s="183">
        <f t="shared" si="54"/>
        <v>0.18641866101249205</v>
      </c>
      <c r="AA92" s="183">
        <f>SUM($C$2:C92)*D92/SUM($B$2:B92)-1</f>
        <v>2.2292264499349956E-2</v>
      </c>
      <c r="AB92" s="183">
        <f t="shared" si="55"/>
        <v>0.16412639651314209</v>
      </c>
      <c r="AC92" s="40">
        <f t="shared" si="56"/>
        <v>4.3805125925925809E-2</v>
      </c>
    </row>
    <row r="93" spans="1:29">
      <c r="A93" s="31" t="s">
        <v>1833</v>
      </c>
      <c r="B93" s="222">
        <v>135</v>
      </c>
      <c r="C93" s="175">
        <v>80.260000000000005</v>
      </c>
      <c r="D93" s="176">
        <v>1.6800999999999999</v>
      </c>
      <c r="E93" s="32">
        <f t="shared" si="38"/>
        <v>0.22000000000000003</v>
      </c>
      <c r="F93" s="13">
        <f t="shared" si="39"/>
        <v>0.17007189629629638</v>
      </c>
      <c r="H93" s="5">
        <f t="shared" si="40"/>
        <v>22.959706000000011</v>
      </c>
      <c r="I93" s="2" t="s">
        <v>65</v>
      </c>
      <c r="J93" s="33" t="s">
        <v>1834</v>
      </c>
      <c r="K93" s="34">
        <f t="shared" si="41"/>
        <v>44137</v>
      </c>
      <c r="L93" s="34" t="str">
        <f t="shared" ca="1" si="42"/>
        <v>2021-04-09</v>
      </c>
      <c r="M93" s="18">
        <f t="shared" ca="1" si="43"/>
        <v>21465</v>
      </c>
      <c r="N93" s="19">
        <f t="shared" ca="1" si="44"/>
        <v>0.39041661728395077</v>
      </c>
      <c r="O93" s="35">
        <f t="shared" si="45"/>
        <v>134.84482600000001</v>
      </c>
      <c r="P93" s="35">
        <f t="shared" si="46"/>
        <v>0.15517399999998815</v>
      </c>
      <c r="Q93" s="36">
        <f t="shared" si="47"/>
        <v>0.9</v>
      </c>
      <c r="R93" s="37">
        <f t="shared" si="48"/>
        <v>12740.980000000012</v>
      </c>
      <c r="S93" s="38">
        <f t="shared" si="49"/>
        <v>21406.120498000018</v>
      </c>
      <c r="T93" s="38"/>
      <c r="U93" s="38"/>
      <c r="V93" s="39">
        <f t="shared" si="50"/>
        <v>51021.85</v>
      </c>
      <c r="W93" s="39">
        <f t="shared" si="51"/>
        <v>72427.97049800001</v>
      </c>
      <c r="X93" s="1">
        <f t="shared" si="52"/>
        <v>60975</v>
      </c>
      <c r="Y93" s="37">
        <f t="shared" si="53"/>
        <v>11452.97049800001</v>
      </c>
      <c r="Z93" s="183">
        <f t="shared" si="54"/>
        <v>0.18783059447314487</v>
      </c>
      <c r="AA93" s="183">
        <f>SUM($C$2:C93)*D93/SUM($B$2:B93)-1</f>
        <v>2.7341558954584677E-2</v>
      </c>
      <c r="AB93" s="183">
        <f t="shared" si="55"/>
        <v>0.1604890355185602</v>
      </c>
      <c r="AC93" s="40">
        <f t="shared" si="56"/>
        <v>4.9928103703703652E-2</v>
      </c>
    </row>
    <row r="94" spans="1:29">
      <c r="A94" s="31" t="s">
        <v>1835</v>
      </c>
      <c r="B94" s="2">
        <v>135</v>
      </c>
      <c r="C94" s="175">
        <v>79.349999999999994</v>
      </c>
      <c r="D94" s="176">
        <v>1.6992</v>
      </c>
      <c r="E94" s="32">
        <f t="shared" si="38"/>
        <v>0.22000000000000003</v>
      </c>
      <c r="F94" s="13">
        <f t="shared" si="39"/>
        <v>0.15680544444444444</v>
      </c>
      <c r="H94" s="5">
        <f t="shared" si="40"/>
        <v>21.168734999999998</v>
      </c>
      <c r="I94" s="2" t="s">
        <v>65</v>
      </c>
      <c r="J94" s="33" t="s">
        <v>1806</v>
      </c>
      <c r="K94" s="34">
        <f t="shared" si="41"/>
        <v>44138</v>
      </c>
      <c r="L94" s="34" t="str">
        <f t="shared" ca="1" si="42"/>
        <v>2021-04-09</v>
      </c>
      <c r="M94" s="18">
        <f t="shared" ca="1" si="43"/>
        <v>21330</v>
      </c>
      <c r="N94" s="19">
        <f t="shared" ca="1" si="44"/>
        <v>0.36224042545710267</v>
      </c>
      <c r="O94" s="35">
        <f t="shared" si="45"/>
        <v>134.83151999999998</v>
      </c>
      <c r="P94" s="35">
        <f t="shared" si="46"/>
        <v>0.16848000000001662</v>
      </c>
      <c r="Q94" s="36">
        <f t="shared" si="47"/>
        <v>0.9</v>
      </c>
      <c r="R94" s="37">
        <f t="shared" si="48"/>
        <v>12820.330000000013</v>
      </c>
      <c r="S94" s="38">
        <f t="shared" si="49"/>
        <v>21784.304736000024</v>
      </c>
      <c r="T94" s="38"/>
      <c r="U94" s="38"/>
      <c r="V94" s="39">
        <f t="shared" si="50"/>
        <v>51021.85</v>
      </c>
      <c r="W94" s="39">
        <f t="shared" si="51"/>
        <v>72806.154736000026</v>
      </c>
      <c r="X94" s="1">
        <f t="shared" si="52"/>
        <v>61110</v>
      </c>
      <c r="Y94" s="37">
        <f t="shared" si="53"/>
        <v>11696.154736000026</v>
      </c>
      <c r="Z94" s="183">
        <f t="shared" si="54"/>
        <v>0.19139510286368888</v>
      </c>
      <c r="AA94" s="183">
        <f>SUM($C$2:C94)*D94/SUM($B$2:B94)-1</f>
        <v>3.8560252096569325E-2</v>
      </c>
      <c r="AB94" s="183">
        <f t="shared" si="55"/>
        <v>0.15283485076711956</v>
      </c>
      <c r="AC94" s="40">
        <f t="shared" si="56"/>
        <v>6.3194555555555587E-2</v>
      </c>
    </row>
    <row r="95" spans="1:29">
      <c r="A95" s="31" t="s">
        <v>1836</v>
      </c>
      <c r="B95" s="2">
        <v>135</v>
      </c>
      <c r="C95" s="175">
        <v>78.790000000000006</v>
      </c>
      <c r="D95" s="176">
        <v>1.7113</v>
      </c>
      <c r="E95" s="32">
        <f t="shared" si="38"/>
        <v>0.22000000000000003</v>
      </c>
      <c r="F95" s="13">
        <f t="shared" si="39"/>
        <v>0.14864147407407405</v>
      </c>
      <c r="H95" s="5">
        <f t="shared" si="40"/>
        <v>20.066598999999997</v>
      </c>
      <c r="I95" s="2" t="s">
        <v>65</v>
      </c>
      <c r="J95" s="33" t="s">
        <v>1808</v>
      </c>
      <c r="K95" s="34">
        <f t="shared" si="41"/>
        <v>44139</v>
      </c>
      <c r="L95" s="34" t="str">
        <f t="shared" ca="1" si="42"/>
        <v>2021-04-09</v>
      </c>
      <c r="M95" s="18">
        <f t="shared" ca="1" si="43"/>
        <v>21195</v>
      </c>
      <c r="N95" s="19">
        <f t="shared" ca="1" si="44"/>
        <v>0.34556775819768809</v>
      </c>
      <c r="O95" s="35">
        <f t="shared" si="45"/>
        <v>134.83332700000003</v>
      </c>
      <c r="P95" s="35">
        <f t="shared" si="46"/>
        <v>0.16667299999997454</v>
      </c>
      <c r="Q95" s="36">
        <f t="shared" si="47"/>
        <v>0.9</v>
      </c>
      <c r="R95" s="37">
        <f t="shared" si="48"/>
        <v>12899.120000000014</v>
      </c>
      <c r="S95" s="38">
        <f t="shared" si="49"/>
        <v>22074.264056000025</v>
      </c>
      <c r="T95" s="38"/>
      <c r="U95" s="38"/>
      <c r="V95" s="39">
        <f t="shared" si="50"/>
        <v>51021.85</v>
      </c>
      <c r="W95" s="39">
        <f t="shared" si="51"/>
        <v>73096.11405600002</v>
      </c>
      <c r="X95" s="1">
        <f t="shared" si="52"/>
        <v>61245</v>
      </c>
      <c r="Y95" s="37">
        <f t="shared" si="53"/>
        <v>11851.11405600002</v>
      </c>
      <c r="Z95" s="183">
        <f t="shared" si="54"/>
        <v>0.19350337261817319</v>
      </c>
      <c r="AA95" s="183">
        <f>SUM($C$2:C95)*D95/SUM($B$2:B95)-1</f>
        <v>4.5422277303182934E-2</v>
      </c>
      <c r="AB95" s="183">
        <f t="shared" si="55"/>
        <v>0.14808109531499025</v>
      </c>
      <c r="AC95" s="40">
        <f t="shared" si="56"/>
        <v>7.1358525925925981E-2</v>
      </c>
    </row>
    <row r="96" spans="1:29">
      <c r="A96" s="31" t="s">
        <v>1837</v>
      </c>
      <c r="B96" s="2">
        <v>135</v>
      </c>
      <c r="C96" s="175">
        <v>77.69</v>
      </c>
      <c r="D96" s="176">
        <v>1.7356</v>
      </c>
      <c r="E96" s="32">
        <f t="shared" si="38"/>
        <v>0.22000000000000003</v>
      </c>
      <c r="F96" s="13">
        <f t="shared" si="39"/>
        <v>0.13260510370370374</v>
      </c>
      <c r="H96" s="5">
        <f t="shared" si="40"/>
        <v>17.901689000000005</v>
      </c>
      <c r="I96" s="2" t="s">
        <v>65</v>
      </c>
      <c r="J96" s="33" t="s">
        <v>1810</v>
      </c>
      <c r="K96" s="34">
        <f t="shared" si="41"/>
        <v>44140</v>
      </c>
      <c r="L96" s="34" t="str">
        <f t="shared" ca="1" si="42"/>
        <v>2021-04-09</v>
      </c>
      <c r="M96" s="18">
        <f t="shared" ca="1" si="43"/>
        <v>21060</v>
      </c>
      <c r="N96" s="19">
        <f t="shared" ca="1" si="44"/>
        <v>0.31026194135802476</v>
      </c>
      <c r="O96" s="35">
        <f t="shared" si="45"/>
        <v>134.838764</v>
      </c>
      <c r="P96" s="35">
        <f t="shared" si="46"/>
        <v>0.16123600000000238</v>
      </c>
      <c r="Q96" s="36">
        <f t="shared" si="47"/>
        <v>0.9</v>
      </c>
      <c r="R96" s="37">
        <f t="shared" si="48"/>
        <v>12976.810000000014</v>
      </c>
      <c r="S96" s="38">
        <f t="shared" si="49"/>
        <v>22522.551436000023</v>
      </c>
      <c r="T96" s="38"/>
      <c r="U96" s="38"/>
      <c r="V96" s="39">
        <f t="shared" si="50"/>
        <v>51021.85</v>
      </c>
      <c r="W96" s="39">
        <f t="shared" si="51"/>
        <v>73544.401436000015</v>
      </c>
      <c r="X96" s="1">
        <f t="shared" si="52"/>
        <v>61380</v>
      </c>
      <c r="Y96" s="37">
        <f t="shared" si="53"/>
        <v>12164.401436000015</v>
      </c>
      <c r="Z96" s="183">
        <f t="shared" si="54"/>
        <v>0.19818184157706109</v>
      </c>
      <c r="AA96" s="183">
        <f>SUM($C$2:C96)*D96/SUM($B$2:B96)-1</f>
        <v>5.9579847287784871E-2</v>
      </c>
      <c r="AB96" s="183">
        <f t="shared" si="55"/>
        <v>0.13860199428927622</v>
      </c>
      <c r="AC96" s="40">
        <f t="shared" si="56"/>
        <v>8.7394896296296293E-2</v>
      </c>
    </row>
    <row r="97" spans="1:29">
      <c r="A97" s="31" t="s">
        <v>1838</v>
      </c>
      <c r="B97" s="2">
        <v>120</v>
      </c>
      <c r="C97" s="175">
        <v>69.06</v>
      </c>
      <c r="D97" s="176">
        <v>1.7356</v>
      </c>
      <c r="E97" s="32">
        <f t="shared" si="38"/>
        <v>0.21000000000000002</v>
      </c>
      <c r="F97" s="13">
        <f t="shared" si="39"/>
        <v>0.13264155000000008</v>
      </c>
      <c r="H97" s="5">
        <f t="shared" si="40"/>
        <v>15.916986000000009</v>
      </c>
      <c r="I97" s="2" t="s">
        <v>65</v>
      </c>
      <c r="J97" s="33" t="s">
        <v>1812</v>
      </c>
      <c r="K97" s="34">
        <f t="shared" si="41"/>
        <v>44141</v>
      </c>
      <c r="L97" s="34" t="str">
        <f t="shared" ca="1" si="42"/>
        <v>2021-04-09</v>
      </c>
      <c r="M97" s="18">
        <f t="shared" ca="1" si="43"/>
        <v>18600</v>
      </c>
      <c r="N97" s="19">
        <f t="shared" ca="1" si="44"/>
        <v>0.31234945645161305</v>
      </c>
      <c r="O97" s="35">
        <f t="shared" si="45"/>
        <v>119.86053600000001</v>
      </c>
      <c r="P97" s="35">
        <f t="shared" si="46"/>
        <v>0.1394639999999896</v>
      </c>
      <c r="Q97" s="36">
        <f t="shared" si="47"/>
        <v>0.8</v>
      </c>
      <c r="R97" s="37">
        <f t="shared" si="48"/>
        <v>13045.870000000014</v>
      </c>
      <c r="S97" s="38">
        <f t="shared" si="49"/>
        <v>22642.411972000024</v>
      </c>
      <c r="T97" s="38"/>
      <c r="U97" s="38"/>
      <c r="V97" s="39">
        <f t="shared" si="50"/>
        <v>51021.85</v>
      </c>
      <c r="W97" s="39">
        <f t="shared" si="51"/>
        <v>73664.261972000022</v>
      </c>
      <c r="X97" s="1">
        <f t="shared" si="52"/>
        <v>61500</v>
      </c>
      <c r="Y97" s="37">
        <f t="shared" si="53"/>
        <v>12164.261972000022</v>
      </c>
      <c r="Z97" s="183">
        <f t="shared" si="54"/>
        <v>0.19779287759349629</v>
      </c>
      <c r="AA97" s="183">
        <f>SUM($C$2:C97)*D97/SUM($B$2:B97)-1</f>
        <v>5.8982139565395997E-2</v>
      </c>
      <c r="AB97" s="183">
        <f t="shared" si="55"/>
        <v>0.13881073802810029</v>
      </c>
      <c r="AC97" s="40">
        <f t="shared" si="56"/>
        <v>7.735844999999994E-2</v>
      </c>
    </row>
    <row r="98" spans="1:29">
      <c r="A98" s="31" t="s">
        <v>1839</v>
      </c>
      <c r="B98" s="2">
        <v>120</v>
      </c>
      <c r="C98" s="175">
        <v>67.790000000000006</v>
      </c>
      <c r="D98" s="176">
        <v>1.7682</v>
      </c>
      <c r="E98" s="32">
        <f t="shared" si="38"/>
        <v>0.21000000000000002</v>
      </c>
      <c r="F98" s="13">
        <f t="shared" si="39"/>
        <v>0.11181249166666683</v>
      </c>
      <c r="H98" s="5">
        <f t="shared" si="40"/>
        <v>13.417499000000021</v>
      </c>
      <c r="I98" s="2" t="s">
        <v>65</v>
      </c>
      <c r="J98" s="33" t="s">
        <v>1814</v>
      </c>
      <c r="K98" s="34">
        <f t="shared" si="41"/>
        <v>44144</v>
      </c>
      <c r="L98" s="34" t="str">
        <f t="shared" ca="1" si="42"/>
        <v>2021-04-09</v>
      </c>
      <c r="M98" s="18">
        <f t="shared" ca="1" si="43"/>
        <v>18240</v>
      </c>
      <c r="N98" s="19">
        <f t="shared" ca="1" si="44"/>
        <v>0.26849710169956181</v>
      </c>
      <c r="O98" s="35">
        <f t="shared" si="45"/>
        <v>119.86627800000001</v>
      </c>
      <c r="P98" s="35">
        <f t="shared" si="46"/>
        <v>0.13372199999999168</v>
      </c>
      <c r="Q98" s="36">
        <f t="shared" si="47"/>
        <v>0.8</v>
      </c>
      <c r="R98" s="37">
        <f t="shared" si="48"/>
        <v>7777.7700000000141</v>
      </c>
      <c r="S98" s="38">
        <f t="shared" si="49"/>
        <v>13752.652914000026</v>
      </c>
      <c r="T98" s="38">
        <v>5335.89</v>
      </c>
      <c r="U98" s="38">
        <v>9387.75</v>
      </c>
      <c r="V98" s="39">
        <f t="shared" si="50"/>
        <v>60409.599999999999</v>
      </c>
      <c r="W98" s="39">
        <f t="shared" si="51"/>
        <v>74162.252914000026</v>
      </c>
      <c r="X98" s="1">
        <f t="shared" si="52"/>
        <v>61620</v>
      </c>
      <c r="Y98" s="37">
        <f t="shared" si="53"/>
        <v>12542.252914000026</v>
      </c>
      <c r="Z98" s="183">
        <f t="shared" si="54"/>
        <v>0.20354191681272349</v>
      </c>
      <c r="AA98" s="183">
        <f>SUM($C$2:C98)*D98/SUM($B$2:B98)-1</f>
        <v>7.8093723264311965E-2</v>
      </c>
      <c r="AB98" s="183">
        <f t="shared" si="55"/>
        <v>0.12544819354841152</v>
      </c>
      <c r="AC98" s="40">
        <f t="shared" si="56"/>
        <v>9.8187508333333187E-2</v>
      </c>
    </row>
    <row r="99" spans="1:29">
      <c r="A99" s="31" t="s">
        <v>1840</v>
      </c>
      <c r="B99" s="2">
        <v>120</v>
      </c>
      <c r="C99" s="175">
        <v>68.150000000000006</v>
      </c>
      <c r="D99" s="176">
        <v>1.7587999999999999</v>
      </c>
      <c r="E99" s="32">
        <f t="shared" si="38"/>
        <v>0.21000000000000002</v>
      </c>
      <c r="F99" s="13">
        <f t="shared" si="39"/>
        <v>0.11771679166666663</v>
      </c>
      <c r="H99" s="5">
        <f t="shared" si="40"/>
        <v>14.126014999999995</v>
      </c>
      <c r="I99" s="2" t="s">
        <v>65</v>
      </c>
      <c r="J99" s="33" t="s">
        <v>1816</v>
      </c>
      <c r="K99" s="34">
        <f t="shared" si="41"/>
        <v>44145</v>
      </c>
      <c r="L99" s="34" t="str">
        <f t="shared" ca="1" si="42"/>
        <v>2021-04-09</v>
      </c>
      <c r="M99" s="18">
        <f t="shared" ca="1" si="43"/>
        <v>18120</v>
      </c>
      <c r="N99" s="19">
        <f t="shared" ca="1" si="44"/>
        <v>0.28454721164459151</v>
      </c>
      <c r="O99" s="35">
        <f t="shared" si="45"/>
        <v>119.86222000000001</v>
      </c>
      <c r="P99" s="35">
        <f t="shared" si="46"/>
        <v>0.13777999999999224</v>
      </c>
      <c r="Q99" s="36">
        <f t="shared" si="47"/>
        <v>0.8</v>
      </c>
      <c r="R99" s="37">
        <f t="shared" si="48"/>
        <v>7845.9200000000137</v>
      </c>
      <c r="S99" s="38">
        <f t="shared" si="49"/>
        <v>13799.404096000024</v>
      </c>
      <c r="T99" s="38"/>
      <c r="U99" s="38"/>
      <c r="V99" s="39">
        <f t="shared" si="50"/>
        <v>60409.599999999999</v>
      </c>
      <c r="W99" s="39">
        <f t="shared" si="51"/>
        <v>74209.004096000019</v>
      </c>
      <c r="X99" s="1">
        <f t="shared" si="52"/>
        <v>61740</v>
      </c>
      <c r="Y99" s="37">
        <f t="shared" si="53"/>
        <v>12469.004096000019</v>
      </c>
      <c r="Z99" s="183">
        <f t="shared" si="54"/>
        <v>0.20195989789439617</v>
      </c>
      <c r="AA99" s="183">
        <f>SUM($C$2:C99)*D99/SUM($B$2:B99)-1</f>
        <v>7.165303482106955E-2</v>
      </c>
      <c r="AB99" s="183">
        <f t="shared" si="55"/>
        <v>0.13030686307332662</v>
      </c>
      <c r="AC99" s="40">
        <f t="shared" si="56"/>
        <v>9.2283208333333394E-2</v>
      </c>
    </row>
    <row r="100" spans="1:29">
      <c r="A100" s="31" t="s">
        <v>1841</v>
      </c>
      <c r="B100" s="2">
        <v>120</v>
      </c>
      <c r="C100" s="175">
        <v>68.8</v>
      </c>
      <c r="D100" s="176">
        <v>1.7421</v>
      </c>
      <c r="E100" s="32">
        <f t="shared" si="38"/>
        <v>0.21000000000000002</v>
      </c>
      <c r="F100" s="13">
        <f t="shared" si="39"/>
        <v>0.12837733333333337</v>
      </c>
      <c r="H100" s="5">
        <f t="shared" si="40"/>
        <v>15.405280000000005</v>
      </c>
      <c r="I100" s="2" t="s">
        <v>65</v>
      </c>
      <c r="J100" s="33" t="s">
        <v>1818</v>
      </c>
      <c r="K100" s="34">
        <f t="shared" si="41"/>
        <v>44146</v>
      </c>
      <c r="L100" s="34" t="str">
        <f t="shared" ca="1" si="42"/>
        <v>2021-04-09</v>
      </c>
      <c r="M100" s="18">
        <f t="shared" ca="1" si="43"/>
        <v>18000</v>
      </c>
      <c r="N100" s="19">
        <f t="shared" ca="1" si="44"/>
        <v>0.31238484444444453</v>
      </c>
      <c r="O100" s="35">
        <f t="shared" si="45"/>
        <v>119.85647999999999</v>
      </c>
      <c r="P100" s="35">
        <f t="shared" si="46"/>
        <v>0.14352000000000942</v>
      </c>
      <c r="Q100" s="36">
        <f t="shared" si="47"/>
        <v>0.8</v>
      </c>
      <c r="R100" s="37">
        <f t="shared" si="48"/>
        <v>7914.7200000000139</v>
      </c>
      <c r="S100" s="38">
        <f t="shared" si="49"/>
        <v>13788.233712000025</v>
      </c>
      <c r="T100" s="38"/>
      <c r="U100" s="38"/>
      <c r="V100" s="39">
        <f t="shared" si="50"/>
        <v>60409.599999999999</v>
      </c>
      <c r="W100" s="39">
        <f t="shared" si="51"/>
        <v>74197.833712000021</v>
      </c>
      <c r="X100" s="1">
        <f t="shared" si="52"/>
        <v>61860</v>
      </c>
      <c r="Y100" s="37">
        <f t="shared" si="53"/>
        <v>12337.833712000021</v>
      </c>
      <c r="Z100" s="183">
        <f t="shared" si="54"/>
        <v>0.19944768367280985</v>
      </c>
      <c r="AA100" s="183">
        <f>SUM($C$2:C100)*D100/SUM($B$2:B100)-1</f>
        <v>6.08785405017922E-2</v>
      </c>
      <c r="AB100" s="183">
        <f t="shared" si="55"/>
        <v>0.13856914317101765</v>
      </c>
      <c r="AC100" s="40">
        <f t="shared" si="56"/>
        <v>8.1622666666666649E-2</v>
      </c>
    </row>
    <row r="101" spans="1:29">
      <c r="A101" s="31" t="s">
        <v>1842</v>
      </c>
      <c r="B101" s="2">
        <v>120</v>
      </c>
      <c r="C101" s="175">
        <v>68.75</v>
      </c>
      <c r="D101" s="176">
        <v>1.7435</v>
      </c>
      <c r="E101" s="32">
        <f t="shared" si="38"/>
        <v>0.21000000000000002</v>
      </c>
      <c r="F101" s="13">
        <f t="shared" si="39"/>
        <v>0.1275572916666666</v>
      </c>
      <c r="H101" s="5">
        <f t="shared" si="40"/>
        <v>15.306874999999991</v>
      </c>
      <c r="I101" s="2" t="s">
        <v>65</v>
      </c>
      <c r="J101" s="33" t="s">
        <v>1820</v>
      </c>
      <c r="K101" s="34">
        <f t="shared" si="41"/>
        <v>44147</v>
      </c>
      <c r="L101" s="34" t="str">
        <f t="shared" ca="1" si="42"/>
        <v>2021-04-09</v>
      </c>
      <c r="M101" s="18">
        <f t="shared" ca="1" si="43"/>
        <v>17880</v>
      </c>
      <c r="N101" s="19">
        <f t="shared" ca="1" si="44"/>
        <v>0.31247256012304231</v>
      </c>
      <c r="O101" s="35">
        <f t="shared" si="45"/>
        <v>119.86562500000001</v>
      </c>
      <c r="P101" s="35">
        <f t="shared" si="46"/>
        <v>0.13437499999999147</v>
      </c>
      <c r="Q101" s="36">
        <f t="shared" si="47"/>
        <v>0.8</v>
      </c>
      <c r="R101" s="37">
        <f t="shared" si="48"/>
        <v>7983.4700000000139</v>
      </c>
      <c r="S101" s="38">
        <f t="shared" si="49"/>
        <v>13919.179945000025</v>
      </c>
      <c r="T101" s="38"/>
      <c r="U101" s="38"/>
      <c r="V101" s="39">
        <f t="shared" si="50"/>
        <v>60409.599999999999</v>
      </c>
      <c r="W101" s="39">
        <f t="shared" si="51"/>
        <v>74328.779945000017</v>
      </c>
      <c r="X101" s="1">
        <f t="shared" si="52"/>
        <v>61980</v>
      </c>
      <c r="Y101" s="37">
        <f t="shared" si="53"/>
        <v>12348.779945000017</v>
      </c>
      <c r="Z101" s="183">
        <f t="shared" si="54"/>
        <v>0.19923814044853194</v>
      </c>
      <c r="AA101" s="183">
        <f>SUM($C$2:C101)*D101/SUM($B$2:B101)-1</f>
        <v>6.1136054043392729E-2</v>
      </c>
      <c r="AB101" s="183">
        <f t="shared" si="55"/>
        <v>0.13810208640513921</v>
      </c>
      <c r="AC101" s="40">
        <f t="shared" si="56"/>
        <v>8.244270833333342E-2</v>
      </c>
    </row>
    <row r="102" spans="1:29">
      <c r="A102" s="31" t="s">
        <v>1843</v>
      </c>
      <c r="B102" s="2">
        <v>120</v>
      </c>
      <c r="C102" s="175">
        <v>69.44</v>
      </c>
      <c r="D102" s="176">
        <v>1.7261</v>
      </c>
      <c r="E102" s="32">
        <f t="shared" si="38"/>
        <v>0.21000000000000002</v>
      </c>
      <c r="F102" s="13">
        <f t="shared" si="39"/>
        <v>0.13887386666666662</v>
      </c>
      <c r="H102" s="5">
        <f t="shared" si="40"/>
        <v>16.664863999999994</v>
      </c>
      <c r="I102" s="2" t="s">
        <v>65</v>
      </c>
      <c r="J102" s="33" t="s">
        <v>1822</v>
      </c>
      <c r="K102" s="34">
        <f t="shared" si="41"/>
        <v>44148</v>
      </c>
      <c r="L102" s="34" t="str">
        <f t="shared" ca="1" si="42"/>
        <v>2021-04-09</v>
      </c>
      <c r="M102" s="18">
        <f t="shared" ca="1" si="43"/>
        <v>17760</v>
      </c>
      <c r="N102" s="19">
        <f t="shared" ca="1" si="44"/>
        <v>0.34249298198198186</v>
      </c>
      <c r="O102" s="35">
        <f t="shared" si="45"/>
        <v>119.860384</v>
      </c>
      <c r="P102" s="35">
        <f t="shared" si="46"/>
        <v>0.13961600000000374</v>
      </c>
      <c r="Q102" s="36">
        <f t="shared" si="47"/>
        <v>0.8</v>
      </c>
      <c r="R102" s="37">
        <f t="shared" si="48"/>
        <v>8052.9100000000135</v>
      </c>
      <c r="S102" s="38">
        <f t="shared" si="49"/>
        <v>13900.127951000022</v>
      </c>
      <c r="T102" s="38"/>
      <c r="U102" s="38"/>
      <c r="V102" s="39">
        <f t="shared" si="50"/>
        <v>60409.599999999999</v>
      </c>
      <c r="W102" s="39">
        <f t="shared" si="51"/>
        <v>74309.727951000023</v>
      </c>
      <c r="X102" s="1">
        <f t="shared" si="52"/>
        <v>62100</v>
      </c>
      <c r="Y102" s="37">
        <f t="shared" si="53"/>
        <v>12209.727951000023</v>
      </c>
      <c r="Z102" s="183">
        <f t="shared" si="54"/>
        <v>0.19661397666666702</v>
      </c>
      <c r="AA102" s="183">
        <f>SUM($C$2:C102)*D102/SUM($B$2:B102)-1</f>
        <v>5.0061029699101312E-2</v>
      </c>
      <c r="AB102" s="183">
        <f t="shared" si="55"/>
        <v>0.14655294696756571</v>
      </c>
      <c r="AC102" s="40">
        <f t="shared" si="56"/>
        <v>7.1126133333333397E-2</v>
      </c>
    </row>
    <row r="103" spans="1:29">
      <c r="A103" s="31" t="s">
        <v>1844</v>
      </c>
      <c r="B103" s="2">
        <v>135</v>
      </c>
      <c r="C103" s="175">
        <v>77.41</v>
      </c>
      <c r="D103" s="176">
        <v>1.7419</v>
      </c>
      <c r="E103" s="32">
        <f t="shared" si="38"/>
        <v>0.22000000000000003</v>
      </c>
      <c r="F103" s="13">
        <f t="shared" si="39"/>
        <v>0.12852311851851844</v>
      </c>
      <c r="H103" s="5">
        <f t="shared" si="40"/>
        <v>17.35062099999999</v>
      </c>
      <c r="I103" s="2" t="s">
        <v>65</v>
      </c>
      <c r="J103" s="33" t="s">
        <v>1824</v>
      </c>
      <c r="K103" s="34">
        <f t="shared" si="41"/>
        <v>44151</v>
      </c>
      <c r="L103" s="34" t="str">
        <f t="shared" ca="1" si="42"/>
        <v>2021-04-09</v>
      </c>
      <c r="M103" s="18">
        <f t="shared" ca="1" si="43"/>
        <v>19575</v>
      </c>
      <c r="N103" s="19">
        <f t="shared" ca="1" si="44"/>
        <v>0.32352371213282227</v>
      </c>
      <c r="O103" s="35">
        <f t="shared" si="45"/>
        <v>134.84047899999999</v>
      </c>
      <c r="P103" s="35">
        <f t="shared" si="46"/>
        <v>0.15952100000001224</v>
      </c>
      <c r="Q103" s="36">
        <f t="shared" si="47"/>
        <v>0.9</v>
      </c>
      <c r="R103" s="37">
        <f t="shared" si="48"/>
        <v>8130.3200000000134</v>
      </c>
      <c r="S103" s="38">
        <f t="shared" si="49"/>
        <v>14162.204408000023</v>
      </c>
      <c r="T103" s="38"/>
      <c r="U103" s="38"/>
      <c r="V103" s="39">
        <f t="shared" si="50"/>
        <v>60409.599999999999</v>
      </c>
      <c r="W103" s="39">
        <f t="shared" si="51"/>
        <v>74571.804408000025</v>
      </c>
      <c r="X103" s="1">
        <f t="shared" si="52"/>
        <v>62235</v>
      </c>
      <c r="Y103" s="37">
        <f t="shared" si="53"/>
        <v>12336.804408000025</v>
      </c>
      <c r="Z103" s="183">
        <f t="shared" si="54"/>
        <v>0.19822936302723582</v>
      </c>
      <c r="AA103" s="183">
        <f>SUM($C$2:C103)*D103/SUM($B$2:B103)-1</f>
        <v>5.9037479040989993E-2</v>
      </c>
      <c r="AB103" s="183">
        <f t="shared" si="55"/>
        <v>0.13919188398624582</v>
      </c>
      <c r="AC103" s="40">
        <f t="shared" si="56"/>
        <v>9.1476881481481587E-2</v>
      </c>
    </row>
    <row r="104" spans="1:29">
      <c r="A104" s="31" t="s">
        <v>1845</v>
      </c>
      <c r="B104" s="2">
        <v>120</v>
      </c>
      <c r="C104" s="175">
        <v>68.94</v>
      </c>
      <c r="D104" s="176">
        <v>1.7386999999999999</v>
      </c>
      <c r="E104" s="32">
        <f t="shared" si="38"/>
        <v>0.21000000000000002</v>
      </c>
      <c r="F104" s="13">
        <f t="shared" si="39"/>
        <v>0.13067345</v>
      </c>
      <c r="H104" s="5">
        <f t="shared" si="40"/>
        <v>15.680813999999998</v>
      </c>
      <c r="I104" s="2" t="s">
        <v>65</v>
      </c>
      <c r="J104" s="33" t="s">
        <v>1826</v>
      </c>
      <c r="K104" s="34">
        <f t="shared" si="41"/>
        <v>44152</v>
      </c>
      <c r="L104" s="34" t="str">
        <f t="shared" ca="1" si="42"/>
        <v>2021-04-09</v>
      </c>
      <c r="M104" s="18">
        <f t="shared" ca="1" si="43"/>
        <v>17280</v>
      </c>
      <c r="N104" s="19">
        <f t="shared" ca="1" si="44"/>
        <v>0.33122089756944445</v>
      </c>
      <c r="O104" s="35">
        <f t="shared" si="45"/>
        <v>119.86597799999998</v>
      </c>
      <c r="P104" s="35">
        <f t="shared" si="46"/>
        <v>0.13402200000001585</v>
      </c>
      <c r="Q104" s="36">
        <f t="shared" si="47"/>
        <v>0.8</v>
      </c>
      <c r="R104" s="37">
        <f t="shared" si="48"/>
        <v>8199.260000000013</v>
      </c>
      <c r="S104" s="38">
        <f t="shared" si="49"/>
        <v>14256.053362000022</v>
      </c>
      <c r="T104" s="38"/>
      <c r="U104" s="38"/>
      <c r="V104" s="39">
        <f t="shared" si="50"/>
        <v>60409.599999999999</v>
      </c>
      <c r="W104" s="39">
        <f t="shared" si="51"/>
        <v>74665.653362000026</v>
      </c>
      <c r="X104" s="1">
        <f t="shared" si="52"/>
        <v>62355</v>
      </c>
      <c r="Y104" s="37">
        <f t="shared" si="53"/>
        <v>12310.653362000026</v>
      </c>
      <c r="Z104" s="183">
        <f t="shared" si="54"/>
        <v>0.197428487883891</v>
      </c>
      <c r="AA104" s="183">
        <f>SUM($C$2:C104)*D104/SUM($B$2:B104)-1</f>
        <v>5.6556695019157166E-2</v>
      </c>
      <c r="AB104" s="183">
        <f t="shared" si="55"/>
        <v>0.14087179286473384</v>
      </c>
      <c r="AC104" s="40">
        <f t="shared" si="56"/>
        <v>7.9326550000000023E-2</v>
      </c>
    </row>
    <row r="105" spans="1:29">
      <c r="A105" s="31" t="s">
        <v>1846</v>
      </c>
      <c r="B105" s="2">
        <v>120</v>
      </c>
      <c r="C105" s="175">
        <v>68.97</v>
      </c>
      <c r="D105" s="176">
        <v>1.7379</v>
      </c>
      <c r="E105" s="32">
        <f t="shared" si="38"/>
        <v>0.21000000000000002</v>
      </c>
      <c r="F105" s="13">
        <f t="shared" si="39"/>
        <v>0.131165475</v>
      </c>
      <c r="H105" s="5">
        <f t="shared" si="40"/>
        <v>15.739857000000001</v>
      </c>
      <c r="I105" s="2" t="s">
        <v>65</v>
      </c>
      <c r="J105" s="33" t="s">
        <v>1828</v>
      </c>
      <c r="K105" s="34">
        <f t="shared" si="41"/>
        <v>44153</v>
      </c>
      <c r="L105" s="34" t="str">
        <f t="shared" ca="1" si="42"/>
        <v>2021-04-09</v>
      </c>
      <c r="M105" s="18">
        <f t="shared" ca="1" si="43"/>
        <v>17160</v>
      </c>
      <c r="N105" s="19">
        <f t="shared" ca="1" si="44"/>
        <v>0.33479299562937065</v>
      </c>
      <c r="O105" s="35">
        <f t="shared" si="45"/>
        <v>119.86296299999999</v>
      </c>
      <c r="P105" s="35">
        <f t="shared" si="46"/>
        <v>0.13703700000000651</v>
      </c>
      <c r="Q105" s="36">
        <f t="shared" si="47"/>
        <v>0.8</v>
      </c>
      <c r="R105" s="37">
        <f t="shared" si="48"/>
        <v>8268.2300000000123</v>
      </c>
      <c r="S105" s="38">
        <f t="shared" si="49"/>
        <v>14369.356917000021</v>
      </c>
      <c r="T105" s="38"/>
      <c r="U105" s="38"/>
      <c r="V105" s="39">
        <f t="shared" si="50"/>
        <v>60409.599999999999</v>
      </c>
      <c r="W105" s="39">
        <f t="shared" si="51"/>
        <v>74778.956917000018</v>
      </c>
      <c r="X105" s="1">
        <f t="shared" si="52"/>
        <v>62475</v>
      </c>
      <c r="Y105" s="37">
        <f t="shared" si="53"/>
        <v>12303.956917000018</v>
      </c>
      <c r="Z105" s="183">
        <f t="shared" si="54"/>
        <v>0.19694208750700315</v>
      </c>
      <c r="AA105" s="183">
        <f>SUM($C$2:C105)*D105/SUM($B$2:B105)-1</f>
        <v>5.5549259908883819E-2</v>
      </c>
      <c r="AB105" s="183">
        <f t="shared" si="55"/>
        <v>0.14139282759811933</v>
      </c>
      <c r="AC105" s="40">
        <f t="shared" si="56"/>
        <v>7.8834525000000016E-2</v>
      </c>
    </row>
    <row r="106" spans="1:29">
      <c r="A106" s="31" t="s">
        <v>1847</v>
      </c>
      <c r="B106" s="2">
        <v>120</v>
      </c>
      <c r="C106" s="175">
        <v>68.489999999999995</v>
      </c>
      <c r="D106" s="176">
        <v>1.7501</v>
      </c>
      <c r="E106" s="32">
        <f t="shared" si="38"/>
        <v>0.21000000000000002</v>
      </c>
      <c r="F106" s="13">
        <f t="shared" si="39"/>
        <v>0.12329307499999989</v>
      </c>
      <c r="H106" s="5">
        <f t="shared" si="40"/>
        <v>14.795168999999987</v>
      </c>
      <c r="I106" s="2" t="s">
        <v>65</v>
      </c>
      <c r="J106" s="33" t="s">
        <v>1830</v>
      </c>
      <c r="K106" s="34">
        <f t="shared" si="41"/>
        <v>44154</v>
      </c>
      <c r="L106" s="34" t="str">
        <f t="shared" ca="1" si="42"/>
        <v>2021-04-09</v>
      </c>
      <c r="M106" s="18">
        <f t="shared" ca="1" si="43"/>
        <v>17040</v>
      </c>
      <c r="N106" s="19">
        <f t="shared" ca="1" si="44"/>
        <v>0.31691529841549265</v>
      </c>
      <c r="O106" s="35">
        <f t="shared" si="45"/>
        <v>119.86434899999999</v>
      </c>
      <c r="P106" s="35">
        <f t="shared" si="46"/>
        <v>0.13565100000000996</v>
      </c>
      <c r="Q106" s="36">
        <f t="shared" si="47"/>
        <v>0.8</v>
      </c>
      <c r="R106" s="37">
        <f t="shared" si="48"/>
        <v>8336.7200000000121</v>
      </c>
      <c r="S106" s="38">
        <f t="shared" si="49"/>
        <v>14590.093672000021</v>
      </c>
      <c r="T106" s="38"/>
      <c r="U106" s="38"/>
      <c r="V106" s="39">
        <f t="shared" si="50"/>
        <v>60409.599999999999</v>
      </c>
      <c r="W106" s="39">
        <f t="shared" si="51"/>
        <v>74999.693672000023</v>
      </c>
      <c r="X106" s="1">
        <f t="shared" si="52"/>
        <v>62595</v>
      </c>
      <c r="Y106" s="37">
        <f t="shared" si="53"/>
        <v>12404.693672000023</v>
      </c>
      <c r="Z106" s="183">
        <f t="shared" si="54"/>
        <v>0.19817387446281698</v>
      </c>
      <c r="AA106" s="183">
        <f>SUM($C$2:C106)*D106/SUM($B$2:B106)-1</f>
        <v>6.2380493303235696E-2</v>
      </c>
      <c r="AB106" s="183">
        <f t="shared" si="55"/>
        <v>0.13579338115958128</v>
      </c>
      <c r="AC106" s="40">
        <f t="shared" si="56"/>
        <v>8.6706925000000129E-2</v>
      </c>
    </row>
    <row r="107" spans="1:29">
      <c r="A107" s="31" t="s">
        <v>1848</v>
      </c>
      <c r="B107" s="2">
        <v>120</v>
      </c>
      <c r="C107" s="175">
        <v>68.290000000000006</v>
      </c>
      <c r="D107" s="176">
        <v>1.7552000000000001</v>
      </c>
      <c r="E107" s="32">
        <f t="shared" si="38"/>
        <v>0.21000000000000002</v>
      </c>
      <c r="F107" s="13">
        <f t="shared" si="39"/>
        <v>0.12001290833333347</v>
      </c>
      <c r="H107" s="5">
        <f t="shared" si="40"/>
        <v>14.401549000000017</v>
      </c>
      <c r="I107" s="2" t="s">
        <v>65</v>
      </c>
      <c r="J107" s="33" t="s">
        <v>1832</v>
      </c>
      <c r="K107" s="34">
        <f t="shared" si="41"/>
        <v>44155</v>
      </c>
      <c r="L107" s="34" t="str">
        <f t="shared" ca="1" si="42"/>
        <v>2021-04-09</v>
      </c>
      <c r="M107" s="18">
        <f t="shared" ca="1" si="43"/>
        <v>16920</v>
      </c>
      <c r="N107" s="19">
        <f t="shared" ca="1" si="44"/>
        <v>0.31067171306146607</v>
      </c>
      <c r="O107" s="35">
        <f t="shared" si="45"/>
        <v>119.86260800000002</v>
      </c>
      <c r="P107" s="35">
        <f t="shared" si="46"/>
        <v>0.13739199999997709</v>
      </c>
      <c r="Q107" s="36">
        <f t="shared" si="47"/>
        <v>0.8</v>
      </c>
      <c r="R107" s="37">
        <f t="shared" si="48"/>
        <v>8405.010000000013</v>
      </c>
      <c r="S107" s="38">
        <f t="shared" si="49"/>
        <v>14752.473552000023</v>
      </c>
      <c r="T107" s="38"/>
      <c r="U107" s="38"/>
      <c r="V107" s="39">
        <f t="shared" si="50"/>
        <v>60409.599999999999</v>
      </c>
      <c r="W107" s="39">
        <f t="shared" si="51"/>
        <v>75162.073552000016</v>
      </c>
      <c r="X107" s="1">
        <f t="shared" si="52"/>
        <v>62715</v>
      </c>
      <c r="Y107" s="37">
        <f t="shared" si="53"/>
        <v>12447.073552000016</v>
      </c>
      <c r="Z107" s="183">
        <f t="shared" si="54"/>
        <v>0.19847043852347945</v>
      </c>
      <c r="AA107" s="183">
        <f>SUM($C$2:C107)*D107/SUM($B$2:B107)-1</f>
        <v>6.488023266219245E-2</v>
      </c>
      <c r="AB107" s="183">
        <f t="shared" si="55"/>
        <v>0.133590205861287</v>
      </c>
      <c r="AC107" s="40">
        <f t="shared" si="56"/>
        <v>8.9987091666666547E-2</v>
      </c>
    </row>
    <row r="108" spans="1:29">
      <c r="A108" s="31" t="s">
        <v>1863</v>
      </c>
      <c r="B108" s="2">
        <v>120</v>
      </c>
      <c r="C108" s="175">
        <v>67.489999999999995</v>
      </c>
      <c r="D108" s="176">
        <v>1.776</v>
      </c>
      <c r="E108" s="32">
        <f t="shared" si="38"/>
        <v>0.21000000000000002</v>
      </c>
      <c r="F108" s="13">
        <f t="shared" si="39"/>
        <v>0.10689224166666662</v>
      </c>
      <c r="H108" s="5">
        <f t="shared" si="40"/>
        <v>12.827068999999995</v>
      </c>
      <c r="I108" s="2" t="s">
        <v>65</v>
      </c>
      <c r="J108" s="33" t="s">
        <v>1864</v>
      </c>
      <c r="K108" s="34">
        <f t="shared" si="41"/>
        <v>44158</v>
      </c>
      <c r="L108" s="34" t="str">
        <f t="shared" ca="1" si="42"/>
        <v>2021-04-09</v>
      </c>
      <c r="M108" s="18">
        <f t="shared" ca="1" si="43"/>
        <v>16560</v>
      </c>
      <c r="N108" s="19">
        <f t="shared" ca="1" si="44"/>
        <v>0.28272223339371971</v>
      </c>
      <c r="O108" s="35">
        <f t="shared" si="45"/>
        <v>119.86223999999999</v>
      </c>
      <c r="P108" s="35">
        <f t="shared" si="46"/>
        <v>0.13776000000001432</v>
      </c>
      <c r="Q108" s="36">
        <f t="shared" si="47"/>
        <v>0.8</v>
      </c>
      <c r="R108" s="37">
        <f t="shared" si="48"/>
        <v>7913.2900000000127</v>
      </c>
      <c r="S108" s="38">
        <f t="shared" si="49"/>
        <v>14054.003040000023</v>
      </c>
      <c r="T108" s="38">
        <v>559.21</v>
      </c>
      <c r="U108" s="38">
        <v>988.19</v>
      </c>
      <c r="V108" s="39">
        <f t="shared" si="50"/>
        <v>61397.79</v>
      </c>
      <c r="W108" s="39">
        <f t="shared" si="51"/>
        <v>75451.793040000019</v>
      </c>
      <c r="X108" s="1">
        <f t="shared" si="52"/>
        <v>62835</v>
      </c>
      <c r="Y108" s="37">
        <f t="shared" si="53"/>
        <v>12616.793040000019</v>
      </c>
      <c r="Z108" s="183">
        <f t="shared" si="54"/>
        <v>0.2007924411554074</v>
      </c>
      <c r="AA108" s="183">
        <f>SUM($C$2:C108)*D108/SUM($B$2:B108)-1</f>
        <v>7.6802057649667299E-2</v>
      </c>
      <c r="AB108" s="183">
        <f t="shared" si="55"/>
        <v>0.1239903835057401</v>
      </c>
      <c r="AC108" s="40">
        <f t="shared" si="56"/>
        <v>0.1031077583333334</v>
      </c>
    </row>
    <row r="109" spans="1:29">
      <c r="A109" s="31" t="s">
        <v>1865</v>
      </c>
      <c r="B109" s="2">
        <v>120</v>
      </c>
      <c r="C109" s="175">
        <v>67.88</v>
      </c>
      <c r="D109" s="176">
        <v>1.7658</v>
      </c>
      <c r="E109" s="32">
        <f t="shared" si="38"/>
        <v>0.21000000000000002</v>
      </c>
      <c r="F109" s="13">
        <f t="shared" si="39"/>
        <v>0.11328856666666667</v>
      </c>
      <c r="H109" s="5">
        <f t="shared" si="40"/>
        <v>13.594628</v>
      </c>
      <c r="I109" s="2" t="s">
        <v>65</v>
      </c>
      <c r="J109" s="33" t="s">
        <v>1866</v>
      </c>
      <c r="K109" s="34">
        <f t="shared" si="41"/>
        <v>44159</v>
      </c>
      <c r="L109" s="34" t="str">
        <f t="shared" ca="1" si="42"/>
        <v>2021-04-09</v>
      </c>
      <c r="M109" s="18">
        <f t="shared" ca="1" si="43"/>
        <v>16440</v>
      </c>
      <c r="N109" s="19">
        <f t="shared" ca="1" si="44"/>
        <v>0.30182720316301703</v>
      </c>
      <c r="O109" s="35">
        <f t="shared" si="45"/>
        <v>119.862504</v>
      </c>
      <c r="P109" s="35">
        <f t="shared" si="46"/>
        <v>0.13749599999999873</v>
      </c>
      <c r="Q109" s="36">
        <f t="shared" si="47"/>
        <v>0.8</v>
      </c>
      <c r="R109" s="37">
        <f t="shared" si="48"/>
        <v>7981.1700000000128</v>
      </c>
      <c r="S109" s="38">
        <f t="shared" si="49"/>
        <v>14093.149986000022</v>
      </c>
      <c r="T109" s="38"/>
      <c r="U109" s="38"/>
      <c r="V109" s="39">
        <f t="shared" si="50"/>
        <v>61397.79</v>
      </c>
      <c r="W109" s="39">
        <f t="shared" si="51"/>
        <v>75490.939986000027</v>
      </c>
      <c r="X109" s="1">
        <f t="shared" si="52"/>
        <v>62955</v>
      </c>
      <c r="Y109" s="37">
        <f t="shared" si="53"/>
        <v>12535.939986000027</v>
      </c>
      <c r="Z109" s="183">
        <f t="shared" si="54"/>
        <v>0.19912540681439173</v>
      </c>
      <c r="AA109" s="183">
        <f>SUM($C$2:C109)*D109/SUM($B$2:B109)-1</f>
        <v>6.9986833406593396E-2</v>
      </c>
      <c r="AB109" s="183">
        <f t="shared" si="55"/>
        <v>0.12913857340779833</v>
      </c>
      <c r="AC109" s="40">
        <f t="shared" si="56"/>
        <v>9.6711433333333346E-2</v>
      </c>
    </row>
    <row r="110" spans="1:29">
      <c r="A110" s="31" t="s">
        <v>1867</v>
      </c>
      <c r="B110" s="2">
        <v>120</v>
      </c>
      <c r="C110" s="175">
        <v>68.7</v>
      </c>
      <c r="D110" s="176">
        <v>1.7445999999999999</v>
      </c>
      <c r="E110" s="32">
        <f t="shared" si="38"/>
        <v>0.21000000000000002</v>
      </c>
      <c r="F110" s="13">
        <f t="shared" si="39"/>
        <v>0.12673725000000005</v>
      </c>
      <c r="H110" s="5">
        <f t="shared" si="40"/>
        <v>15.208470000000005</v>
      </c>
      <c r="I110" s="2" t="s">
        <v>65</v>
      </c>
      <c r="J110" s="33" t="s">
        <v>1868</v>
      </c>
      <c r="K110" s="34">
        <f t="shared" si="41"/>
        <v>44160</v>
      </c>
      <c r="L110" s="34" t="str">
        <f t="shared" ca="1" si="42"/>
        <v>2021-04-09</v>
      </c>
      <c r="M110" s="18">
        <f t="shared" ca="1" si="43"/>
        <v>16320</v>
      </c>
      <c r="N110" s="19">
        <f t="shared" ca="1" si="44"/>
        <v>0.34014041360294134</v>
      </c>
      <c r="O110" s="35">
        <f t="shared" si="45"/>
        <v>119.85402000000001</v>
      </c>
      <c r="P110" s="35">
        <f t="shared" si="46"/>
        <v>0.14597999999999445</v>
      </c>
      <c r="Q110" s="36">
        <f t="shared" si="47"/>
        <v>0.8</v>
      </c>
      <c r="R110" s="37">
        <f t="shared" si="48"/>
        <v>8049.8700000000126</v>
      </c>
      <c r="S110" s="38">
        <f t="shared" si="49"/>
        <v>14043.803202000021</v>
      </c>
      <c r="T110" s="38"/>
      <c r="U110" s="38"/>
      <c r="V110" s="39">
        <f t="shared" si="50"/>
        <v>61397.79</v>
      </c>
      <c r="W110" s="39">
        <f t="shared" si="51"/>
        <v>75441.593202000018</v>
      </c>
      <c r="X110" s="1">
        <f t="shared" si="52"/>
        <v>63075</v>
      </c>
      <c r="Y110" s="37">
        <f t="shared" si="53"/>
        <v>12366.593202000018</v>
      </c>
      <c r="Z110" s="183">
        <f t="shared" si="54"/>
        <v>0.19606172337693262</v>
      </c>
      <c r="AA110" s="183">
        <f>SUM($C$2:C110)*D110/SUM($B$2:B110)-1</f>
        <v>5.6632130137981074E-2</v>
      </c>
      <c r="AB110" s="183">
        <f t="shared" si="55"/>
        <v>0.13942959323895154</v>
      </c>
      <c r="AC110" s="40">
        <f t="shared" si="56"/>
        <v>8.3262749999999969E-2</v>
      </c>
    </row>
    <row r="111" spans="1:29">
      <c r="A111" s="31" t="s">
        <v>1869</v>
      </c>
      <c r="B111" s="2">
        <v>120</v>
      </c>
      <c r="C111" s="175">
        <v>68.599999999999994</v>
      </c>
      <c r="D111" s="176">
        <v>1.7473000000000001</v>
      </c>
      <c r="E111" s="32">
        <f t="shared" si="38"/>
        <v>0.21000000000000002</v>
      </c>
      <c r="F111" s="13">
        <f t="shared" si="39"/>
        <v>0.12509716666666648</v>
      </c>
      <c r="H111" s="5">
        <f t="shared" si="40"/>
        <v>15.011659999999978</v>
      </c>
      <c r="I111" s="2" t="s">
        <v>65</v>
      </c>
      <c r="J111" s="33" t="s">
        <v>1870</v>
      </c>
      <c r="K111" s="34">
        <f t="shared" si="41"/>
        <v>44161</v>
      </c>
      <c r="L111" s="34" t="str">
        <f t="shared" ca="1" si="42"/>
        <v>2021-04-09</v>
      </c>
      <c r="M111" s="18">
        <f t="shared" ca="1" si="43"/>
        <v>16200</v>
      </c>
      <c r="N111" s="19">
        <f t="shared" ca="1" si="44"/>
        <v>0.33822567283950566</v>
      </c>
      <c r="O111" s="35">
        <f t="shared" si="45"/>
        <v>119.86478</v>
      </c>
      <c r="P111" s="35">
        <f t="shared" si="46"/>
        <v>0.13522000000000389</v>
      </c>
      <c r="Q111" s="36">
        <f t="shared" si="47"/>
        <v>0.8</v>
      </c>
      <c r="R111" s="37">
        <f t="shared" si="48"/>
        <v>8118.470000000013</v>
      </c>
      <c r="S111" s="38">
        <f t="shared" si="49"/>
        <v>14185.402631000023</v>
      </c>
      <c r="T111" s="38"/>
      <c r="U111" s="38"/>
      <c r="V111" s="39">
        <f t="shared" si="50"/>
        <v>61397.79</v>
      </c>
      <c r="W111" s="39">
        <f t="shared" si="51"/>
        <v>75583.192631000027</v>
      </c>
      <c r="X111" s="1">
        <f t="shared" si="52"/>
        <v>63195</v>
      </c>
      <c r="Y111" s="37">
        <f t="shared" si="53"/>
        <v>12388.192631000027</v>
      </c>
      <c r="Z111" s="183">
        <f t="shared" si="54"/>
        <v>0.19603121498536313</v>
      </c>
      <c r="AA111" s="183">
        <f>SUM($C$2:C111)*D111/SUM($B$2:B111)-1</f>
        <v>5.7754283369330528E-2</v>
      </c>
      <c r="AB111" s="183">
        <f t="shared" si="55"/>
        <v>0.13827693161603261</v>
      </c>
      <c r="AC111" s="40">
        <f t="shared" si="56"/>
        <v>8.4902833333333538E-2</v>
      </c>
    </row>
    <row r="112" spans="1:29">
      <c r="A112" s="31" t="s">
        <v>1871</v>
      </c>
      <c r="B112" s="2">
        <v>120</v>
      </c>
      <c r="C112" s="175">
        <v>67.790000000000006</v>
      </c>
      <c r="D112" s="176">
        <v>1.7682</v>
      </c>
      <c r="E112" s="32">
        <f t="shared" si="38"/>
        <v>0.21000000000000002</v>
      </c>
      <c r="F112" s="13">
        <f t="shared" si="39"/>
        <v>0.11181249166666683</v>
      </c>
      <c r="H112" s="5">
        <f t="shared" si="40"/>
        <v>13.417499000000021</v>
      </c>
      <c r="I112" s="2" t="s">
        <v>65</v>
      </c>
      <c r="J112" s="33" t="s">
        <v>1872</v>
      </c>
      <c r="K112" s="34">
        <f t="shared" si="41"/>
        <v>44162</v>
      </c>
      <c r="L112" s="34" t="str">
        <f t="shared" ca="1" si="42"/>
        <v>2021-04-09</v>
      </c>
      <c r="M112" s="18">
        <f t="shared" ca="1" si="43"/>
        <v>16080</v>
      </c>
      <c r="N112" s="19">
        <f t="shared" ca="1" si="44"/>
        <v>0.30456387655472683</v>
      </c>
      <c r="O112" s="35">
        <f t="shared" si="45"/>
        <v>119.86627800000001</v>
      </c>
      <c r="P112" s="35">
        <f t="shared" si="46"/>
        <v>0.13372199999999168</v>
      </c>
      <c r="Q112" s="36">
        <f t="shared" si="47"/>
        <v>0.8</v>
      </c>
      <c r="R112" s="37">
        <f t="shared" si="48"/>
        <v>8186.260000000013</v>
      </c>
      <c r="S112" s="38">
        <f t="shared" si="49"/>
        <v>14474.944932000022</v>
      </c>
      <c r="T112" s="38"/>
      <c r="U112" s="38"/>
      <c r="V112" s="39">
        <f t="shared" si="50"/>
        <v>61397.79</v>
      </c>
      <c r="W112" s="39">
        <f t="shared" si="51"/>
        <v>75872.734932000021</v>
      </c>
      <c r="X112" s="1">
        <f t="shared" si="52"/>
        <v>63315</v>
      </c>
      <c r="Y112" s="37">
        <f t="shared" si="53"/>
        <v>12557.734932000021</v>
      </c>
      <c r="Z112" s="183">
        <f t="shared" si="54"/>
        <v>0.19833743871120624</v>
      </c>
      <c r="AA112" s="183">
        <f>SUM($C$2:C112)*D112/SUM($B$2:B112)-1</f>
        <v>6.9793814561027956E-2</v>
      </c>
      <c r="AB112" s="183">
        <f t="shared" si="55"/>
        <v>0.12854362415017828</v>
      </c>
      <c r="AC112" s="40">
        <f t="shared" si="56"/>
        <v>9.8187508333333187E-2</v>
      </c>
    </row>
    <row r="113" spans="1:29">
      <c r="A113" s="31" t="s">
        <v>1873</v>
      </c>
      <c r="B113" s="2">
        <v>120</v>
      </c>
      <c r="C113" s="175">
        <v>68.03</v>
      </c>
      <c r="D113" s="176">
        <v>1.7619</v>
      </c>
      <c r="E113" s="32">
        <f t="shared" si="38"/>
        <v>0.21000000000000002</v>
      </c>
      <c r="F113" s="13">
        <f t="shared" si="39"/>
        <v>0.11574869166666678</v>
      </c>
      <c r="H113" s="5">
        <f t="shared" si="40"/>
        <v>13.889843000000013</v>
      </c>
      <c r="I113" s="2" t="s">
        <v>65</v>
      </c>
      <c r="J113" s="33" t="s">
        <v>1874</v>
      </c>
      <c r="K113" s="34">
        <f t="shared" si="41"/>
        <v>44165</v>
      </c>
      <c r="L113" s="34" t="str">
        <f t="shared" ca="1" si="42"/>
        <v>2021-04-09</v>
      </c>
      <c r="M113" s="18">
        <f t="shared" ca="1" si="43"/>
        <v>15720</v>
      </c>
      <c r="N113" s="19">
        <f t="shared" ca="1" si="44"/>
        <v>0.32250589662849899</v>
      </c>
      <c r="O113" s="35">
        <f t="shared" si="45"/>
        <v>119.86205700000001</v>
      </c>
      <c r="P113" s="35">
        <f t="shared" si="46"/>
        <v>0.13794299999999282</v>
      </c>
      <c r="Q113" s="36">
        <f t="shared" si="47"/>
        <v>0.8</v>
      </c>
      <c r="R113" s="37">
        <f t="shared" si="48"/>
        <v>8254.2900000000136</v>
      </c>
      <c r="S113" s="38">
        <f t="shared" si="49"/>
        <v>14543.233551000025</v>
      </c>
      <c r="T113" s="38"/>
      <c r="U113" s="38"/>
      <c r="V113" s="39">
        <f t="shared" si="50"/>
        <v>61397.79</v>
      </c>
      <c r="W113" s="39">
        <f t="shared" si="51"/>
        <v>75941.02355100002</v>
      </c>
      <c r="X113" s="1">
        <f t="shared" si="52"/>
        <v>63435</v>
      </c>
      <c r="Y113" s="37">
        <f t="shared" si="53"/>
        <v>12506.02355100002</v>
      </c>
      <c r="Z113" s="183">
        <f t="shared" si="54"/>
        <v>0.1971470568455902</v>
      </c>
      <c r="AA113" s="183">
        <f>SUM($C$2:C113)*D113/SUM($B$2:B113)-1</f>
        <v>6.5412076857749746E-2</v>
      </c>
      <c r="AB113" s="183">
        <f t="shared" si="55"/>
        <v>0.13173497998784045</v>
      </c>
      <c r="AC113" s="40">
        <f t="shared" si="56"/>
        <v>9.4251308333333242E-2</v>
      </c>
    </row>
    <row r="114" spans="1:29">
      <c r="A114" s="31" t="s">
        <v>1875</v>
      </c>
      <c r="B114" s="2">
        <v>120</v>
      </c>
      <c r="C114" s="175">
        <v>66.680000000000007</v>
      </c>
      <c r="D114" s="176">
        <v>1.7975000000000001</v>
      </c>
      <c r="E114" s="32">
        <f t="shared" si="38"/>
        <v>0.21000000000000002</v>
      </c>
      <c r="F114" s="13">
        <f t="shared" si="39"/>
        <v>9.3607566666666739E-2</v>
      </c>
      <c r="H114" s="5">
        <f t="shared" si="40"/>
        <v>11.232908000000009</v>
      </c>
      <c r="I114" s="2" t="s">
        <v>65</v>
      </c>
      <c r="J114" s="33" t="s">
        <v>1876</v>
      </c>
      <c r="K114" s="34">
        <f t="shared" si="41"/>
        <v>44166</v>
      </c>
      <c r="L114" s="34" t="str">
        <f t="shared" ca="1" si="42"/>
        <v>2021-04-09</v>
      </c>
      <c r="M114" s="18">
        <f t="shared" ca="1" si="43"/>
        <v>15600</v>
      </c>
      <c r="N114" s="19">
        <f t="shared" ca="1" si="44"/>
        <v>0.26282124487179509</v>
      </c>
      <c r="O114" s="35">
        <f t="shared" si="45"/>
        <v>119.85730000000002</v>
      </c>
      <c r="P114" s="35">
        <f t="shared" si="46"/>
        <v>0.14269999999997651</v>
      </c>
      <c r="Q114" s="36">
        <f t="shared" si="47"/>
        <v>0.8</v>
      </c>
      <c r="R114" s="37">
        <f t="shared" si="48"/>
        <v>7766.5300000000134</v>
      </c>
      <c r="S114" s="38">
        <f t="shared" si="49"/>
        <v>13960.337675000024</v>
      </c>
      <c r="T114" s="38">
        <v>554.44000000000005</v>
      </c>
      <c r="U114" s="38">
        <v>991.63</v>
      </c>
      <c r="V114" s="39">
        <f t="shared" si="50"/>
        <v>62389.42</v>
      </c>
      <c r="W114" s="39">
        <f t="shared" si="51"/>
        <v>76349.75767500003</v>
      </c>
      <c r="X114" s="1">
        <f t="shared" si="52"/>
        <v>63555</v>
      </c>
      <c r="Y114" s="37">
        <f t="shared" si="53"/>
        <v>12794.75767500003</v>
      </c>
      <c r="Z114" s="183">
        <f t="shared" si="54"/>
        <v>0.20131787703563897</v>
      </c>
      <c r="AA114" s="183">
        <f>SUM($C$2:C114)*D114/SUM($B$2:B114)-1</f>
        <v>8.6197084210526631E-2</v>
      </c>
      <c r="AB114" s="183">
        <f t="shared" si="55"/>
        <v>0.11512079282511234</v>
      </c>
      <c r="AC114" s="40">
        <f t="shared" si="56"/>
        <v>0.11639243333333328</v>
      </c>
    </row>
    <row r="115" spans="1:29">
      <c r="A115" s="31" t="s">
        <v>1877</v>
      </c>
      <c r="B115" s="2">
        <v>120</v>
      </c>
      <c r="C115" s="175">
        <v>66.67</v>
      </c>
      <c r="D115" s="176">
        <v>1.7977000000000001</v>
      </c>
      <c r="E115" s="32">
        <f t="shared" si="38"/>
        <v>0.21000000000000002</v>
      </c>
      <c r="F115" s="13">
        <f t="shared" si="39"/>
        <v>9.3443558333333246E-2</v>
      </c>
      <c r="H115" s="5">
        <f t="shared" si="40"/>
        <v>11.213226999999989</v>
      </c>
      <c r="I115" s="2" t="s">
        <v>65</v>
      </c>
      <c r="J115" s="33" t="s">
        <v>1878</v>
      </c>
      <c r="K115" s="34">
        <f t="shared" si="41"/>
        <v>44167</v>
      </c>
      <c r="L115" s="34" t="str">
        <f t="shared" ca="1" si="42"/>
        <v>2021-04-09</v>
      </c>
      <c r="M115" s="18">
        <f t="shared" ca="1" si="43"/>
        <v>15480</v>
      </c>
      <c r="N115" s="19">
        <f t="shared" ca="1" si="44"/>
        <v>0.26439456427648556</v>
      </c>
      <c r="O115" s="35">
        <f t="shared" si="45"/>
        <v>119.852659</v>
      </c>
      <c r="P115" s="35">
        <f t="shared" si="46"/>
        <v>0.14734099999999728</v>
      </c>
      <c r="Q115" s="36">
        <f t="shared" si="47"/>
        <v>0.8</v>
      </c>
      <c r="R115" s="37">
        <f t="shared" si="48"/>
        <v>7833.2000000000135</v>
      </c>
      <c r="S115" s="38">
        <f t="shared" si="49"/>
        <v>14081.743640000024</v>
      </c>
      <c r="T115" s="38"/>
      <c r="U115" s="38"/>
      <c r="V115" s="39">
        <f t="shared" si="50"/>
        <v>62389.42</v>
      </c>
      <c r="W115" s="39">
        <f t="shared" si="51"/>
        <v>76471.163640000028</v>
      </c>
      <c r="X115" s="1">
        <f t="shared" si="52"/>
        <v>63675</v>
      </c>
      <c r="Y115" s="37">
        <f t="shared" si="53"/>
        <v>12796.163640000028</v>
      </c>
      <c r="Z115" s="183">
        <f t="shared" si="54"/>
        <v>0.20096055971731497</v>
      </c>
      <c r="AA115" s="183">
        <f>SUM($C$2:C115)*D115/SUM($B$2:B115)-1</f>
        <v>8.5586869380654518E-2</v>
      </c>
      <c r="AB115" s="183">
        <f t="shared" si="55"/>
        <v>0.11537369033666045</v>
      </c>
      <c r="AC115" s="40">
        <f t="shared" si="56"/>
        <v>0.11655644166666677</v>
      </c>
    </row>
    <row r="116" spans="1:29">
      <c r="A116" s="31" t="s">
        <v>1879</v>
      </c>
      <c r="B116" s="2">
        <v>120</v>
      </c>
      <c r="C116" s="175">
        <v>66.790000000000006</v>
      </c>
      <c r="D116" s="176">
        <v>1.7945</v>
      </c>
      <c r="E116" s="32">
        <f t="shared" si="38"/>
        <v>0.21000000000000002</v>
      </c>
      <c r="F116" s="13">
        <f t="shared" si="39"/>
        <v>9.541165833333333E-2</v>
      </c>
      <c r="H116" s="5">
        <f t="shared" si="40"/>
        <v>11.449399</v>
      </c>
      <c r="I116" s="2" t="s">
        <v>65</v>
      </c>
      <c r="J116" s="33" t="s">
        <v>1880</v>
      </c>
      <c r="K116" s="34">
        <f t="shared" si="41"/>
        <v>44168</v>
      </c>
      <c r="L116" s="34" t="str">
        <f t="shared" ca="1" si="42"/>
        <v>2021-04-09</v>
      </c>
      <c r="M116" s="18">
        <f t="shared" ca="1" si="43"/>
        <v>15360</v>
      </c>
      <c r="N116" s="19">
        <f t="shared" ca="1" si="44"/>
        <v>0.27207230696614582</v>
      </c>
      <c r="O116" s="35">
        <f t="shared" si="45"/>
        <v>119.85465500000001</v>
      </c>
      <c r="P116" s="35">
        <f t="shared" si="46"/>
        <v>0.14534499999999184</v>
      </c>
      <c r="Q116" s="36">
        <f t="shared" si="47"/>
        <v>0.8</v>
      </c>
      <c r="R116" s="37">
        <f t="shared" si="48"/>
        <v>7899.9900000000134</v>
      </c>
      <c r="S116" s="38">
        <f t="shared" si="49"/>
        <v>14176.532055000023</v>
      </c>
      <c r="T116" s="38"/>
      <c r="U116" s="38"/>
      <c r="V116" s="39">
        <f t="shared" si="50"/>
        <v>62389.42</v>
      </c>
      <c r="W116" s="39">
        <f t="shared" si="51"/>
        <v>76565.952055000016</v>
      </c>
      <c r="X116" s="1">
        <f t="shared" si="52"/>
        <v>63795</v>
      </c>
      <c r="Y116" s="37">
        <f t="shared" si="53"/>
        <v>12770.952055000016</v>
      </c>
      <c r="Z116" s="183">
        <f t="shared" si="54"/>
        <v>0.20018735096794438</v>
      </c>
      <c r="AA116" s="183">
        <f>SUM($C$2:C116)*D116/SUM($B$2:B116)-1</f>
        <v>8.2951646652864586E-2</v>
      </c>
      <c r="AB116" s="183">
        <f t="shared" si="55"/>
        <v>0.11723570431507979</v>
      </c>
      <c r="AC116" s="40">
        <f t="shared" si="56"/>
        <v>0.11458834166666669</v>
      </c>
    </row>
    <row r="117" spans="1:29">
      <c r="A117" s="31" t="s">
        <v>1881</v>
      </c>
      <c r="B117" s="2">
        <v>120</v>
      </c>
      <c r="C117" s="175">
        <v>66.69</v>
      </c>
      <c r="D117" s="176">
        <v>1.7974000000000001</v>
      </c>
      <c r="E117" s="32">
        <f t="shared" si="38"/>
        <v>0.21000000000000002</v>
      </c>
      <c r="F117" s="13">
        <f t="shared" si="39"/>
        <v>9.377157500000001E-2</v>
      </c>
      <c r="H117" s="5">
        <f t="shared" si="40"/>
        <v>11.252589</v>
      </c>
      <c r="I117" s="2" t="s">
        <v>65</v>
      </c>
      <c r="J117" s="33" t="s">
        <v>1882</v>
      </c>
      <c r="K117" s="34">
        <f t="shared" si="41"/>
        <v>44169</v>
      </c>
      <c r="L117" s="34" t="str">
        <f t="shared" ca="1" si="42"/>
        <v>2021-04-09</v>
      </c>
      <c r="M117" s="18">
        <f t="shared" ca="1" si="43"/>
        <v>15240</v>
      </c>
      <c r="N117" s="19">
        <f t="shared" ca="1" si="44"/>
        <v>0.26950098326771654</v>
      </c>
      <c r="O117" s="35">
        <f t="shared" si="45"/>
        <v>119.868606</v>
      </c>
      <c r="P117" s="35">
        <f t="shared" si="46"/>
        <v>0.13139400000000023</v>
      </c>
      <c r="Q117" s="36">
        <f t="shared" si="47"/>
        <v>0.8</v>
      </c>
      <c r="R117" s="37">
        <f t="shared" si="48"/>
        <v>7966.680000000013</v>
      </c>
      <c r="S117" s="38">
        <f t="shared" si="49"/>
        <v>14319.310632000024</v>
      </c>
      <c r="T117" s="38"/>
      <c r="U117" s="38"/>
      <c r="V117" s="39">
        <f t="shared" si="50"/>
        <v>62389.42</v>
      </c>
      <c r="W117" s="39">
        <f t="shared" si="51"/>
        <v>76708.730632000021</v>
      </c>
      <c r="X117" s="1">
        <f t="shared" si="52"/>
        <v>63915</v>
      </c>
      <c r="Y117" s="37">
        <f t="shared" si="53"/>
        <v>12793.730632000021</v>
      </c>
      <c r="Z117" s="183">
        <f t="shared" si="54"/>
        <v>0.20016788910271477</v>
      </c>
      <c r="AA117" s="183">
        <f>SUM($C$2:C117)*D117/SUM($B$2:B117)-1</f>
        <v>8.3997053935660926E-2</v>
      </c>
      <c r="AB117" s="183">
        <f t="shared" si="55"/>
        <v>0.11617083516705384</v>
      </c>
      <c r="AC117" s="40">
        <f t="shared" si="56"/>
        <v>0.11622842500000001</v>
      </c>
    </row>
    <row r="118" spans="1:29">
      <c r="A118" s="31" t="s">
        <v>1883</v>
      </c>
      <c r="B118" s="2">
        <v>120</v>
      </c>
      <c r="C118" s="175">
        <v>67.22</v>
      </c>
      <c r="D118" s="176">
        <v>1.7829999999999999</v>
      </c>
      <c r="E118" s="32">
        <f t="shared" si="38"/>
        <v>0.21000000000000002</v>
      </c>
      <c r="F118" s="13">
        <f t="shared" si="39"/>
        <v>0.10246401666666666</v>
      </c>
      <c r="H118" s="5">
        <f t="shared" si="40"/>
        <v>12.295681999999999</v>
      </c>
      <c r="I118" s="2" t="s">
        <v>65</v>
      </c>
      <c r="J118" s="33" t="s">
        <v>1884</v>
      </c>
      <c r="K118" s="34">
        <f t="shared" si="41"/>
        <v>44172</v>
      </c>
      <c r="L118" s="34" t="str">
        <f t="shared" ca="1" si="42"/>
        <v>2021-04-09</v>
      </c>
      <c r="M118" s="18">
        <f t="shared" ca="1" si="43"/>
        <v>14880</v>
      </c>
      <c r="N118" s="19">
        <f t="shared" ca="1" si="44"/>
        <v>0.30160779099462365</v>
      </c>
      <c r="O118" s="35">
        <f t="shared" si="45"/>
        <v>119.85325999999999</v>
      </c>
      <c r="P118" s="35">
        <f t="shared" si="46"/>
        <v>0.14674000000000831</v>
      </c>
      <c r="Q118" s="36">
        <f t="shared" si="47"/>
        <v>0.8</v>
      </c>
      <c r="R118" s="37">
        <f t="shared" si="48"/>
        <v>8033.9000000000133</v>
      </c>
      <c r="S118" s="38">
        <f t="shared" si="49"/>
        <v>14324.443700000023</v>
      </c>
      <c r="T118" s="38"/>
      <c r="U118" s="38"/>
      <c r="V118" s="39">
        <f t="shared" si="50"/>
        <v>62389.42</v>
      </c>
      <c r="W118" s="39">
        <f t="shared" si="51"/>
        <v>76713.863700000016</v>
      </c>
      <c r="X118" s="1">
        <f t="shared" si="52"/>
        <v>64035</v>
      </c>
      <c r="Y118" s="37">
        <f t="shared" si="53"/>
        <v>12678.863700000016</v>
      </c>
      <c r="Z118" s="183">
        <f t="shared" si="54"/>
        <v>0.19799896462871902</v>
      </c>
      <c r="AA118" s="183">
        <f>SUM($C$2:C118)*D118/SUM($B$2:B118)-1</f>
        <v>7.4689027155465437E-2</v>
      </c>
      <c r="AB118" s="183">
        <f t="shared" si="55"/>
        <v>0.12330993747325358</v>
      </c>
      <c r="AC118" s="40">
        <f t="shared" si="56"/>
        <v>0.10753598333333336</v>
      </c>
    </row>
    <row r="119" spans="1:29">
      <c r="A119" s="31" t="s">
        <v>1885</v>
      </c>
      <c r="B119" s="2">
        <v>120</v>
      </c>
      <c r="C119" s="175">
        <v>67.38</v>
      </c>
      <c r="D119" s="176">
        <v>1.7788999999999999</v>
      </c>
      <c r="E119" s="32">
        <f t="shared" si="38"/>
        <v>0.21000000000000002</v>
      </c>
      <c r="F119" s="13">
        <f t="shared" si="39"/>
        <v>0.1050881499999998</v>
      </c>
      <c r="H119" s="5">
        <f t="shared" si="40"/>
        <v>12.610577999999975</v>
      </c>
      <c r="I119" s="2" t="s">
        <v>65</v>
      </c>
      <c r="J119" s="33" t="s">
        <v>1886</v>
      </c>
      <c r="K119" s="34">
        <f t="shared" si="41"/>
        <v>44173</v>
      </c>
      <c r="L119" s="34" t="str">
        <f t="shared" ca="1" si="42"/>
        <v>2021-04-09</v>
      </c>
      <c r="M119" s="18">
        <f t="shared" ca="1" si="43"/>
        <v>14760</v>
      </c>
      <c r="N119" s="19">
        <f t="shared" ca="1" si="44"/>
        <v>0.31184694918699124</v>
      </c>
      <c r="O119" s="35">
        <f t="shared" si="45"/>
        <v>119.86228199999999</v>
      </c>
      <c r="P119" s="35">
        <f t="shared" si="46"/>
        <v>0.13771800000000667</v>
      </c>
      <c r="Q119" s="36">
        <f t="shared" si="47"/>
        <v>0.8</v>
      </c>
      <c r="R119" s="37">
        <f t="shared" si="48"/>
        <v>8101.2800000000134</v>
      </c>
      <c r="S119" s="38">
        <f t="shared" si="49"/>
        <v>14411.366992000023</v>
      </c>
      <c r="T119" s="38"/>
      <c r="U119" s="38"/>
      <c r="V119" s="39">
        <f t="shared" si="50"/>
        <v>62389.42</v>
      </c>
      <c r="W119" s="39">
        <f t="shared" si="51"/>
        <v>76800.786992000023</v>
      </c>
      <c r="X119" s="1">
        <f t="shared" si="52"/>
        <v>64155</v>
      </c>
      <c r="Y119" s="37">
        <f t="shared" si="53"/>
        <v>12645.786992000023</v>
      </c>
      <c r="Z119" s="183">
        <f t="shared" si="54"/>
        <v>0.1971130386096176</v>
      </c>
      <c r="AA119" s="183">
        <f>SUM($C$2:C119)*D119/SUM($B$2:B119)-1</f>
        <v>7.162493286195315E-2</v>
      </c>
      <c r="AB119" s="183">
        <f t="shared" si="55"/>
        <v>0.12548810574766445</v>
      </c>
      <c r="AC119" s="40">
        <f t="shared" si="56"/>
        <v>0.10491185000000022</v>
      </c>
    </row>
    <row r="120" spans="1:29">
      <c r="A120" s="31" t="s">
        <v>1887</v>
      </c>
      <c r="B120" s="2">
        <v>120</v>
      </c>
      <c r="C120" s="175">
        <v>68.239999999999995</v>
      </c>
      <c r="D120" s="176">
        <v>1.7565</v>
      </c>
      <c r="E120" s="32">
        <f t="shared" si="38"/>
        <v>0.21000000000000002</v>
      </c>
      <c r="F120" s="13">
        <f t="shared" si="39"/>
        <v>0.11919286666666645</v>
      </c>
      <c r="H120" s="5">
        <f t="shared" si="40"/>
        <v>14.303143999999975</v>
      </c>
      <c r="I120" s="2" t="s">
        <v>65</v>
      </c>
      <c r="J120" s="33" t="s">
        <v>1888</v>
      </c>
      <c r="K120" s="34">
        <f t="shared" si="41"/>
        <v>44174</v>
      </c>
      <c r="L120" s="34" t="str">
        <f t="shared" ca="1" si="42"/>
        <v>2021-04-09</v>
      </c>
      <c r="M120" s="18">
        <f t="shared" ca="1" si="43"/>
        <v>14640</v>
      </c>
      <c r="N120" s="19">
        <f t="shared" ca="1" si="44"/>
        <v>0.35660160928961687</v>
      </c>
      <c r="O120" s="35">
        <f t="shared" si="45"/>
        <v>119.86355999999999</v>
      </c>
      <c r="P120" s="35">
        <f t="shared" si="46"/>
        <v>0.13644000000000744</v>
      </c>
      <c r="Q120" s="36">
        <f t="shared" si="47"/>
        <v>0.8</v>
      </c>
      <c r="R120" s="37">
        <f t="shared" si="48"/>
        <v>8169.5200000000132</v>
      </c>
      <c r="S120" s="38">
        <f t="shared" si="49"/>
        <v>14349.761880000022</v>
      </c>
      <c r="T120" s="38"/>
      <c r="U120" s="38"/>
      <c r="V120" s="39">
        <f t="shared" si="50"/>
        <v>62389.42</v>
      </c>
      <c r="W120" s="39">
        <f t="shared" si="51"/>
        <v>76739.181880000018</v>
      </c>
      <c r="X120" s="1">
        <f t="shared" si="52"/>
        <v>64275</v>
      </c>
      <c r="Y120" s="37">
        <f t="shared" si="53"/>
        <v>12464.181880000018</v>
      </c>
      <c r="Z120" s="183">
        <f t="shared" si="54"/>
        <v>0.19391959362115929</v>
      </c>
      <c r="AA120" s="183">
        <f>SUM($C$2:C120)*D120/SUM($B$2:B120)-1</f>
        <v>5.765588276553113E-2</v>
      </c>
      <c r="AB120" s="183">
        <f t="shared" si="55"/>
        <v>0.13626371085562816</v>
      </c>
      <c r="AC120" s="40">
        <f t="shared" si="56"/>
        <v>9.0807133333333567E-2</v>
      </c>
    </row>
    <row r="121" spans="1:29">
      <c r="A121" s="31" t="s">
        <v>1889</v>
      </c>
      <c r="B121" s="2">
        <v>135</v>
      </c>
      <c r="C121" s="175">
        <v>76.81</v>
      </c>
      <c r="D121" s="176">
        <v>1.7556</v>
      </c>
      <c r="E121" s="32">
        <f t="shared" ref="E121:E152" si="57">10%*Q121+13%</f>
        <v>0.22000000000000003</v>
      </c>
      <c r="F121" s="13">
        <f t="shared" ref="F121:F152" si="58">IF(G121="",($F$1*C121-B121)/B121,H121/B121)</f>
        <v>0.11977600740740736</v>
      </c>
      <c r="H121" s="5">
        <f t="shared" ref="H121:H152" si="59">IF(G121="",$F$1*C121-B121,G121-B121)</f>
        <v>16.169760999999994</v>
      </c>
      <c r="I121" s="2" t="s">
        <v>65</v>
      </c>
      <c r="J121" s="33" t="s">
        <v>1890</v>
      </c>
      <c r="K121" s="34">
        <f t="shared" ref="K121:K152" si="60">DATE(MID(J121,1,4),MID(J121,5,2),MID(J121,7,2))</f>
        <v>44175</v>
      </c>
      <c r="L121" s="34" t="str">
        <f t="shared" ref="L121:L152" ca="1" si="61">IF(LEN(J121) &gt; 15,DATE(MID(J121,12,4),MID(J121,16,2),MID(J121,18,2)),TEXT(TODAY(),"yyyy-mm-dd"))</f>
        <v>2021-04-09</v>
      </c>
      <c r="M121" s="18">
        <f t="shared" ref="M121:M152" ca="1" si="62">(L121-K121+1)*B121</f>
        <v>16335</v>
      </c>
      <c r="N121" s="19">
        <f t="shared" ref="N121:N152" ca="1" si="63">H121/M121*365</f>
        <v>0.36130779093969995</v>
      </c>
      <c r="O121" s="35">
        <f t="shared" ref="O121:O152" si="64">D121*C121</f>
        <v>134.84763599999999</v>
      </c>
      <c r="P121" s="35">
        <f t="shared" ref="P121:P152" si="65">B121-O121</f>
        <v>0.15236400000000572</v>
      </c>
      <c r="Q121" s="36">
        <f t="shared" ref="Q121:Q152" si="66">B121/150</f>
        <v>0.9</v>
      </c>
      <c r="R121" s="37">
        <f t="shared" ref="R121:R152" si="67">R120+C121-T121</f>
        <v>8246.3300000000127</v>
      </c>
      <c r="S121" s="38">
        <f t="shared" ref="S121:S152" si="68">R121*D121</f>
        <v>14477.256948000022</v>
      </c>
      <c r="T121" s="38"/>
      <c r="U121" s="38"/>
      <c r="V121" s="39">
        <f t="shared" ref="V121:V152" si="69">V120+U121</f>
        <v>62389.42</v>
      </c>
      <c r="W121" s="39">
        <f t="shared" ref="W121:W152" si="70">V121+S121</f>
        <v>76866.676948000022</v>
      </c>
      <c r="X121" s="1">
        <f t="shared" ref="X121:X152" si="71">X120+B121</f>
        <v>64410</v>
      </c>
      <c r="Y121" s="37">
        <f t="shared" ref="Y121:Y152" si="72">W121-X121</f>
        <v>12456.676948000022</v>
      </c>
      <c r="Z121" s="183">
        <f t="shared" ref="Z121:Z152" si="73">W121/X121-1</f>
        <v>0.19339663015059805</v>
      </c>
      <c r="AA121" s="183">
        <f>SUM($C$2:C121)*D121/SUM($B$2:B121)-1</f>
        <v>5.6593418867924683E-2</v>
      </c>
      <c r="AB121" s="183">
        <f t="shared" ref="AB121:AB152" si="74">Z121-AA121</f>
        <v>0.13680321128267336</v>
      </c>
      <c r="AC121" s="40">
        <f t="shared" ref="AC121:AC152" si="75">IF(E121-F121&lt;0,"达成",E121-F121)</f>
        <v>0.10022399259259267</v>
      </c>
    </row>
    <row r="122" spans="1:29">
      <c r="A122" s="31" t="s">
        <v>1891</v>
      </c>
      <c r="B122" s="2">
        <v>135</v>
      </c>
      <c r="C122" s="175">
        <v>77.599999999999994</v>
      </c>
      <c r="D122" s="176">
        <v>1.7377</v>
      </c>
      <c r="E122" s="32">
        <f t="shared" si="57"/>
        <v>0.22000000000000003</v>
      </c>
      <c r="F122" s="13">
        <f t="shared" si="58"/>
        <v>0.13129303703703701</v>
      </c>
      <c r="H122" s="5">
        <f t="shared" si="59"/>
        <v>17.724559999999997</v>
      </c>
      <c r="I122" s="2" t="s">
        <v>65</v>
      </c>
      <c r="J122" s="33" t="s">
        <v>1892</v>
      </c>
      <c r="K122" s="34">
        <f t="shared" si="60"/>
        <v>44176</v>
      </c>
      <c r="L122" s="34" t="str">
        <f t="shared" ca="1" si="61"/>
        <v>2021-04-09</v>
      </c>
      <c r="M122" s="18">
        <f t="shared" ca="1" si="62"/>
        <v>16200</v>
      </c>
      <c r="N122" s="19">
        <f t="shared" ca="1" si="63"/>
        <v>0.39934965432098762</v>
      </c>
      <c r="O122" s="35">
        <f t="shared" si="64"/>
        <v>134.84551999999999</v>
      </c>
      <c r="P122" s="35">
        <f t="shared" si="65"/>
        <v>0.15448000000000661</v>
      </c>
      <c r="Q122" s="36">
        <f t="shared" si="66"/>
        <v>0.9</v>
      </c>
      <c r="R122" s="37">
        <f t="shared" si="67"/>
        <v>8323.930000000013</v>
      </c>
      <c r="S122" s="38">
        <f t="shared" si="68"/>
        <v>14464.493161000022</v>
      </c>
      <c r="T122" s="38"/>
      <c r="U122" s="38"/>
      <c r="V122" s="39">
        <f t="shared" si="69"/>
        <v>62389.42</v>
      </c>
      <c r="W122" s="39">
        <f t="shared" si="70"/>
        <v>76853.913161000019</v>
      </c>
      <c r="X122" s="1">
        <f t="shared" si="71"/>
        <v>64545</v>
      </c>
      <c r="Y122" s="37">
        <f t="shared" si="72"/>
        <v>12308.913161000019</v>
      </c>
      <c r="Z122" s="183">
        <f t="shared" si="73"/>
        <v>0.19070281448601789</v>
      </c>
      <c r="AA122" s="183">
        <f>SUM($C$2:C122)*D122/SUM($B$2:B122)-1</f>
        <v>4.5404424803149768E-2</v>
      </c>
      <c r="AB122" s="183">
        <f t="shared" si="74"/>
        <v>0.14529838968286812</v>
      </c>
      <c r="AC122" s="40">
        <f t="shared" si="75"/>
        <v>8.8706962962963015E-2</v>
      </c>
    </row>
    <row r="123" spans="1:29">
      <c r="A123" s="31" t="s">
        <v>1910</v>
      </c>
      <c r="B123" s="2">
        <v>135</v>
      </c>
      <c r="C123" s="175">
        <v>76.930000000000007</v>
      </c>
      <c r="D123" s="176">
        <v>1.7526999999999999</v>
      </c>
      <c r="E123" s="32">
        <f t="shared" si="57"/>
        <v>0.22000000000000003</v>
      </c>
      <c r="F123" s="13">
        <f t="shared" si="58"/>
        <v>0.12152542962962966</v>
      </c>
      <c r="H123" s="5">
        <f t="shared" si="59"/>
        <v>16.405933000000005</v>
      </c>
      <c r="I123" s="2" t="s">
        <v>65</v>
      </c>
      <c r="J123" s="33" t="s">
        <v>1911</v>
      </c>
      <c r="K123" s="34">
        <f t="shared" si="60"/>
        <v>44179</v>
      </c>
      <c r="L123" s="34" t="str">
        <f t="shared" ca="1" si="61"/>
        <v>2021-04-09</v>
      </c>
      <c r="M123" s="18">
        <f t="shared" ca="1" si="62"/>
        <v>15795</v>
      </c>
      <c r="N123" s="19">
        <f t="shared" ca="1" si="63"/>
        <v>0.37911779328901563</v>
      </c>
      <c r="O123" s="35">
        <f t="shared" si="64"/>
        <v>134.83521100000002</v>
      </c>
      <c r="P123" s="35">
        <f t="shared" si="65"/>
        <v>0.16478899999998475</v>
      </c>
      <c r="Q123" s="36">
        <f t="shared" si="66"/>
        <v>0.9</v>
      </c>
      <c r="R123" s="37">
        <f t="shared" si="67"/>
        <v>8400.8600000000133</v>
      </c>
      <c r="S123" s="38">
        <f t="shared" si="68"/>
        <v>14724.187322000023</v>
      </c>
      <c r="T123" s="38"/>
      <c r="U123" s="38"/>
      <c r="V123" s="39">
        <f t="shared" si="69"/>
        <v>62389.42</v>
      </c>
      <c r="W123" s="39">
        <f t="shared" si="70"/>
        <v>77113.607322000025</v>
      </c>
      <c r="X123" s="1">
        <f t="shared" si="71"/>
        <v>64680</v>
      </c>
      <c r="Y123" s="37">
        <f t="shared" si="72"/>
        <v>12433.607322000025</v>
      </c>
      <c r="Z123" s="183">
        <f t="shared" si="73"/>
        <v>0.19223264257885009</v>
      </c>
      <c r="AA123" s="183">
        <f>SUM($C$2:C123)*D123/SUM($B$2:B123)-1</f>
        <v>5.3939833821138539E-2</v>
      </c>
      <c r="AB123" s="183">
        <f t="shared" si="74"/>
        <v>0.13829280875771155</v>
      </c>
      <c r="AC123" s="40">
        <f t="shared" si="75"/>
        <v>9.8474570370370371E-2</v>
      </c>
    </row>
    <row r="124" spans="1:29">
      <c r="A124" s="31" t="s">
        <v>1912</v>
      </c>
      <c r="B124" s="2">
        <v>135</v>
      </c>
      <c r="C124" s="175">
        <v>76.77</v>
      </c>
      <c r="D124" s="176">
        <v>1.7564</v>
      </c>
      <c r="E124" s="32">
        <f t="shared" si="57"/>
        <v>0.22000000000000003</v>
      </c>
      <c r="F124" s="13">
        <f t="shared" si="58"/>
        <v>0.11919286666666666</v>
      </c>
      <c r="H124" s="5">
        <f t="shared" si="59"/>
        <v>16.091037</v>
      </c>
      <c r="I124" s="2" t="s">
        <v>65</v>
      </c>
      <c r="J124" s="33" t="s">
        <v>1913</v>
      </c>
      <c r="K124" s="34">
        <f t="shared" si="60"/>
        <v>44180</v>
      </c>
      <c r="L124" s="34" t="str">
        <f t="shared" ca="1" si="61"/>
        <v>2021-04-09</v>
      </c>
      <c r="M124" s="18">
        <f t="shared" ca="1" si="62"/>
        <v>15660</v>
      </c>
      <c r="N124" s="19">
        <f t="shared" ca="1" si="63"/>
        <v>0.37504652011494255</v>
      </c>
      <c r="O124" s="35">
        <f t="shared" si="64"/>
        <v>134.83882799999998</v>
      </c>
      <c r="P124" s="35">
        <f t="shared" si="65"/>
        <v>0.16117200000002185</v>
      </c>
      <c r="Q124" s="36">
        <f t="shared" si="66"/>
        <v>0.9</v>
      </c>
      <c r="R124" s="37">
        <f t="shared" si="67"/>
        <v>8477.6300000000138</v>
      </c>
      <c r="S124" s="38">
        <f t="shared" si="68"/>
        <v>14890.109332000024</v>
      </c>
      <c r="T124" s="38"/>
      <c r="U124" s="38"/>
      <c r="V124" s="39">
        <f t="shared" si="69"/>
        <v>62389.42</v>
      </c>
      <c r="W124" s="39">
        <f t="shared" si="70"/>
        <v>77279.52933200002</v>
      </c>
      <c r="X124" s="1">
        <f t="shared" si="71"/>
        <v>64815</v>
      </c>
      <c r="Y124" s="37">
        <f t="shared" si="72"/>
        <v>12464.52933200002</v>
      </c>
      <c r="Z124" s="183">
        <f t="shared" si="73"/>
        <v>0.19230933166705277</v>
      </c>
      <c r="AA124" s="183">
        <f>SUM($C$2:C124)*D124/SUM($B$2:B124)-1</f>
        <v>5.5665478272082902E-2</v>
      </c>
      <c r="AB124" s="183">
        <f t="shared" si="74"/>
        <v>0.13664385339496987</v>
      </c>
      <c r="AC124" s="40">
        <f t="shared" si="75"/>
        <v>0.10080713333333337</v>
      </c>
    </row>
    <row r="125" spans="1:29">
      <c r="A125" s="31" t="s">
        <v>1914</v>
      </c>
      <c r="B125" s="2">
        <v>135</v>
      </c>
      <c r="C125" s="175">
        <v>76.62</v>
      </c>
      <c r="D125" s="176">
        <v>1.7588999999999999</v>
      </c>
      <c r="E125" s="32">
        <f t="shared" si="57"/>
        <v>0.22000000000000003</v>
      </c>
      <c r="F125" s="13">
        <f t="shared" si="58"/>
        <v>0.117006088888889</v>
      </c>
      <c r="H125" s="5">
        <f t="shared" si="59"/>
        <v>15.795822000000015</v>
      </c>
      <c r="I125" s="2" t="s">
        <v>65</v>
      </c>
      <c r="J125" s="33" t="s">
        <v>1915</v>
      </c>
      <c r="K125" s="34">
        <f t="shared" si="60"/>
        <v>44181</v>
      </c>
      <c r="L125" s="34" t="str">
        <f t="shared" ca="1" si="61"/>
        <v>2021-04-09</v>
      </c>
      <c r="M125" s="18">
        <f t="shared" ca="1" si="62"/>
        <v>15525</v>
      </c>
      <c r="N125" s="19">
        <f t="shared" ca="1" si="63"/>
        <v>0.37136715169082163</v>
      </c>
      <c r="O125" s="35">
        <f t="shared" si="64"/>
        <v>134.766918</v>
      </c>
      <c r="P125" s="35">
        <f t="shared" si="65"/>
        <v>0.23308199999999601</v>
      </c>
      <c r="Q125" s="36">
        <f t="shared" si="66"/>
        <v>0.9</v>
      </c>
      <c r="R125" s="37">
        <f t="shared" si="67"/>
        <v>8554.2500000000146</v>
      </c>
      <c r="S125" s="38">
        <f t="shared" si="68"/>
        <v>15046.070325000024</v>
      </c>
      <c r="T125" s="38"/>
      <c r="U125" s="38"/>
      <c r="V125" s="39">
        <f t="shared" si="69"/>
        <v>62389.42</v>
      </c>
      <c r="W125" s="39">
        <f t="shared" si="70"/>
        <v>77435.490325000021</v>
      </c>
      <c r="X125" s="1">
        <f t="shared" si="71"/>
        <v>64950</v>
      </c>
      <c r="Y125" s="37">
        <f t="shared" si="72"/>
        <v>12485.490325000021</v>
      </c>
      <c r="Z125" s="183">
        <f t="shared" si="73"/>
        <v>0.1922323375673598</v>
      </c>
      <c r="AA125" s="183">
        <f>SUM($C$2:C125)*D125/SUM($B$2:B125)-1</f>
        <v>5.665987766059466E-2</v>
      </c>
      <c r="AB125" s="183">
        <f t="shared" si="74"/>
        <v>0.13557245990676514</v>
      </c>
      <c r="AC125" s="40">
        <f t="shared" si="75"/>
        <v>0.10299391111111103</v>
      </c>
    </row>
    <row r="126" spans="1:29">
      <c r="A126" s="31" t="s">
        <v>1916</v>
      </c>
      <c r="B126" s="2">
        <v>135</v>
      </c>
      <c r="C126" s="175">
        <v>75.7</v>
      </c>
      <c r="D126" s="176">
        <v>1.7811999999999999</v>
      </c>
      <c r="E126" s="32">
        <f t="shared" si="57"/>
        <v>0.22000000000000003</v>
      </c>
      <c r="F126" s="13">
        <f t="shared" si="58"/>
        <v>0.10359385185185194</v>
      </c>
      <c r="H126" s="5">
        <f t="shared" si="59"/>
        <v>13.985170000000011</v>
      </c>
      <c r="I126" s="2" t="s">
        <v>65</v>
      </c>
      <c r="J126" s="33" t="s">
        <v>1917</v>
      </c>
      <c r="K126" s="34">
        <f t="shared" si="60"/>
        <v>44182</v>
      </c>
      <c r="L126" s="34" t="str">
        <f t="shared" ca="1" si="61"/>
        <v>2021-04-09</v>
      </c>
      <c r="M126" s="18">
        <f t="shared" ca="1" si="62"/>
        <v>15390</v>
      </c>
      <c r="N126" s="19">
        <f t="shared" ca="1" si="63"/>
        <v>0.33168206952566626</v>
      </c>
      <c r="O126" s="35">
        <f t="shared" si="64"/>
        <v>134.83684</v>
      </c>
      <c r="P126" s="35">
        <f t="shared" si="65"/>
        <v>0.16316000000000486</v>
      </c>
      <c r="Q126" s="36">
        <f t="shared" si="66"/>
        <v>0.9</v>
      </c>
      <c r="R126" s="37">
        <f t="shared" si="67"/>
        <v>8629.9500000000153</v>
      </c>
      <c r="S126" s="38">
        <f t="shared" si="68"/>
        <v>15371.666940000026</v>
      </c>
      <c r="T126" s="38"/>
      <c r="U126" s="38"/>
      <c r="V126" s="39">
        <f t="shared" si="69"/>
        <v>62389.42</v>
      </c>
      <c r="W126" s="39">
        <f t="shared" si="70"/>
        <v>77761.086940000023</v>
      </c>
      <c r="X126" s="1">
        <f t="shared" si="71"/>
        <v>65085</v>
      </c>
      <c r="Y126" s="37">
        <f t="shared" si="72"/>
        <v>12676.086940000023</v>
      </c>
      <c r="Z126" s="183">
        <f t="shared" si="73"/>
        <v>0.19476203334101605</v>
      </c>
      <c r="AA126" s="183">
        <f>SUM($C$2:C126)*D126/SUM($B$2:B126)-1</f>
        <v>6.9446928263625196E-2</v>
      </c>
      <c r="AB126" s="183">
        <f t="shared" si="74"/>
        <v>0.12531510507739085</v>
      </c>
      <c r="AC126" s="40">
        <f t="shared" si="75"/>
        <v>0.11640614814814809</v>
      </c>
    </row>
    <row r="127" spans="1:29">
      <c r="A127" s="31" t="s">
        <v>1918</v>
      </c>
      <c r="B127" s="2">
        <v>120</v>
      </c>
      <c r="C127" s="175">
        <v>67.510000000000005</v>
      </c>
      <c r="D127" s="176">
        <v>1.7754000000000001</v>
      </c>
      <c r="E127" s="32">
        <f t="shared" si="57"/>
        <v>0.21000000000000002</v>
      </c>
      <c r="F127" s="13">
        <f t="shared" si="58"/>
        <v>0.10722025833333339</v>
      </c>
      <c r="H127" s="5">
        <f t="shared" si="59"/>
        <v>12.866431000000006</v>
      </c>
      <c r="I127" s="2" t="s">
        <v>65</v>
      </c>
      <c r="J127" s="33" t="s">
        <v>1919</v>
      </c>
      <c r="K127" s="34">
        <f t="shared" si="60"/>
        <v>44183</v>
      </c>
      <c r="L127" s="34" t="str">
        <f t="shared" ca="1" si="61"/>
        <v>2021-04-09</v>
      </c>
      <c r="M127" s="18">
        <f t="shared" ca="1" si="62"/>
        <v>13560</v>
      </c>
      <c r="N127" s="19">
        <f t="shared" ca="1" si="63"/>
        <v>0.34633092293510342</v>
      </c>
      <c r="O127" s="35">
        <f t="shared" si="64"/>
        <v>119.85725400000001</v>
      </c>
      <c r="P127" s="35">
        <f t="shared" si="65"/>
        <v>0.14274599999998827</v>
      </c>
      <c r="Q127" s="36">
        <f t="shared" si="66"/>
        <v>0.8</v>
      </c>
      <c r="R127" s="37">
        <f t="shared" si="67"/>
        <v>8697.4600000000155</v>
      </c>
      <c r="S127" s="38">
        <f t="shared" si="68"/>
        <v>15441.470484000029</v>
      </c>
      <c r="T127" s="38"/>
      <c r="U127" s="38"/>
      <c r="V127" s="39">
        <f t="shared" si="69"/>
        <v>62389.42</v>
      </c>
      <c r="W127" s="39">
        <f t="shared" si="70"/>
        <v>77830.890484000032</v>
      </c>
      <c r="X127" s="1">
        <f t="shared" si="71"/>
        <v>65205</v>
      </c>
      <c r="Y127" s="37">
        <f t="shared" si="72"/>
        <v>12625.890484000032</v>
      </c>
      <c r="Z127" s="183">
        <f t="shared" si="73"/>
        <v>0.19363377783912328</v>
      </c>
      <c r="AA127" s="183">
        <f>SUM($C$2:C127)*D127/SUM($B$2:B127)-1</f>
        <v>6.5457737735849619E-2</v>
      </c>
      <c r="AB127" s="183">
        <f t="shared" si="74"/>
        <v>0.12817604010327366</v>
      </c>
      <c r="AC127" s="40">
        <f t="shared" si="75"/>
        <v>0.10277974166666663</v>
      </c>
    </row>
    <row r="128" spans="1:29">
      <c r="A128" s="31" t="s">
        <v>1920</v>
      </c>
      <c r="B128" s="2">
        <v>120</v>
      </c>
      <c r="C128" s="175">
        <v>66.91</v>
      </c>
      <c r="D128" s="176">
        <v>1.7912999999999999</v>
      </c>
      <c r="E128" s="32">
        <f t="shared" si="57"/>
        <v>0.21000000000000002</v>
      </c>
      <c r="F128" s="13">
        <f t="shared" si="58"/>
        <v>9.7379758333333177E-2</v>
      </c>
      <c r="H128" s="5">
        <f t="shared" si="59"/>
        <v>11.685570999999982</v>
      </c>
      <c r="I128" s="2" t="s">
        <v>65</v>
      </c>
      <c r="J128" s="33" t="s">
        <v>1921</v>
      </c>
      <c r="K128" s="34">
        <f t="shared" si="60"/>
        <v>44186</v>
      </c>
      <c r="L128" s="34" t="str">
        <f t="shared" ca="1" si="61"/>
        <v>2021-04-09</v>
      </c>
      <c r="M128" s="18">
        <f t="shared" ca="1" si="62"/>
        <v>13200</v>
      </c>
      <c r="N128" s="19">
        <f t="shared" ca="1" si="63"/>
        <v>0.32312374356060553</v>
      </c>
      <c r="O128" s="35">
        <f t="shared" si="64"/>
        <v>119.85588299999999</v>
      </c>
      <c r="P128" s="35">
        <f t="shared" si="65"/>
        <v>0.14411700000000849</v>
      </c>
      <c r="Q128" s="36">
        <f t="shared" si="66"/>
        <v>0.8</v>
      </c>
      <c r="R128" s="37">
        <f t="shared" si="67"/>
        <v>8764.3700000000154</v>
      </c>
      <c r="S128" s="38">
        <f t="shared" si="68"/>
        <v>15699.615981000026</v>
      </c>
      <c r="T128" s="38"/>
      <c r="U128" s="38"/>
      <c r="V128" s="39">
        <f t="shared" si="69"/>
        <v>62389.42</v>
      </c>
      <c r="W128" s="39">
        <f t="shared" si="70"/>
        <v>78089.035981000023</v>
      </c>
      <c r="X128" s="1">
        <f t="shared" si="71"/>
        <v>65325</v>
      </c>
      <c r="Y128" s="37">
        <f t="shared" si="72"/>
        <v>12764.035981000023</v>
      </c>
      <c r="Z128" s="183">
        <f t="shared" si="73"/>
        <v>0.19539282022196747</v>
      </c>
      <c r="AA128" s="183">
        <f>SUM($C$2:C128)*D128/SUM($B$2:B128)-1</f>
        <v>7.4428896254682186E-2</v>
      </c>
      <c r="AB128" s="183">
        <f t="shared" si="74"/>
        <v>0.12096392396728528</v>
      </c>
      <c r="AC128" s="40">
        <f t="shared" si="75"/>
        <v>0.11262024166666684</v>
      </c>
    </row>
    <row r="129" spans="1:29">
      <c r="A129" s="31" t="s">
        <v>1922</v>
      </c>
      <c r="B129" s="2">
        <v>120</v>
      </c>
      <c r="C129" s="175">
        <v>67.95</v>
      </c>
      <c r="D129" s="176">
        <v>1.764</v>
      </c>
      <c r="E129" s="32">
        <f t="shared" si="57"/>
        <v>0.21000000000000002</v>
      </c>
      <c r="F129" s="13">
        <f t="shared" si="58"/>
        <v>0.11443662499999997</v>
      </c>
      <c r="H129" s="5">
        <f t="shared" si="59"/>
        <v>13.732394999999997</v>
      </c>
      <c r="I129" s="2" t="s">
        <v>65</v>
      </c>
      <c r="J129" s="33" t="s">
        <v>1923</v>
      </c>
      <c r="K129" s="34">
        <f t="shared" si="60"/>
        <v>44187</v>
      </c>
      <c r="L129" s="34" t="str">
        <f t="shared" ca="1" si="61"/>
        <v>2021-04-09</v>
      </c>
      <c r="M129" s="18">
        <f t="shared" ca="1" si="62"/>
        <v>13080</v>
      </c>
      <c r="N129" s="19">
        <f t="shared" ca="1" si="63"/>
        <v>0.3832052121559632</v>
      </c>
      <c r="O129" s="35">
        <f t="shared" si="64"/>
        <v>119.86380000000001</v>
      </c>
      <c r="P129" s="35">
        <f t="shared" si="65"/>
        <v>0.13619999999998811</v>
      </c>
      <c r="Q129" s="36">
        <f t="shared" si="66"/>
        <v>0.8</v>
      </c>
      <c r="R129" s="37">
        <f t="shared" si="67"/>
        <v>8832.3200000000161</v>
      </c>
      <c r="S129" s="38">
        <f t="shared" si="68"/>
        <v>15580.212480000029</v>
      </c>
      <c r="T129" s="38"/>
      <c r="U129" s="38"/>
      <c r="V129" s="39">
        <f t="shared" si="69"/>
        <v>62389.42</v>
      </c>
      <c r="W129" s="39">
        <f t="shared" si="70"/>
        <v>77969.632480000029</v>
      </c>
      <c r="X129" s="1">
        <f t="shared" si="71"/>
        <v>65445</v>
      </c>
      <c r="Y129" s="37">
        <f t="shared" si="72"/>
        <v>12524.632480000029</v>
      </c>
      <c r="Z129" s="183">
        <f t="shared" si="73"/>
        <v>0.19137646084498483</v>
      </c>
      <c r="AA129" s="183">
        <f>SUM($C$2:C129)*D129/SUM($B$2:B129)-1</f>
        <v>5.7614178438662123E-2</v>
      </c>
      <c r="AB129" s="183">
        <f t="shared" si="74"/>
        <v>0.13376228240632271</v>
      </c>
      <c r="AC129" s="40">
        <f t="shared" si="75"/>
        <v>9.5563375000000048E-2</v>
      </c>
    </row>
    <row r="130" spans="1:29">
      <c r="A130" s="31" t="s">
        <v>1924</v>
      </c>
      <c r="B130" s="2">
        <v>135</v>
      </c>
      <c r="C130" s="175">
        <v>75.83</v>
      </c>
      <c r="D130" s="176">
        <v>1.7782</v>
      </c>
      <c r="E130" s="32">
        <f t="shared" si="57"/>
        <v>0.22000000000000003</v>
      </c>
      <c r="F130" s="13">
        <f t="shared" si="58"/>
        <v>0.10548905925925914</v>
      </c>
      <c r="H130" s="5">
        <f t="shared" si="59"/>
        <v>14.241022999999984</v>
      </c>
      <c r="I130" s="2" t="s">
        <v>65</v>
      </c>
      <c r="J130" s="33" t="s">
        <v>1925</v>
      </c>
      <c r="K130" s="34">
        <f t="shared" si="60"/>
        <v>44188</v>
      </c>
      <c r="L130" s="34" t="str">
        <f t="shared" ca="1" si="61"/>
        <v>2021-04-09</v>
      </c>
      <c r="M130" s="18">
        <f t="shared" ca="1" si="62"/>
        <v>14580</v>
      </c>
      <c r="N130" s="19">
        <f t="shared" ca="1" si="63"/>
        <v>0.35651395027434807</v>
      </c>
      <c r="O130" s="35">
        <f t="shared" si="64"/>
        <v>134.84090599999999</v>
      </c>
      <c r="P130" s="35">
        <f t="shared" si="65"/>
        <v>0.15909400000001028</v>
      </c>
      <c r="Q130" s="36">
        <f t="shared" si="66"/>
        <v>0.9</v>
      </c>
      <c r="R130" s="37">
        <f t="shared" si="67"/>
        <v>8908.150000000016</v>
      </c>
      <c r="S130" s="38">
        <f t="shared" si="68"/>
        <v>15840.472330000028</v>
      </c>
      <c r="T130" s="38"/>
      <c r="U130" s="38"/>
      <c r="V130" s="39">
        <f t="shared" si="69"/>
        <v>62389.42</v>
      </c>
      <c r="W130" s="39">
        <f t="shared" si="70"/>
        <v>78229.892330000032</v>
      </c>
      <c r="X130" s="1">
        <f t="shared" si="71"/>
        <v>65580</v>
      </c>
      <c r="Y130" s="37">
        <f t="shared" si="72"/>
        <v>12649.892330000032</v>
      </c>
      <c r="Z130" s="183">
        <f t="shared" si="73"/>
        <v>0.19289253324184252</v>
      </c>
      <c r="AA130" s="183">
        <f>SUM($C$2:C130)*D130/SUM($B$2:B130)-1</f>
        <v>6.5569551336406073E-2</v>
      </c>
      <c r="AB130" s="183">
        <f t="shared" si="74"/>
        <v>0.12732298190543645</v>
      </c>
      <c r="AC130" s="40">
        <f t="shared" si="75"/>
        <v>0.11451094074074089</v>
      </c>
    </row>
    <row r="131" spans="1:29">
      <c r="A131" s="31" t="s">
        <v>1926</v>
      </c>
      <c r="B131" s="2">
        <v>120</v>
      </c>
      <c r="C131" s="175">
        <v>67.489999999999995</v>
      </c>
      <c r="D131" s="176">
        <v>1.7759</v>
      </c>
      <c r="E131" s="32">
        <f t="shared" si="57"/>
        <v>0.21000000000000002</v>
      </c>
      <c r="F131" s="13">
        <f t="shared" si="58"/>
        <v>0.10689224166666662</v>
      </c>
      <c r="H131" s="5">
        <f t="shared" si="59"/>
        <v>12.827068999999995</v>
      </c>
      <c r="I131" s="2" t="s">
        <v>65</v>
      </c>
      <c r="J131" s="33" t="s">
        <v>1927</v>
      </c>
      <c r="K131" s="34">
        <f t="shared" si="60"/>
        <v>44189</v>
      </c>
      <c r="L131" s="34" t="str">
        <f t="shared" ca="1" si="61"/>
        <v>2021-04-09</v>
      </c>
      <c r="M131" s="18">
        <f t="shared" ca="1" si="62"/>
        <v>12840</v>
      </c>
      <c r="N131" s="19">
        <f t="shared" ca="1" si="63"/>
        <v>0.36463241316199357</v>
      </c>
      <c r="O131" s="35">
        <f t="shared" si="64"/>
        <v>119.85549099999999</v>
      </c>
      <c r="P131" s="35">
        <f t="shared" si="65"/>
        <v>0.14450900000001354</v>
      </c>
      <c r="Q131" s="36">
        <f t="shared" si="66"/>
        <v>0.8</v>
      </c>
      <c r="R131" s="37">
        <f t="shared" si="67"/>
        <v>8975.6400000000158</v>
      </c>
      <c r="S131" s="38">
        <f t="shared" si="68"/>
        <v>15939.839076000027</v>
      </c>
      <c r="T131" s="38"/>
      <c r="U131" s="38"/>
      <c r="V131" s="39">
        <f t="shared" si="69"/>
        <v>62389.42</v>
      </c>
      <c r="W131" s="39">
        <f t="shared" si="70"/>
        <v>78329.259076000031</v>
      </c>
      <c r="X131" s="1">
        <f t="shared" si="71"/>
        <v>65700</v>
      </c>
      <c r="Y131" s="37">
        <f t="shared" si="72"/>
        <v>12629.259076000031</v>
      </c>
      <c r="Z131" s="183">
        <f t="shared" si="73"/>
        <v>0.19222616554033523</v>
      </c>
      <c r="AA131" s="183">
        <f>SUM($C$2:C131)*D131/SUM($B$2:B131)-1</f>
        <v>6.3712648185422882E-2</v>
      </c>
      <c r="AB131" s="183">
        <f t="shared" si="74"/>
        <v>0.12851351735491234</v>
      </c>
      <c r="AC131" s="40">
        <f t="shared" si="75"/>
        <v>0.1031077583333334</v>
      </c>
    </row>
    <row r="132" spans="1:29">
      <c r="A132" s="31" t="s">
        <v>1928</v>
      </c>
      <c r="B132" s="2">
        <v>135</v>
      </c>
      <c r="C132" s="175">
        <v>75.33</v>
      </c>
      <c r="D132" s="176">
        <v>1.7901</v>
      </c>
      <c r="E132" s="32">
        <f t="shared" si="57"/>
        <v>0.22000000000000003</v>
      </c>
      <c r="F132" s="13">
        <f t="shared" si="58"/>
        <v>9.8199799999999907E-2</v>
      </c>
      <c r="H132" s="5">
        <f t="shared" si="59"/>
        <v>13.256972999999988</v>
      </c>
      <c r="I132" s="2" t="s">
        <v>65</v>
      </c>
      <c r="J132" s="33" t="s">
        <v>1929</v>
      </c>
      <c r="K132" s="34">
        <f t="shared" si="60"/>
        <v>44190</v>
      </c>
      <c r="L132" s="34" t="str">
        <f t="shared" ca="1" si="61"/>
        <v>2021-04-09</v>
      </c>
      <c r="M132" s="18">
        <f t="shared" ca="1" si="62"/>
        <v>14310</v>
      </c>
      <c r="N132" s="19">
        <f t="shared" ca="1" si="63"/>
        <v>0.33814082075471669</v>
      </c>
      <c r="O132" s="35">
        <f t="shared" si="64"/>
        <v>134.84823299999999</v>
      </c>
      <c r="P132" s="35">
        <f t="shared" si="65"/>
        <v>0.15176700000000665</v>
      </c>
      <c r="Q132" s="36">
        <f t="shared" si="66"/>
        <v>0.9</v>
      </c>
      <c r="R132" s="37">
        <f t="shared" si="67"/>
        <v>9050.9700000000157</v>
      </c>
      <c r="S132" s="38">
        <f t="shared" si="68"/>
        <v>16202.141397000029</v>
      </c>
      <c r="T132" s="38"/>
      <c r="U132" s="38"/>
      <c r="V132" s="39">
        <f t="shared" si="69"/>
        <v>62389.42</v>
      </c>
      <c r="W132" s="39">
        <f t="shared" si="70"/>
        <v>78591.561397000027</v>
      </c>
      <c r="X132" s="1">
        <f t="shared" si="71"/>
        <v>65835</v>
      </c>
      <c r="Y132" s="37">
        <f t="shared" si="72"/>
        <v>12756.561397000027</v>
      </c>
      <c r="Z132" s="183">
        <f t="shared" si="73"/>
        <v>0.19376564740639513</v>
      </c>
      <c r="AA132" s="183">
        <f>SUM($C$2:C132)*D132/SUM($B$2:B132)-1</f>
        <v>7.1619052994555954E-2</v>
      </c>
      <c r="AB132" s="183">
        <f t="shared" si="74"/>
        <v>0.12214659441183917</v>
      </c>
      <c r="AC132" s="40">
        <f t="shared" si="75"/>
        <v>0.12180020000000012</v>
      </c>
    </row>
    <row r="133" spans="1:29">
      <c r="A133" s="31" t="s">
        <v>1930</v>
      </c>
      <c r="B133" s="2">
        <v>120</v>
      </c>
      <c r="C133" s="175">
        <v>66.67</v>
      </c>
      <c r="D133" s="176">
        <v>1.7977000000000001</v>
      </c>
      <c r="E133" s="32">
        <f t="shared" si="57"/>
        <v>0.21000000000000002</v>
      </c>
      <c r="F133" s="13">
        <f t="shared" si="58"/>
        <v>9.3443558333333246E-2</v>
      </c>
      <c r="H133" s="5">
        <f t="shared" si="59"/>
        <v>11.213226999999989</v>
      </c>
      <c r="I133" s="2" t="s">
        <v>65</v>
      </c>
      <c r="J133" s="33" t="s">
        <v>1931</v>
      </c>
      <c r="K133" s="34">
        <f t="shared" si="60"/>
        <v>44193</v>
      </c>
      <c r="L133" s="34" t="str">
        <f t="shared" ca="1" si="61"/>
        <v>2021-04-09</v>
      </c>
      <c r="M133" s="18">
        <f t="shared" ca="1" si="62"/>
        <v>12360</v>
      </c>
      <c r="N133" s="19">
        <f t="shared" ca="1" si="63"/>
        <v>0.33113493972491881</v>
      </c>
      <c r="O133" s="35">
        <f t="shared" si="64"/>
        <v>119.852659</v>
      </c>
      <c r="P133" s="35">
        <f t="shared" si="65"/>
        <v>0.14734099999999728</v>
      </c>
      <c r="Q133" s="36">
        <f t="shared" si="66"/>
        <v>0.8</v>
      </c>
      <c r="R133" s="37">
        <f t="shared" si="67"/>
        <v>9117.6400000000158</v>
      </c>
      <c r="S133" s="38">
        <f t="shared" si="68"/>
        <v>16390.781428000028</v>
      </c>
      <c r="T133" s="38"/>
      <c r="U133" s="38"/>
      <c r="V133" s="39">
        <f t="shared" si="69"/>
        <v>62389.42</v>
      </c>
      <c r="W133" s="39">
        <f t="shared" si="70"/>
        <v>78780.201428000029</v>
      </c>
      <c r="X133" s="1">
        <f t="shared" si="71"/>
        <v>65955</v>
      </c>
      <c r="Y133" s="37">
        <f t="shared" si="72"/>
        <v>12825.201428000029</v>
      </c>
      <c r="Z133" s="183">
        <f t="shared" si="73"/>
        <v>0.19445381590478394</v>
      </c>
      <c r="AA133" s="183">
        <f>SUM($C$2:C133)*D133/SUM($B$2:B133)-1</f>
        <v>7.5610876936937688E-2</v>
      </c>
      <c r="AB133" s="183">
        <f t="shared" si="74"/>
        <v>0.11884293896784626</v>
      </c>
      <c r="AC133" s="40">
        <f t="shared" si="75"/>
        <v>0.11655644166666677</v>
      </c>
    </row>
    <row r="134" spans="1:29">
      <c r="A134" s="31" t="s">
        <v>1932</v>
      </c>
      <c r="B134" s="2">
        <v>120</v>
      </c>
      <c r="C134" s="175">
        <v>66.94</v>
      </c>
      <c r="D134" s="176">
        <v>1.7906</v>
      </c>
      <c r="E134" s="32">
        <f t="shared" si="57"/>
        <v>0.21000000000000002</v>
      </c>
      <c r="F134" s="13">
        <f t="shared" si="58"/>
        <v>9.7871783333333198E-2</v>
      </c>
      <c r="H134" s="5">
        <f t="shared" si="59"/>
        <v>11.744613999999984</v>
      </c>
      <c r="I134" s="2" t="s">
        <v>65</v>
      </c>
      <c r="J134" s="33" t="s">
        <v>1933</v>
      </c>
      <c r="K134" s="34">
        <f t="shared" si="60"/>
        <v>44194</v>
      </c>
      <c r="L134" s="34" t="str">
        <f t="shared" ca="1" si="61"/>
        <v>2021-04-09</v>
      </c>
      <c r="M134" s="18">
        <f t="shared" ca="1" si="62"/>
        <v>12240</v>
      </c>
      <c r="N134" s="19">
        <f t="shared" ca="1" si="63"/>
        <v>0.3502274599673198</v>
      </c>
      <c r="O134" s="35">
        <f t="shared" si="64"/>
        <v>119.862764</v>
      </c>
      <c r="P134" s="35">
        <f t="shared" si="65"/>
        <v>0.13723600000000147</v>
      </c>
      <c r="Q134" s="36">
        <f t="shared" si="66"/>
        <v>0.8</v>
      </c>
      <c r="R134" s="37">
        <f t="shared" si="67"/>
        <v>9184.5800000000163</v>
      </c>
      <c r="S134" s="38">
        <f t="shared" si="68"/>
        <v>16445.908948000029</v>
      </c>
      <c r="T134" s="38"/>
      <c r="U134" s="38"/>
      <c r="V134" s="39">
        <f t="shared" si="69"/>
        <v>62389.42</v>
      </c>
      <c r="W134" s="39">
        <f t="shared" si="70"/>
        <v>78835.328948000024</v>
      </c>
      <c r="X134" s="1">
        <f t="shared" si="71"/>
        <v>66075</v>
      </c>
      <c r="Y134" s="37">
        <f t="shared" si="72"/>
        <v>12760.328948000024</v>
      </c>
      <c r="Z134" s="183">
        <f t="shared" si="73"/>
        <v>0.19311886413923607</v>
      </c>
      <c r="AA134" s="183">
        <f>SUM($C$2:C134)*D134/SUM($B$2:B134)-1</f>
        <v>7.0843932140727928E-2</v>
      </c>
      <c r="AB134" s="183">
        <f t="shared" si="74"/>
        <v>0.12227493199850814</v>
      </c>
      <c r="AC134" s="40">
        <f t="shared" si="75"/>
        <v>0.11212821666666682</v>
      </c>
    </row>
    <row r="135" spans="1:29">
      <c r="A135" s="31" t="s">
        <v>1934</v>
      </c>
      <c r="B135" s="2">
        <v>120</v>
      </c>
      <c r="C135" s="175">
        <v>66.06</v>
      </c>
      <c r="D135" s="176">
        <v>1.8145</v>
      </c>
      <c r="E135" s="32">
        <f t="shared" si="57"/>
        <v>0.21000000000000002</v>
      </c>
      <c r="F135" s="13">
        <f t="shared" si="58"/>
        <v>8.3439050000000015E-2</v>
      </c>
      <c r="H135" s="5">
        <f t="shared" si="59"/>
        <v>10.012686000000002</v>
      </c>
      <c r="I135" s="2" t="s">
        <v>65</v>
      </c>
      <c r="J135" s="33" t="s">
        <v>1935</v>
      </c>
      <c r="K135" s="34">
        <f t="shared" si="60"/>
        <v>44195</v>
      </c>
      <c r="L135" s="34" t="str">
        <f t="shared" ca="1" si="61"/>
        <v>2021-04-09</v>
      </c>
      <c r="M135" s="18">
        <f t="shared" ca="1" si="62"/>
        <v>12120</v>
      </c>
      <c r="N135" s="19">
        <f t="shared" ca="1" si="63"/>
        <v>0.30153716089108917</v>
      </c>
      <c r="O135" s="35">
        <f t="shared" si="64"/>
        <v>119.86587</v>
      </c>
      <c r="P135" s="35">
        <f t="shared" si="65"/>
        <v>0.13412999999999897</v>
      </c>
      <c r="Q135" s="36">
        <f t="shared" si="66"/>
        <v>0.8</v>
      </c>
      <c r="R135" s="37">
        <f t="shared" si="67"/>
        <v>9250.6400000000158</v>
      </c>
      <c r="S135" s="38">
        <f t="shared" si="68"/>
        <v>16785.286280000029</v>
      </c>
      <c r="T135" s="38"/>
      <c r="U135" s="38"/>
      <c r="V135" s="39">
        <f t="shared" si="69"/>
        <v>62389.42</v>
      </c>
      <c r="W135" s="39">
        <f t="shared" si="70"/>
        <v>79174.706280000028</v>
      </c>
      <c r="X135" s="1">
        <f t="shared" si="71"/>
        <v>66195</v>
      </c>
      <c r="Y135" s="37">
        <f t="shared" si="72"/>
        <v>12979.706280000028</v>
      </c>
      <c r="Z135" s="183">
        <f t="shared" si="73"/>
        <v>0.1960828805801047</v>
      </c>
      <c r="AA135" s="183">
        <f>SUM($C$2:C135)*D135/SUM($B$2:B135)-1</f>
        <v>8.4524179100059715E-2</v>
      </c>
      <c r="AB135" s="183">
        <f t="shared" si="74"/>
        <v>0.11155870148004499</v>
      </c>
      <c r="AC135" s="40">
        <f t="shared" si="75"/>
        <v>0.12656095000000001</v>
      </c>
    </row>
    <row r="136" spans="1:29">
      <c r="A136" s="31" t="s">
        <v>1936</v>
      </c>
      <c r="B136" s="2">
        <v>16</v>
      </c>
      <c r="C136" s="175">
        <v>8.65</v>
      </c>
      <c r="D136" s="176">
        <v>1.8472999999999999</v>
      </c>
      <c r="E136" s="32">
        <f t="shared" si="57"/>
        <v>0.14066666666666666</v>
      </c>
      <c r="F136" s="13">
        <f t="shared" si="58"/>
        <v>6.4004062500000014E-2</v>
      </c>
      <c r="H136" s="5">
        <f t="shared" si="59"/>
        <v>1.0240650000000002</v>
      </c>
      <c r="I136" s="2" t="s">
        <v>65</v>
      </c>
      <c r="J136" s="33" t="s">
        <v>1937</v>
      </c>
      <c r="K136" s="34">
        <f t="shared" si="60"/>
        <v>44196</v>
      </c>
      <c r="L136" s="34" t="str">
        <f t="shared" ca="1" si="61"/>
        <v>2021-04-09</v>
      </c>
      <c r="M136" s="18">
        <f t="shared" ca="1" si="62"/>
        <v>1600</v>
      </c>
      <c r="N136" s="19">
        <f t="shared" ca="1" si="63"/>
        <v>0.23361482812500006</v>
      </c>
      <c r="O136" s="35">
        <f t="shared" si="64"/>
        <v>15.979145000000001</v>
      </c>
      <c r="P136" s="35">
        <f t="shared" si="65"/>
        <v>2.085499999999918E-2</v>
      </c>
      <c r="Q136" s="36">
        <f t="shared" si="66"/>
        <v>0.10666666666666667</v>
      </c>
      <c r="R136" s="37">
        <f t="shared" si="67"/>
        <v>9168.9700000000157</v>
      </c>
      <c r="S136" s="38">
        <f t="shared" si="68"/>
        <v>16937.838281000029</v>
      </c>
      <c r="T136" s="38">
        <v>90.32</v>
      </c>
      <c r="U136" s="38">
        <v>166.02</v>
      </c>
      <c r="V136" s="39">
        <f t="shared" si="69"/>
        <v>62555.439999999995</v>
      </c>
      <c r="W136" s="39">
        <f t="shared" si="70"/>
        <v>79493.278281000021</v>
      </c>
      <c r="X136" s="1">
        <f t="shared" si="71"/>
        <v>66211</v>
      </c>
      <c r="Y136" s="37">
        <f t="shared" si="72"/>
        <v>13282.278281000021</v>
      </c>
      <c r="Z136" s="183">
        <f t="shared" si="73"/>
        <v>0.20060531151923433</v>
      </c>
      <c r="AA136" s="183">
        <f>SUM($C$2:C136)*D136/SUM($B$2:B136)-1</f>
        <v>0.1040289124571161</v>
      </c>
      <c r="AB136" s="183">
        <f t="shared" si="74"/>
        <v>9.6576399062118234E-2</v>
      </c>
      <c r="AC136" s="40">
        <f t="shared" si="75"/>
        <v>7.6662604166666648E-2</v>
      </c>
    </row>
    <row r="137" spans="1:29">
      <c r="A137" s="31" t="s">
        <v>1963</v>
      </c>
      <c r="B137" s="2">
        <v>10</v>
      </c>
      <c r="C137" s="175">
        <v>5.35</v>
      </c>
      <c r="D137" s="176">
        <v>1.8664000000000001</v>
      </c>
      <c r="E137" s="32">
        <f t="shared" si="57"/>
        <v>0.13666666666666666</v>
      </c>
      <c r="F137" s="13">
        <f t="shared" si="58"/>
        <v>5.2933499999999967E-2</v>
      </c>
      <c r="H137" s="5">
        <f t="shared" si="59"/>
        <v>0.52933499999999967</v>
      </c>
      <c r="I137" s="2" t="s">
        <v>65</v>
      </c>
      <c r="J137" s="33" t="s">
        <v>1964</v>
      </c>
      <c r="K137" s="34">
        <f t="shared" si="60"/>
        <v>43834</v>
      </c>
      <c r="L137" s="34" t="str">
        <f t="shared" ca="1" si="61"/>
        <v>2021-04-09</v>
      </c>
      <c r="M137" s="18">
        <f t="shared" ca="1" si="62"/>
        <v>4620</v>
      </c>
      <c r="N137" s="19">
        <f t="shared" ca="1" si="63"/>
        <v>4.1819756493506471E-2</v>
      </c>
      <c r="O137" s="35">
        <f t="shared" si="64"/>
        <v>9.9852399999999992</v>
      </c>
      <c r="P137" s="35">
        <f t="shared" si="65"/>
        <v>1.4760000000000773E-2</v>
      </c>
      <c r="Q137" s="36">
        <f t="shared" si="66"/>
        <v>6.6666666666666666E-2</v>
      </c>
      <c r="R137" s="37">
        <f t="shared" si="67"/>
        <v>9174.3200000000161</v>
      </c>
      <c r="S137" s="38">
        <f t="shared" si="68"/>
        <v>17122.95084800003</v>
      </c>
      <c r="T137" s="38"/>
      <c r="U137" s="38"/>
      <c r="V137" s="39">
        <f t="shared" si="69"/>
        <v>62555.439999999995</v>
      </c>
      <c r="W137" s="39">
        <f t="shared" si="70"/>
        <v>79678.390848000025</v>
      </c>
      <c r="X137" s="1">
        <f t="shared" si="71"/>
        <v>66221</v>
      </c>
      <c r="Y137" s="37">
        <f t="shared" si="72"/>
        <v>13457.390848000025</v>
      </c>
      <c r="Z137" s="183">
        <f t="shared" si="73"/>
        <v>0.20321938430407305</v>
      </c>
      <c r="AA137" s="183">
        <f>SUM($C$2:C137)*D137/SUM($B$2:B137)-1</f>
        <v>0.11537480681012124</v>
      </c>
      <c r="AB137" s="183">
        <f t="shared" si="74"/>
        <v>8.7844577493951803E-2</v>
      </c>
      <c r="AC137" s="40">
        <f t="shared" si="75"/>
        <v>8.3733166666666692E-2</v>
      </c>
    </row>
    <row r="138" spans="1:29">
      <c r="A138" s="31" t="s">
        <v>1965</v>
      </c>
      <c r="B138" s="2">
        <v>10</v>
      </c>
      <c r="C138" s="175">
        <v>5.26</v>
      </c>
      <c r="D138" s="176">
        <v>1.8997999999999999</v>
      </c>
      <c r="E138" s="32">
        <f t="shared" si="57"/>
        <v>0.13666666666666666</v>
      </c>
      <c r="F138" s="13">
        <f t="shared" si="58"/>
        <v>3.5220599999999894E-2</v>
      </c>
      <c r="H138" s="5">
        <f t="shared" si="59"/>
        <v>0.35220599999999891</v>
      </c>
      <c r="I138" s="2" t="s">
        <v>65</v>
      </c>
      <c r="J138" s="33" t="s">
        <v>1966</v>
      </c>
      <c r="K138" s="34">
        <f t="shared" si="60"/>
        <v>43835</v>
      </c>
      <c r="L138" s="34" t="str">
        <f t="shared" ca="1" si="61"/>
        <v>2021-04-09</v>
      </c>
      <c r="M138" s="18">
        <f t="shared" ca="1" si="62"/>
        <v>4610</v>
      </c>
      <c r="N138" s="19">
        <f t="shared" ca="1" si="63"/>
        <v>2.7886158351409892E-2</v>
      </c>
      <c r="O138" s="35">
        <f t="shared" si="64"/>
        <v>9.9929479999999984</v>
      </c>
      <c r="P138" s="35">
        <f t="shared" si="65"/>
        <v>7.0520000000016125E-3</v>
      </c>
      <c r="Q138" s="36">
        <f t="shared" si="66"/>
        <v>6.6666666666666666E-2</v>
      </c>
      <c r="R138" s="37">
        <f t="shared" si="67"/>
        <v>9004.1000000000167</v>
      </c>
      <c r="S138" s="38">
        <f t="shared" si="68"/>
        <v>17105.98918000003</v>
      </c>
      <c r="T138" s="38">
        <v>175.48</v>
      </c>
      <c r="U138" s="38">
        <v>331.71</v>
      </c>
      <c r="V138" s="39">
        <f t="shared" si="69"/>
        <v>62887.149999999994</v>
      </c>
      <c r="W138" s="39">
        <f t="shared" si="70"/>
        <v>79993.139180000027</v>
      </c>
      <c r="X138" s="1">
        <f t="shared" si="71"/>
        <v>66231</v>
      </c>
      <c r="Y138" s="37">
        <f t="shared" si="72"/>
        <v>13762.139180000027</v>
      </c>
      <c r="Z138" s="183">
        <f t="shared" si="73"/>
        <v>0.20778999531941267</v>
      </c>
      <c r="AA138" s="183">
        <f>SUM($C$2:C138)*D138/SUM($B$2:B138)-1</f>
        <v>0.1352545268817209</v>
      </c>
      <c r="AB138" s="183">
        <f t="shared" si="74"/>
        <v>7.2535468437691764E-2</v>
      </c>
      <c r="AC138" s="40">
        <f t="shared" si="75"/>
        <v>0.10144606666666676</v>
      </c>
    </row>
    <row r="139" spans="1:29">
      <c r="A139" s="31" t="s">
        <v>1967</v>
      </c>
      <c r="B139" s="2">
        <v>10</v>
      </c>
      <c r="C139" s="175">
        <v>5.21</v>
      </c>
      <c r="D139" s="176">
        <v>1.9158999999999999</v>
      </c>
      <c r="E139" s="32">
        <f t="shared" si="57"/>
        <v>0.13666666666666666</v>
      </c>
      <c r="F139" s="13">
        <f t="shared" si="58"/>
        <v>2.5380099999999926E-2</v>
      </c>
      <c r="H139" s="5">
        <f t="shared" si="59"/>
        <v>0.25380099999999928</v>
      </c>
      <c r="I139" s="2" t="s">
        <v>65</v>
      </c>
      <c r="J139" s="33" t="s">
        <v>1968</v>
      </c>
      <c r="K139" s="34">
        <f t="shared" si="60"/>
        <v>43836</v>
      </c>
      <c r="L139" s="34" t="str">
        <f t="shared" ca="1" si="61"/>
        <v>2021-04-09</v>
      </c>
      <c r="M139" s="18">
        <f t="shared" ca="1" si="62"/>
        <v>4600</v>
      </c>
      <c r="N139" s="19">
        <f t="shared" ca="1" si="63"/>
        <v>2.0138557608695595E-2</v>
      </c>
      <c r="O139" s="35">
        <f t="shared" si="64"/>
        <v>9.981838999999999</v>
      </c>
      <c r="P139" s="35">
        <f t="shared" si="65"/>
        <v>1.8161000000000982E-2</v>
      </c>
      <c r="Q139" s="36">
        <f t="shared" si="66"/>
        <v>6.6666666666666666E-2</v>
      </c>
      <c r="R139" s="37">
        <f t="shared" si="67"/>
        <v>9009.3100000000159</v>
      </c>
      <c r="S139" s="38">
        <f t="shared" si="68"/>
        <v>17260.93702900003</v>
      </c>
      <c r="T139" s="38"/>
      <c r="U139" s="38"/>
      <c r="V139" s="39">
        <f t="shared" si="69"/>
        <v>62887.149999999994</v>
      </c>
      <c r="W139" s="39">
        <f t="shared" si="70"/>
        <v>80148.087029000017</v>
      </c>
      <c r="X139" s="1">
        <f t="shared" si="71"/>
        <v>66241</v>
      </c>
      <c r="Y139" s="37">
        <f t="shared" si="72"/>
        <v>13907.087029000017</v>
      </c>
      <c r="Z139" s="183">
        <f t="shared" si="73"/>
        <v>0.20994681585422947</v>
      </c>
      <c r="AA139" s="183">
        <f>SUM($C$2:C139)*D139/SUM($B$2:B139)-1</f>
        <v>0.14478871280113403</v>
      </c>
      <c r="AB139" s="183">
        <f t="shared" si="74"/>
        <v>6.515810305309544E-2</v>
      </c>
      <c r="AC139" s="40">
        <f t="shared" si="75"/>
        <v>0.11128656666666673</v>
      </c>
    </row>
    <row r="140" spans="1:29">
      <c r="A140" s="31" t="s">
        <v>1969</v>
      </c>
      <c r="B140" s="2">
        <v>10</v>
      </c>
      <c r="C140" s="175">
        <v>5.13</v>
      </c>
      <c r="D140" s="176">
        <v>1.9479</v>
      </c>
      <c r="E140" s="32">
        <f t="shared" si="57"/>
        <v>0.13666666666666666</v>
      </c>
      <c r="F140" s="13">
        <f t="shared" si="58"/>
        <v>9.6352999999998797E-3</v>
      </c>
      <c r="H140" s="5">
        <f t="shared" si="59"/>
        <v>9.6352999999998801E-2</v>
      </c>
      <c r="I140" s="2" t="s">
        <v>65</v>
      </c>
      <c r="J140" s="33" t="s">
        <v>1970</v>
      </c>
      <c r="K140" s="34">
        <f t="shared" si="60"/>
        <v>43837</v>
      </c>
      <c r="L140" s="34" t="str">
        <f t="shared" ca="1" si="61"/>
        <v>2021-04-09</v>
      </c>
      <c r="M140" s="18">
        <f t="shared" ca="1" si="62"/>
        <v>4590</v>
      </c>
      <c r="N140" s="19">
        <f t="shared" ca="1" si="63"/>
        <v>7.6620577342046978E-3</v>
      </c>
      <c r="O140" s="35">
        <f t="shared" si="64"/>
        <v>9.9927270000000004</v>
      </c>
      <c r="P140" s="35">
        <f t="shared" si="65"/>
        <v>7.2729999999996409E-3</v>
      </c>
      <c r="Q140" s="36">
        <f t="shared" si="66"/>
        <v>6.6666666666666666E-2</v>
      </c>
      <c r="R140" s="37">
        <f t="shared" si="67"/>
        <v>8864.1000000000149</v>
      </c>
      <c r="S140" s="38">
        <f t="shared" si="68"/>
        <v>17266.380390000028</v>
      </c>
      <c r="T140" s="38">
        <v>150.34</v>
      </c>
      <c r="U140" s="38">
        <v>1.9479</v>
      </c>
      <c r="V140" s="39">
        <f t="shared" si="69"/>
        <v>62889.097899999993</v>
      </c>
      <c r="W140" s="39">
        <f t="shared" si="70"/>
        <v>80155.478290000028</v>
      </c>
      <c r="X140" s="1">
        <f t="shared" si="71"/>
        <v>66251</v>
      </c>
      <c r="Y140" s="37">
        <f t="shared" si="72"/>
        <v>13904.478290000028</v>
      </c>
      <c r="Z140" s="183">
        <f t="shared" si="73"/>
        <v>0.20987574964906242</v>
      </c>
      <c r="AA140" s="183">
        <f>SUM($C$2:C140)*D140/SUM($B$2:B140)-1</f>
        <v>0.16381220152248344</v>
      </c>
      <c r="AB140" s="183">
        <f t="shared" si="74"/>
        <v>4.6063548126578979E-2</v>
      </c>
      <c r="AC140" s="40">
        <f t="shared" si="75"/>
        <v>0.12703136666666678</v>
      </c>
    </row>
    <row r="141" spans="1:29">
      <c r="A141" s="31" t="s">
        <v>1971</v>
      </c>
      <c r="B141" s="2">
        <v>10</v>
      </c>
      <c r="C141" s="175">
        <v>5.14</v>
      </c>
      <c r="D141" s="176">
        <v>1.9419999999999999</v>
      </c>
      <c r="E141" s="32">
        <f t="shared" si="57"/>
        <v>0.13666666666666666</v>
      </c>
      <c r="F141" s="13">
        <f t="shared" si="58"/>
        <v>1.1603399999999908E-2</v>
      </c>
      <c r="H141" s="5">
        <f t="shared" si="59"/>
        <v>0.11603399999999908</v>
      </c>
      <c r="I141" s="2" t="s">
        <v>65</v>
      </c>
      <c r="J141" s="33" t="s">
        <v>1972</v>
      </c>
      <c r="K141" s="34">
        <f t="shared" si="60"/>
        <v>43838</v>
      </c>
      <c r="L141" s="34" t="str">
        <f t="shared" ca="1" si="61"/>
        <v>2021-04-09</v>
      </c>
      <c r="M141" s="18">
        <f t="shared" ca="1" si="62"/>
        <v>4580</v>
      </c>
      <c r="N141" s="19">
        <f t="shared" ca="1" si="63"/>
        <v>9.2472510917029835E-3</v>
      </c>
      <c r="O141" s="35">
        <f t="shared" si="64"/>
        <v>9.9818799999999985</v>
      </c>
      <c r="P141" s="35">
        <f t="shared" si="65"/>
        <v>1.8120000000001468E-2</v>
      </c>
      <c r="Q141" s="36">
        <f t="shared" si="66"/>
        <v>6.6666666666666666E-2</v>
      </c>
      <c r="R141" s="37">
        <f t="shared" si="67"/>
        <v>8869.2400000000143</v>
      </c>
      <c r="S141" s="38">
        <f t="shared" si="68"/>
        <v>17224.064080000026</v>
      </c>
      <c r="T141" s="38"/>
      <c r="U141" s="38"/>
      <c r="V141" s="39">
        <f t="shared" si="69"/>
        <v>62889.097899999993</v>
      </c>
      <c r="W141" s="39">
        <f t="shared" si="70"/>
        <v>80113.161980000019</v>
      </c>
      <c r="X141" s="1">
        <f t="shared" si="71"/>
        <v>66261</v>
      </c>
      <c r="Y141" s="37">
        <f t="shared" si="72"/>
        <v>13852.161980000019</v>
      </c>
      <c r="Z141" s="183">
        <f t="shared" si="73"/>
        <v>0.20905452649371448</v>
      </c>
      <c r="AA141" s="183">
        <f>SUM($C$2:C141)*D141/SUM($B$2:B141)-1</f>
        <v>0.16019152748289711</v>
      </c>
      <c r="AB141" s="183">
        <f t="shared" si="74"/>
        <v>4.8862999010817365E-2</v>
      </c>
      <c r="AC141" s="40">
        <f t="shared" si="75"/>
        <v>0.12506326666666676</v>
      </c>
    </row>
    <row r="142" spans="1:29">
      <c r="A142" s="31" t="s">
        <v>1973</v>
      </c>
      <c r="B142" s="2">
        <v>10</v>
      </c>
      <c r="C142" s="175">
        <v>5.19</v>
      </c>
      <c r="D142" s="176">
        <v>1.9237</v>
      </c>
      <c r="E142" s="32">
        <f t="shared" si="57"/>
        <v>0.13666666666666666</v>
      </c>
      <c r="F142" s="13">
        <f t="shared" si="58"/>
        <v>2.144390000000005E-2</v>
      </c>
      <c r="H142" s="5">
        <f t="shared" si="59"/>
        <v>0.21443900000000049</v>
      </c>
      <c r="I142" s="2" t="s">
        <v>65</v>
      </c>
      <c r="J142" s="33" t="s">
        <v>1974</v>
      </c>
      <c r="K142" s="34">
        <f t="shared" si="60"/>
        <v>43841</v>
      </c>
      <c r="L142" s="34" t="str">
        <f t="shared" ca="1" si="61"/>
        <v>2021-04-09</v>
      </c>
      <c r="M142" s="18">
        <f t="shared" ca="1" si="62"/>
        <v>4550</v>
      </c>
      <c r="N142" s="19">
        <f t="shared" ca="1" si="63"/>
        <v>1.7202249450549489E-2</v>
      </c>
      <c r="O142" s="35">
        <f t="shared" si="64"/>
        <v>9.9840030000000013</v>
      </c>
      <c r="P142" s="35">
        <f t="shared" si="65"/>
        <v>1.5996999999998707E-2</v>
      </c>
      <c r="Q142" s="36">
        <f t="shared" si="66"/>
        <v>6.6666666666666666E-2</v>
      </c>
      <c r="R142" s="37">
        <f t="shared" si="67"/>
        <v>8874.4300000000148</v>
      </c>
      <c r="S142" s="38">
        <f t="shared" si="68"/>
        <v>17071.740991000028</v>
      </c>
      <c r="T142" s="38"/>
      <c r="U142" s="38"/>
      <c r="V142" s="39">
        <f t="shared" si="69"/>
        <v>62889.097899999993</v>
      </c>
      <c r="W142" s="39">
        <f t="shared" si="70"/>
        <v>79960.838891000021</v>
      </c>
      <c r="X142" s="1">
        <f t="shared" si="71"/>
        <v>66271</v>
      </c>
      <c r="Y142" s="37">
        <f t="shared" si="72"/>
        <v>13689.838891000021</v>
      </c>
      <c r="Z142" s="183">
        <f t="shared" si="73"/>
        <v>0.20657359766715477</v>
      </c>
      <c r="AA142" s="183">
        <f>SUM($C$2:C142)*D142/SUM($B$2:B142)-1</f>
        <v>0.14916980561122273</v>
      </c>
      <c r="AB142" s="183">
        <f t="shared" si="74"/>
        <v>5.7403792055932046E-2</v>
      </c>
      <c r="AC142" s="40">
        <f t="shared" si="75"/>
        <v>0.11522276666666662</v>
      </c>
    </row>
    <row r="143" spans="1:29">
      <c r="A143" s="31" t="s">
        <v>1975</v>
      </c>
      <c r="B143" s="2">
        <v>10</v>
      </c>
      <c r="C143" s="175">
        <v>5.0599999999999996</v>
      </c>
      <c r="D143" s="176">
        <v>1.9751000000000001</v>
      </c>
      <c r="E143" s="32">
        <f t="shared" si="57"/>
        <v>0.13666666666666666</v>
      </c>
      <c r="F143" s="13">
        <f t="shared" si="58"/>
        <v>-4.1414000000001396E-3</v>
      </c>
      <c r="H143" s="5">
        <f t="shared" si="59"/>
        <v>-4.1414000000001394E-2</v>
      </c>
      <c r="I143" s="2" t="s">
        <v>65</v>
      </c>
      <c r="J143" s="33" t="s">
        <v>1976</v>
      </c>
      <c r="K143" s="34">
        <f t="shared" si="60"/>
        <v>43842</v>
      </c>
      <c r="L143" s="34" t="str">
        <f t="shared" ca="1" si="61"/>
        <v>2021-04-09</v>
      </c>
      <c r="M143" s="18">
        <f t="shared" ca="1" si="62"/>
        <v>4540</v>
      </c>
      <c r="N143" s="19">
        <f t="shared" ca="1" si="63"/>
        <v>-3.3295396475772048E-3</v>
      </c>
      <c r="O143" s="35">
        <f t="shared" si="64"/>
        <v>9.9940059999999988</v>
      </c>
      <c r="P143" s="35">
        <f t="shared" si="65"/>
        <v>5.9940000000011651E-3</v>
      </c>
      <c r="Q143" s="36">
        <f t="shared" si="66"/>
        <v>6.6666666666666666E-2</v>
      </c>
      <c r="R143" s="37">
        <f t="shared" si="67"/>
        <v>8627.8500000000149</v>
      </c>
      <c r="S143" s="38">
        <f t="shared" si="68"/>
        <v>17040.86653500003</v>
      </c>
      <c r="T143" s="38">
        <v>251.64</v>
      </c>
      <c r="U143" s="38">
        <v>494.52</v>
      </c>
      <c r="V143" s="39">
        <f t="shared" si="69"/>
        <v>63383.61789999999</v>
      </c>
      <c r="W143" s="39">
        <f t="shared" si="70"/>
        <v>80424.48443500002</v>
      </c>
      <c r="X143" s="1">
        <f t="shared" si="71"/>
        <v>66281</v>
      </c>
      <c r="Y143" s="37">
        <f t="shared" si="72"/>
        <v>14143.48443500002</v>
      </c>
      <c r="Z143" s="183">
        <f t="shared" si="73"/>
        <v>0.21338670863445053</v>
      </c>
      <c r="AA143" s="183">
        <f>SUM($C$2:C143)*D143/SUM($B$2:B143)-1</f>
        <v>0.17976855631479771</v>
      </c>
      <c r="AB143" s="183">
        <f t="shared" si="74"/>
        <v>3.3618152319652816E-2</v>
      </c>
      <c r="AC143" s="40">
        <f t="shared" si="75"/>
        <v>0.14080806666666679</v>
      </c>
    </row>
    <row r="144" spans="1:29">
      <c r="A144" s="31" t="s">
        <v>1977</v>
      </c>
      <c r="B144" s="2">
        <v>10</v>
      </c>
      <c r="C144" s="175">
        <v>5.07</v>
      </c>
      <c r="D144" s="176">
        <v>1.9690000000000001</v>
      </c>
      <c r="E144" s="32">
        <f t="shared" si="57"/>
        <v>0.13666666666666666</v>
      </c>
      <c r="F144" s="13">
        <f t="shared" si="58"/>
        <v>-2.1732999999999336E-3</v>
      </c>
      <c r="H144" s="5">
        <f t="shared" si="59"/>
        <v>-2.1732999999999336E-2</v>
      </c>
      <c r="I144" s="2" t="s">
        <v>65</v>
      </c>
      <c r="J144" s="33" t="s">
        <v>1978</v>
      </c>
      <c r="K144" s="34">
        <f t="shared" si="60"/>
        <v>43843</v>
      </c>
      <c r="L144" s="34" t="str">
        <f t="shared" ca="1" si="61"/>
        <v>2021-04-09</v>
      </c>
      <c r="M144" s="18">
        <f t="shared" ca="1" si="62"/>
        <v>4530</v>
      </c>
      <c r="N144" s="19">
        <f t="shared" ca="1" si="63"/>
        <v>-1.7511136865341627E-3</v>
      </c>
      <c r="O144" s="35">
        <f t="shared" si="64"/>
        <v>9.9828300000000016</v>
      </c>
      <c r="P144" s="35">
        <f t="shared" si="65"/>
        <v>1.7169999999998353E-2</v>
      </c>
      <c r="Q144" s="36">
        <f t="shared" si="66"/>
        <v>6.6666666666666666E-2</v>
      </c>
      <c r="R144" s="37">
        <f t="shared" si="67"/>
        <v>8632.9200000000146</v>
      </c>
      <c r="S144" s="38">
        <f t="shared" si="68"/>
        <v>16998.219480000029</v>
      </c>
      <c r="T144" s="38"/>
      <c r="U144" s="38"/>
      <c r="V144" s="39">
        <f t="shared" si="69"/>
        <v>63383.61789999999</v>
      </c>
      <c r="W144" s="39">
        <f t="shared" si="70"/>
        <v>80381.837380000012</v>
      </c>
      <c r="X144" s="1">
        <f t="shared" si="71"/>
        <v>66291</v>
      </c>
      <c r="Y144" s="37">
        <f t="shared" si="72"/>
        <v>14090.837380000012</v>
      </c>
      <c r="Z144" s="183">
        <f t="shared" si="73"/>
        <v>0.2125603382057899</v>
      </c>
      <c r="AA144" s="183">
        <f>SUM($C$2:C144)*D144/SUM($B$2:B144)-1</f>
        <v>0.17602019957612192</v>
      </c>
      <c r="AB144" s="183">
        <f t="shared" si="74"/>
        <v>3.6540138629667984E-2</v>
      </c>
      <c r="AC144" s="40">
        <f t="shared" si="75"/>
        <v>0.13883996666666659</v>
      </c>
    </row>
    <row r="145" spans="1:29">
      <c r="A145" s="31" t="s">
        <v>1979</v>
      </c>
      <c r="B145" s="2">
        <v>10</v>
      </c>
      <c r="C145" s="175">
        <v>5.17</v>
      </c>
      <c r="D145" s="176">
        <v>1.9337</v>
      </c>
      <c r="E145" s="32">
        <f t="shared" si="57"/>
        <v>0.13666666666666666</v>
      </c>
      <c r="F145" s="13">
        <f t="shared" si="58"/>
        <v>1.7507699999999994E-2</v>
      </c>
      <c r="H145" s="5">
        <f t="shared" si="59"/>
        <v>0.17507699999999993</v>
      </c>
      <c r="I145" s="2" t="s">
        <v>65</v>
      </c>
      <c r="J145" s="33" t="s">
        <v>1980</v>
      </c>
      <c r="K145" s="34">
        <f t="shared" si="60"/>
        <v>43844</v>
      </c>
      <c r="L145" s="34" t="str">
        <f t="shared" ca="1" si="61"/>
        <v>2021-04-09</v>
      </c>
      <c r="M145" s="18">
        <f t="shared" ca="1" si="62"/>
        <v>4520</v>
      </c>
      <c r="N145" s="19">
        <f t="shared" ca="1" si="63"/>
        <v>1.4137855088495568E-2</v>
      </c>
      <c r="O145" s="35">
        <f t="shared" si="64"/>
        <v>9.997228999999999</v>
      </c>
      <c r="P145" s="35">
        <f t="shared" si="65"/>
        <v>2.7710000000009671E-3</v>
      </c>
      <c r="Q145" s="36">
        <f t="shared" si="66"/>
        <v>6.6666666666666666E-2</v>
      </c>
      <c r="R145" s="37">
        <f t="shared" si="67"/>
        <v>8638.0900000000147</v>
      </c>
      <c r="S145" s="38">
        <f t="shared" si="68"/>
        <v>16703.474633000027</v>
      </c>
      <c r="T145" s="38"/>
      <c r="U145" s="38"/>
      <c r="V145" s="39">
        <f t="shared" si="69"/>
        <v>63383.61789999999</v>
      </c>
      <c r="W145" s="39">
        <f t="shared" si="70"/>
        <v>80087.092533000017</v>
      </c>
      <c r="X145" s="1">
        <f t="shared" si="71"/>
        <v>66301</v>
      </c>
      <c r="Y145" s="37">
        <f t="shared" si="72"/>
        <v>13786.092533000017</v>
      </c>
      <c r="Z145" s="183">
        <f t="shared" si="73"/>
        <v>0.20793189443598159</v>
      </c>
      <c r="AA145" s="183">
        <f>SUM($C$2:C145)*D145/SUM($B$2:B145)-1</f>
        <v>0.15484532431160303</v>
      </c>
      <c r="AB145" s="183">
        <f t="shared" si="74"/>
        <v>5.3086570124378563E-2</v>
      </c>
      <c r="AC145" s="40">
        <f t="shared" si="75"/>
        <v>0.11915896666666667</v>
      </c>
    </row>
    <row r="146" spans="1:29">
      <c r="A146" s="31" t="s">
        <v>1981</v>
      </c>
      <c r="B146" s="2">
        <v>10</v>
      </c>
      <c r="C146" s="175">
        <v>5.18</v>
      </c>
      <c r="D146" s="176">
        <v>1.9295</v>
      </c>
      <c r="E146" s="32">
        <f t="shared" si="57"/>
        <v>0.13666666666666666</v>
      </c>
      <c r="F146" s="13">
        <f t="shared" si="58"/>
        <v>1.9475799999999842E-2</v>
      </c>
      <c r="H146" s="5">
        <f t="shared" si="59"/>
        <v>0.19475799999999843</v>
      </c>
      <c r="I146" s="2" t="s">
        <v>65</v>
      </c>
      <c r="J146" s="33" t="s">
        <v>1982</v>
      </c>
      <c r="K146" s="34">
        <f t="shared" si="60"/>
        <v>43845</v>
      </c>
      <c r="L146" s="34" t="str">
        <f t="shared" ca="1" si="61"/>
        <v>2021-04-09</v>
      </c>
      <c r="M146" s="18">
        <f t="shared" ca="1" si="62"/>
        <v>4510</v>
      </c>
      <c r="N146" s="19">
        <f t="shared" ca="1" si="63"/>
        <v>1.5762011086474376E-2</v>
      </c>
      <c r="O146" s="35">
        <f t="shared" si="64"/>
        <v>9.9948099999999993</v>
      </c>
      <c r="P146" s="35">
        <f t="shared" si="65"/>
        <v>5.1900000000006941E-3</v>
      </c>
      <c r="Q146" s="36">
        <f t="shared" si="66"/>
        <v>6.6666666666666666E-2</v>
      </c>
      <c r="R146" s="37">
        <f t="shared" si="67"/>
        <v>8643.270000000015</v>
      </c>
      <c r="S146" s="38">
        <f t="shared" si="68"/>
        <v>16677.189465000029</v>
      </c>
      <c r="T146" s="38"/>
      <c r="U146" s="38"/>
      <c r="V146" s="39">
        <f t="shared" si="69"/>
        <v>63383.61789999999</v>
      </c>
      <c r="W146" s="39">
        <f t="shared" si="70"/>
        <v>80060.807365000015</v>
      </c>
      <c r="X146" s="1">
        <f t="shared" si="71"/>
        <v>66311</v>
      </c>
      <c r="Y146" s="37">
        <f t="shared" si="72"/>
        <v>13749.807365000015</v>
      </c>
      <c r="Z146" s="183">
        <f t="shared" si="73"/>
        <v>0.20735334054681753</v>
      </c>
      <c r="AA146" s="183">
        <f>SUM($C$2:C146)*D146/SUM($B$2:B146)-1</f>
        <v>0.15224711454780704</v>
      </c>
      <c r="AB146" s="183">
        <f t="shared" si="74"/>
        <v>5.5106225999010494E-2</v>
      </c>
      <c r="AC146" s="40">
        <f t="shared" si="75"/>
        <v>0.11719086666666681</v>
      </c>
    </row>
    <row r="147" spans="1:29">
      <c r="A147" s="31" t="s">
        <v>1983</v>
      </c>
      <c r="B147" s="2">
        <v>10</v>
      </c>
      <c r="C147" s="175">
        <v>5.12</v>
      </c>
      <c r="D147" s="176">
        <v>1.95</v>
      </c>
      <c r="E147" s="32">
        <f t="shared" si="57"/>
        <v>0.13666666666666666</v>
      </c>
      <c r="F147" s="13">
        <f t="shared" si="58"/>
        <v>7.6672000000000294E-3</v>
      </c>
      <c r="H147" s="5">
        <f t="shared" si="59"/>
        <v>7.6672000000000295E-2</v>
      </c>
      <c r="I147" s="2" t="s">
        <v>65</v>
      </c>
      <c r="J147" s="33" t="s">
        <v>1984</v>
      </c>
      <c r="K147" s="34">
        <f t="shared" si="60"/>
        <v>43848</v>
      </c>
      <c r="L147" s="34" t="str">
        <f t="shared" ca="1" si="61"/>
        <v>2021-04-09</v>
      </c>
      <c r="M147" s="18">
        <f t="shared" ca="1" si="62"/>
        <v>4480</v>
      </c>
      <c r="N147" s="19">
        <f t="shared" ca="1" si="63"/>
        <v>6.2467142857143094E-3</v>
      </c>
      <c r="O147" s="35">
        <f t="shared" si="64"/>
        <v>9.984</v>
      </c>
      <c r="P147" s="35">
        <f t="shared" si="65"/>
        <v>1.6000000000000014E-2</v>
      </c>
      <c r="Q147" s="36">
        <f t="shared" si="66"/>
        <v>6.6666666666666666E-2</v>
      </c>
      <c r="R147" s="37">
        <f t="shared" si="67"/>
        <v>8648.3900000000158</v>
      </c>
      <c r="S147" s="38">
        <f t="shared" si="68"/>
        <v>16864.360500000032</v>
      </c>
      <c r="T147" s="38"/>
      <c r="U147" s="38"/>
      <c r="V147" s="39">
        <f t="shared" si="69"/>
        <v>63383.61789999999</v>
      </c>
      <c r="W147" s="39">
        <f t="shared" si="70"/>
        <v>80247.978400000022</v>
      </c>
      <c r="X147" s="1">
        <f t="shared" si="71"/>
        <v>66321</v>
      </c>
      <c r="Y147" s="37">
        <f t="shared" si="72"/>
        <v>13926.978400000022</v>
      </c>
      <c r="Z147" s="183">
        <f t="shared" si="73"/>
        <v>0.20999349225735475</v>
      </c>
      <c r="AA147" s="183">
        <f>SUM($C$2:C147)*D147/SUM($B$2:B147)-1</f>
        <v>0.16439157263751802</v>
      </c>
      <c r="AB147" s="183">
        <f t="shared" si="74"/>
        <v>4.5601919619836728E-2</v>
      </c>
      <c r="AC147" s="40">
        <f t="shared" si="75"/>
        <v>0.12899946666666662</v>
      </c>
    </row>
    <row r="148" spans="1:29">
      <c r="A148" s="31" t="s">
        <v>1985</v>
      </c>
      <c r="B148" s="2">
        <v>10</v>
      </c>
      <c r="C148" s="175">
        <v>5.2</v>
      </c>
      <c r="D148" s="176">
        <v>1.923</v>
      </c>
      <c r="E148" s="32">
        <f t="shared" si="57"/>
        <v>0.13666666666666666</v>
      </c>
      <c r="F148" s="13">
        <f t="shared" si="58"/>
        <v>2.3412000000000079E-2</v>
      </c>
      <c r="H148" s="5">
        <f t="shared" si="59"/>
        <v>0.23412000000000077</v>
      </c>
      <c r="I148" s="2" t="s">
        <v>65</v>
      </c>
      <c r="J148" s="33" t="s">
        <v>1986</v>
      </c>
      <c r="K148" s="34">
        <f t="shared" si="60"/>
        <v>43849</v>
      </c>
      <c r="L148" s="34" t="str">
        <f t="shared" ca="1" si="61"/>
        <v>2021-04-09</v>
      </c>
      <c r="M148" s="18">
        <f t="shared" ca="1" si="62"/>
        <v>4470</v>
      </c>
      <c r="N148" s="19">
        <f t="shared" ca="1" si="63"/>
        <v>1.9117181208053755E-2</v>
      </c>
      <c r="O148" s="35">
        <f t="shared" si="64"/>
        <v>9.9996000000000009</v>
      </c>
      <c r="P148" s="35">
        <f t="shared" si="65"/>
        <v>3.9999999999906777E-4</v>
      </c>
      <c r="Q148" s="36">
        <f t="shared" si="66"/>
        <v>6.6666666666666666E-2</v>
      </c>
      <c r="R148" s="37">
        <f t="shared" si="67"/>
        <v>8653.5900000000165</v>
      </c>
      <c r="S148" s="38">
        <f t="shared" si="68"/>
        <v>16640.853570000032</v>
      </c>
      <c r="T148" s="38"/>
      <c r="U148" s="38"/>
      <c r="V148" s="39">
        <f t="shared" si="69"/>
        <v>63383.61789999999</v>
      </c>
      <c r="W148" s="39">
        <f t="shared" si="70"/>
        <v>80024.471470000019</v>
      </c>
      <c r="X148" s="1">
        <f t="shared" si="71"/>
        <v>66331</v>
      </c>
      <c r="Y148" s="37">
        <f t="shared" si="72"/>
        <v>13693.471470000019</v>
      </c>
      <c r="Z148" s="183">
        <f t="shared" si="73"/>
        <v>0.20644150502781522</v>
      </c>
      <c r="AA148" s="183">
        <f>SUM($C$2:C148)*D148/SUM($B$2:B148)-1</f>
        <v>0.14818212028662114</v>
      </c>
      <c r="AB148" s="183">
        <f t="shared" si="74"/>
        <v>5.8259384741194076E-2</v>
      </c>
      <c r="AC148" s="40">
        <f t="shared" si="75"/>
        <v>0.11325466666666659</v>
      </c>
    </row>
    <row r="149" spans="1:29">
      <c r="A149" s="31" t="s">
        <v>1987</v>
      </c>
      <c r="B149" s="2">
        <v>10</v>
      </c>
      <c r="C149" s="175">
        <v>5.16</v>
      </c>
      <c r="D149" s="176">
        <v>1.9359</v>
      </c>
      <c r="E149" s="32">
        <f t="shared" si="57"/>
        <v>0.13666666666666666</v>
      </c>
      <c r="F149" s="13">
        <f t="shared" si="58"/>
        <v>1.5539599999999964E-2</v>
      </c>
      <c r="H149" s="5">
        <f t="shared" si="59"/>
        <v>0.15539599999999965</v>
      </c>
      <c r="I149" s="2" t="s">
        <v>65</v>
      </c>
      <c r="J149" s="33" t="s">
        <v>1988</v>
      </c>
      <c r="K149" s="34">
        <f t="shared" si="60"/>
        <v>43850</v>
      </c>
      <c r="L149" s="34" t="str">
        <f t="shared" ca="1" si="61"/>
        <v>2021-04-09</v>
      </c>
      <c r="M149" s="18">
        <f t="shared" ca="1" si="62"/>
        <v>4460</v>
      </c>
      <c r="N149" s="19">
        <f t="shared" ca="1" si="63"/>
        <v>1.2717385650224186E-2</v>
      </c>
      <c r="O149" s="35">
        <f t="shared" si="64"/>
        <v>9.9892439999999993</v>
      </c>
      <c r="P149" s="35">
        <f t="shared" si="65"/>
        <v>1.0756000000000654E-2</v>
      </c>
      <c r="Q149" s="36">
        <f t="shared" si="66"/>
        <v>6.6666666666666666E-2</v>
      </c>
      <c r="R149" s="37">
        <f t="shared" si="67"/>
        <v>8658.7500000000164</v>
      </c>
      <c r="S149" s="38">
        <f t="shared" si="68"/>
        <v>16762.47412500003</v>
      </c>
      <c r="T149" s="38"/>
      <c r="U149" s="38"/>
      <c r="V149" s="39">
        <f t="shared" si="69"/>
        <v>63383.61789999999</v>
      </c>
      <c r="W149" s="39">
        <f t="shared" si="70"/>
        <v>80146.09202500002</v>
      </c>
      <c r="X149" s="1">
        <f t="shared" si="71"/>
        <v>66341</v>
      </c>
      <c r="Y149" s="37">
        <f t="shared" si="72"/>
        <v>13805.09202500002</v>
      </c>
      <c r="Z149" s="183">
        <f t="shared" si="73"/>
        <v>0.20809291426116605</v>
      </c>
      <c r="AA149" s="183">
        <f>SUM($C$2:C149)*D149/SUM($B$2:B149)-1</f>
        <v>0.15579229971824415</v>
      </c>
      <c r="AB149" s="183">
        <f t="shared" si="74"/>
        <v>5.2300614542921897E-2</v>
      </c>
      <c r="AC149" s="40">
        <f t="shared" si="75"/>
        <v>0.1211270666666667</v>
      </c>
    </row>
    <row r="150" spans="1:29">
      <c r="A150" s="31" t="s">
        <v>1989</v>
      </c>
      <c r="B150" s="2">
        <v>10</v>
      </c>
      <c r="C150" s="175">
        <v>5.08</v>
      </c>
      <c r="D150" s="176">
        <v>1.9655</v>
      </c>
      <c r="E150" s="32">
        <f t="shared" si="57"/>
        <v>0.13666666666666666</v>
      </c>
      <c r="F150" s="13">
        <f t="shared" si="58"/>
        <v>-2.052000000000831E-4</v>
      </c>
      <c r="H150" s="5">
        <f t="shared" si="59"/>
        <v>-2.0520000000008309E-3</v>
      </c>
      <c r="I150" s="2" t="s">
        <v>65</v>
      </c>
      <c r="J150" s="33" t="s">
        <v>1990</v>
      </c>
      <c r="K150" s="34">
        <f t="shared" si="60"/>
        <v>43851</v>
      </c>
      <c r="L150" s="34" t="str">
        <f t="shared" ca="1" si="61"/>
        <v>2021-04-09</v>
      </c>
      <c r="M150" s="18">
        <f t="shared" ca="1" si="62"/>
        <v>4450</v>
      </c>
      <c r="N150" s="19">
        <f t="shared" ca="1" si="63"/>
        <v>-1.6831011235961873E-4</v>
      </c>
      <c r="O150" s="35">
        <f t="shared" si="64"/>
        <v>9.9847400000000004</v>
      </c>
      <c r="P150" s="35">
        <f t="shared" si="65"/>
        <v>1.5259999999999607E-2</v>
      </c>
      <c r="Q150" s="36">
        <f t="shared" si="66"/>
        <v>6.6666666666666666E-2</v>
      </c>
      <c r="R150" s="37">
        <f t="shared" si="67"/>
        <v>8663.8300000000163</v>
      </c>
      <c r="S150" s="38">
        <f t="shared" si="68"/>
        <v>17028.757865000032</v>
      </c>
      <c r="T150" s="38"/>
      <c r="U150" s="38"/>
      <c r="V150" s="39">
        <f t="shared" si="69"/>
        <v>63383.61789999999</v>
      </c>
      <c r="W150" s="39">
        <f t="shared" si="70"/>
        <v>80412.375765000019</v>
      </c>
      <c r="X150" s="1">
        <f t="shared" si="71"/>
        <v>66351</v>
      </c>
      <c r="Y150" s="37">
        <f t="shared" si="72"/>
        <v>14061.375765000019</v>
      </c>
      <c r="Z150" s="183">
        <f t="shared" si="73"/>
        <v>0.21192409707464877</v>
      </c>
      <c r="AA150" s="183">
        <f>SUM($C$2:C150)*D150/SUM($B$2:B150)-1</f>
        <v>0.17336175935703446</v>
      </c>
      <c r="AB150" s="183">
        <f t="shared" si="74"/>
        <v>3.8562337717614303E-2</v>
      </c>
      <c r="AC150" s="40">
        <f t="shared" si="75"/>
        <v>0.13687186666666673</v>
      </c>
    </row>
    <row r="151" spans="1:29">
      <c r="A151" s="31" t="s">
        <v>1991</v>
      </c>
      <c r="B151" s="2">
        <v>10</v>
      </c>
      <c r="C151" s="175">
        <v>5.08</v>
      </c>
      <c r="D151" s="176">
        <v>1.9673</v>
      </c>
      <c r="E151" s="32">
        <f t="shared" si="57"/>
        <v>0.13666666666666666</v>
      </c>
      <c r="F151" s="13">
        <f t="shared" si="58"/>
        <v>-2.052000000000831E-4</v>
      </c>
      <c r="H151" s="5">
        <f t="shared" si="59"/>
        <v>-2.0520000000008309E-3</v>
      </c>
      <c r="I151" s="2" t="s">
        <v>65</v>
      </c>
      <c r="J151" s="33" t="s">
        <v>1992</v>
      </c>
      <c r="K151" s="34">
        <f t="shared" si="60"/>
        <v>43852</v>
      </c>
      <c r="L151" s="34" t="str">
        <f t="shared" ca="1" si="61"/>
        <v>2021-04-09</v>
      </c>
      <c r="M151" s="18">
        <f t="shared" ca="1" si="62"/>
        <v>4440</v>
      </c>
      <c r="N151" s="19">
        <f t="shared" ca="1" si="63"/>
        <v>-1.6868918918925752E-4</v>
      </c>
      <c r="O151" s="35">
        <f t="shared" si="64"/>
        <v>9.9938839999999995</v>
      </c>
      <c r="P151" s="35">
        <f t="shared" si="65"/>
        <v>6.1160000000004544E-3</v>
      </c>
      <c r="Q151" s="36">
        <f t="shared" si="66"/>
        <v>6.6666666666666666E-2</v>
      </c>
      <c r="R151" s="37">
        <f t="shared" si="67"/>
        <v>8668.9100000000162</v>
      </c>
      <c r="S151" s="38">
        <f t="shared" si="68"/>
        <v>17054.346643000034</v>
      </c>
      <c r="T151" s="38"/>
      <c r="U151" s="38"/>
      <c r="V151" s="39">
        <f t="shared" si="69"/>
        <v>63383.61789999999</v>
      </c>
      <c r="W151" s="39">
        <f t="shared" si="70"/>
        <v>80437.964543000024</v>
      </c>
      <c r="X151" s="1">
        <f t="shared" si="71"/>
        <v>66361</v>
      </c>
      <c r="Y151" s="37">
        <f t="shared" si="72"/>
        <v>14076.964543000024</v>
      </c>
      <c r="Z151" s="183">
        <f t="shared" si="73"/>
        <v>0.21212707076445536</v>
      </c>
      <c r="AA151" s="183">
        <f>SUM($C$2:C151)*D151/SUM($B$2:B151)-1</f>
        <v>0.17433368984521613</v>
      </c>
      <c r="AB151" s="183">
        <f t="shared" si="74"/>
        <v>3.7793380919239228E-2</v>
      </c>
      <c r="AC151" s="40">
        <f t="shared" si="75"/>
        <v>0.13687186666666673</v>
      </c>
    </row>
    <row r="152" spans="1:29">
      <c r="A152" s="228" t="s">
        <v>2024</v>
      </c>
      <c r="B152" s="2">
        <v>10</v>
      </c>
      <c r="C152" s="175">
        <v>5.03</v>
      </c>
      <c r="D152" s="176">
        <v>1.9858</v>
      </c>
      <c r="E152" s="32">
        <f t="shared" si="57"/>
        <v>0.13666666666666666</v>
      </c>
      <c r="F152" s="13">
        <f t="shared" si="58"/>
        <v>-1.0045700000000046E-2</v>
      </c>
      <c r="H152" s="5">
        <f t="shared" si="59"/>
        <v>-0.10045700000000046</v>
      </c>
      <c r="I152" s="2" t="s">
        <v>65</v>
      </c>
      <c r="J152" s="33" t="s">
        <v>2025</v>
      </c>
      <c r="K152" s="34">
        <f t="shared" si="60"/>
        <v>43855</v>
      </c>
      <c r="L152" s="34" t="str">
        <f t="shared" ca="1" si="61"/>
        <v>2021-04-09</v>
      </c>
      <c r="M152" s="18">
        <f t="shared" ca="1" si="62"/>
        <v>4410</v>
      </c>
      <c r="N152" s="19">
        <f t="shared" ca="1" si="63"/>
        <v>-8.314468253968291E-3</v>
      </c>
      <c r="O152" s="35">
        <f t="shared" si="64"/>
        <v>9.9885739999999998</v>
      </c>
      <c r="P152" s="35">
        <f t="shared" si="65"/>
        <v>1.1426000000000158E-2</v>
      </c>
      <c r="Q152" s="36">
        <f t="shared" si="66"/>
        <v>6.6666666666666666E-2</v>
      </c>
      <c r="R152" s="37">
        <f t="shared" si="67"/>
        <v>8590.8800000000174</v>
      </c>
      <c r="S152" s="38">
        <f t="shared" si="68"/>
        <v>17059.769504000036</v>
      </c>
      <c r="T152" s="38">
        <v>83.06</v>
      </c>
      <c r="U152" s="38">
        <v>164.12</v>
      </c>
      <c r="V152" s="39">
        <f t="shared" si="69"/>
        <v>63547.737899999993</v>
      </c>
      <c r="W152" s="39">
        <f t="shared" si="70"/>
        <v>80607.507404000033</v>
      </c>
      <c r="X152" s="1">
        <f t="shared" si="71"/>
        <v>66371</v>
      </c>
      <c r="Y152" s="37">
        <f t="shared" si="72"/>
        <v>14236.507404000033</v>
      </c>
      <c r="Z152" s="183">
        <f t="shared" si="73"/>
        <v>0.21449891374244823</v>
      </c>
      <c r="AA152" s="183">
        <f>SUM($C$2:C152)*D152/SUM($B$2:B152)-1</f>
        <v>0.18526753884917424</v>
      </c>
      <c r="AB152" s="183">
        <f t="shared" si="74"/>
        <v>2.9231374893273987E-2</v>
      </c>
      <c r="AC152" s="40">
        <f t="shared" si="75"/>
        <v>0.1467123666666667</v>
      </c>
    </row>
    <row r="153" spans="1:29">
      <c r="A153" s="228" t="s">
        <v>2048</v>
      </c>
      <c r="B153" s="2">
        <v>10</v>
      </c>
      <c r="C153" s="175">
        <v>5.13</v>
      </c>
      <c r="D153" s="176">
        <v>1.9482999999999999</v>
      </c>
      <c r="E153" s="32">
        <f t="shared" ref="E153:E178" si="76">10%*Q153+13%</f>
        <v>0.13666666666666666</v>
      </c>
      <c r="F153" s="13">
        <f t="shared" ref="F153:F178" si="77">IF(G153="",($F$1*C153-B153)/B153,H153/B153)</f>
        <v>9.6352999999998797E-3</v>
      </c>
      <c r="H153" s="5">
        <f t="shared" ref="H153:H178" si="78">IF(G153="",$F$1*C153-B153,G153-B153)</f>
        <v>9.6352999999998801E-2</v>
      </c>
      <c r="I153" s="2" t="s">
        <v>65</v>
      </c>
      <c r="J153" s="33" t="s">
        <v>2049</v>
      </c>
      <c r="K153" s="34">
        <f t="shared" ref="K153:K187" si="79">DATE(MID(J153,1,4),MID(J153,5,2),MID(J153,7,2))</f>
        <v>43856</v>
      </c>
      <c r="L153" s="34" t="str">
        <f t="shared" ref="L153:L178" ca="1" si="80">IF(LEN(J153) &gt; 15,DATE(MID(J153,12,4),MID(J153,16,2),MID(J153,18,2)),TEXT(TODAY(),"yyyy-mm-dd"))</f>
        <v>2021-04-09</v>
      </c>
      <c r="M153" s="18">
        <f t="shared" ref="M153:M178" ca="1" si="81">(L153-K153+1)*B153</f>
        <v>4400</v>
      </c>
      <c r="N153" s="19">
        <f t="shared" ref="N153:N178" ca="1" si="82">H153/M153*365</f>
        <v>7.9929193181817182E-3</v>
      </c>
      <c r="O153" s="35">
        <f t="shared" ref="O153:O178" si="83">D153*C153</f>
        <v>9.9947789999999994</v>
      </c>
      <c r="P153" s="35">
        <f t="shared" ref="P153:P178" si="84">B153-O153</f>
        <v>5.2210000000005863E-3</v>
      </c>
      <c r="Q153" s="36">
        <f t="shared" ref="Q153:Q178" si="85">B153/150</f>
        <v>6.6666666666666666E-2</v>
      </c>
      <c r="R153" s="37">
        <f t="shared" ref="R153:R176" si="86">R152+C153-T153</f>
        <v>8596.0100000000166</v>
      </c>
      <c r="S153" s="38">
        <f t="shared" ref="S153:S176" si="87">R153*D153</f>
        <v>16747.60628300003</v>
      </c>
      <c r="T153" s="38"/>
      <c r="U153" s="38"/>
      <c r="V153" s="39">
        <f t="shared" ref="V153:V176" si="88">V152+U153</f>
        <v>63547.737899999993</v>
      </c>
      <c r="W153" s="39">
        <f t="shared" ref="W153:W176" si="89">V153+S153</f>
        <v>80295.344183000023</v>
      </c>
      <c r="X153" s="1">
        <f t="shared" ref="X153:X176" si="90">X152+B153</f>
        <v>66381</v>
      </c>
      <c r="Y153" s="37">
        <f t="shared" ref="Y153:Y176" si="91">W153-X153</f>
        <v>13914.344183000023</v>
      </c>
      <c r="Z153" s="183">
        <f t="shared" ref="Z153:Z176" si="92">W153/X153-1</f>
        <v>0.2096133559753548</v>
      </c>
      <c r="AA153" s="183">
        <f>SUM($C$2:C153)*D153/SUM($B$2:B153)-1</f>
        <v>0.16278916151323553</v>
      </c>
      <c r="AB153" s="183">
        <f t="shared" ref="AB153:AB178" si="93">Z153-AA153</f>
        <v>4.6824194462119273E-2</v>
      </c>
      <c r="AC153" s="40">
        <f t="shared" ref="AC153:AC178" si="94">IF(E153-F153&lt;0,"达成",E153-F153)</f>
        <v>0.12703136666666678</v>
      </c>
    </row>
    <row r="154" spans="1:29">
      <c r="A154" s="228" t="s">
        <v>2050</v>
      </c>
      <c r="B154" s="2">
        <v>10</v>
      </c>
      <c r="C154" s="175">
        <v>5.1100000000000003</v>
      </c>
      <c r="D154" s="176">
        <v>1.9531000000000001</v>
      </c>
      <c r="E154" s="32">
        <f t="shared" si="76"/>
        <v>0.13666666666666666</v>
      </c>
      <c r="F154" s="13">
        <f t="shared" si="77"/>
        <v>5.6991000000000012E-3</v>
      </c>
      <c r="H154" s="5">
        <f t="shared" si="78"/>
        <v>5.6991000000000014E-2</v>
      </c>
      <c r="I154" s="2" t="s">
        <v>65</v>
      </c>
      <c r="J154" s="33" t="s">
        <v>2051</v>
      </c>
      <c r="K154" s="34">
        <f t="shared" si="79"/>
        <v>43857</v>
      </c>
      <c r="L154" s="34" t="str">
        <f t="shared" ca="1" si="80"/>
        <v>2021-04-09</v>
      </c>
      <c r="M154" s="18">
        <f t="shared" ca="1" si="81"/>
        <v>4390</v>
      </c>
      <c r="N154" s="19">
        <f t="shared" ca="1" si="82"/>
        <v>4.7384316628701602E-3</v>
      </c>
      <c r="O154" s="35">
        <f t="shared" si="83"/>
        <v>9.980341000000001</v>
      </c>
      <c r="P154" s="35">
        <f t="shared" si="84"/>
        <v>1.9658999999998983E-2</v>
      </c>
      <c r="Q154" s="36">
        <f t="shared" si="85"/>
        <v>6.6666666666666666E-2</v>
      </c>
      <c r="R154" s="37">
        <f t="shared" si="86"/>
        <v>8601.1200000000172</v>
      </c>
      <c r="S154" s="38">
        <f t="shared" si="87"/>
        <v>16798.847472000034</v>
      </c>
      <c r="T154" s="38"/>
      <c r="U154" s="38"/>
      <c r="V154" s="39">
        <f t="shared" si="88"/>
        <v>63547.737899999993</v>
      </c>
      <c r="W154" s="39">
        <f t="shared" si="89"/>
        <v>80346.58537200003</v>
      </c>
      <c r="X154" s="1">
        <f t="shared" si="90"/>
        <v>66391</v>
      </c>
      <c r="Y154" s="37">
        <f t="shared" si="91"/>
        <v>13955.58537200003</v>
      </c>
      <c r="Z154" s="183">
        <f t="shared" si="92"/>
        <v>0.21020296986037312</v>
      </c>
      <c r="AA154" s="183">
        <f>SUM($C$2:C154)*D154/SUM($B$2:B154)-1</f>
        <v>0.16555580563034122</v>
      </c>
      <c r="AB154" s="183">
        <f t="shared" si="93"/>
        <v>4.4647164230031899E-2</v>
      </c>
      <c r="AC154" s="40">
        <f t="shared" si="94"/>
        <v>0.13096756666666665</v>
      </c>
    </row>
    <row r="155" spans="1:29">
      <c r="A155" s="228" t="s">
        <v>2052</v>
      </c>
      <c r="B155" s="2">
        <v>10</v>
      </c>
      <c r="C155" s="175">
        <v>5.25</v>
      </c>
      <c r="D155" s="176">
        <v>1.903</v>
      </c>
      <c r="E155" s="32">
        <f t="shared" si="76"/>
        <v>0.13666666666666666</v>
      </c>
      <c r="F155" s="13">
        <f t="shared" si="77"/>
        <v>3.3252500000000039E-2</v>
      </c>
      <c r="H155" s="5">
        <f t="shared" si="78"/>
        <v>0.3325250000000004</v>
      </c>
      <c r="I155" s="2" t="s">
        <v>65</v>
      </c>
      <c r="J155" s="33" t="s">
        <v>2053</v>
      </c>
      <c r="K155" s="34">
        <f t="shared" si="79"/>
        <v>43858</v>
      </c>
      <c r="L155" s="34" t="str">
        <f t="shared" ca="1" si="80"/>
        <v>2021-04-09</v>
      </c>
      <c r="M155" s="18">
        <f t="shared" ca="1" si="81"/>
        <v>4380</v>
      </c>
      <c r="N155" s="19">
        <f t="shared" ca="1" si="82"/>
        <v>2.7710416666666699E-2</v>
      </c>
      <c r="O155" s="35">
        <f t="shared" si="83"/>
        <v>9.9907500000000002</v>
      </c>
      <c r="P155" s="35">
        <f t="shared" si="84"/>
        <v>9.2499999999997584E-3</v>
      </c>
      <c r="Q155" s="36">
        <f t="shared" si="85"/>
        <v>6.6666666666666666E-2</v>
      </c>
      <c r="R155" s="37">
        <f t="shared" si="86"/>
        <v>8606.3700000000172</v>
      </c>
      <c r="S155" s="38">
        <f t="shared" si="87"/>
        <v>16377.922110000032</v>
      </c>
      <c r="T155" s="38"/>
      <c r="U155" s="38"/>
      <c r="V155" s="39">
        <f t="shared" si="88"/>
        <v>63547.737899999993</v>
      </c>
      <c r="W155" s="39">
        <f t="shared" si="89"/>
        <v>79925.660010000021</v>
      </c>
      <c r="X155" s="1">
        <f t="shared" si="90"/>
        <v>66401</v>
      </c>
      <c r="Y155" s="37">
        <f t="shared" si="91"/>
        <v>13524.660010000021</v>
      </c>
      <c r="Z155" s="183">
        <f t="shared" si="92"/>
        <v>0.20368157121127717</v>
      </c>
      <c r="AA155" s="183">
        <f>SUM($C$2:C155)*D155/SUM($B$2:B155)-1</f>
        <v>0.13557762634534432</v>
      </c>
      <c r="AB155" s="183">
        <f t="shared" si="93"/>
        <v>6.8103944865932853E-2</v>
      </c>
      <c r="AC155" s="40">
        <f t="shared" si="94"/>
        <v>0.10341416666666661</v>
      </c>
    </row>
    <row r="156" spans="1:29">
      <c r="A156" s="228" t="s">
        <v>2054</v>
      </c>
      <c r="B156" s="2">
        <v>10</v>
      </c>
      <c r="C156" s="175">
        <v>5.27</v>
      </c>
      <c r="D156" s="176">
        <v>1.8943000000000001</v>
      </c>
      <c r="E156" s="32">
        <f t="shared" si="76"/>
        <v>0.13666666666666666</v>
      </c>
      <c r="F156" s="13">
        <f t="shared" si="77"/>
        <v>3.7188699999999922E-2</v>
      </c>
      <c r="H156" s="5">
        <f t="shared" si="78"/>
        <v>0.37188699999999919</v>
      </c>
      <c r="I156" s="2" t="s">
        <v>65</v>
      </c>
      <c r="J156" s="33" t="s">
        <v>2055</v>
      </c>
      <c r="K156" s="34">
        <f t="shared" si="79"/>
        <v>43859</v>
      </c>
      <c r="L156" s="34" t="str">
        <f t="shared" ca="1" si="80"/>
        <v>2021-04-09</v>
      </c>
      <c r="M156" s="18">
        <f t="shared" ca="1" si="81"/>
        <v>4370</v>
      </c>
      <c r="N156" s="19">
        <f t="shared" ca="1" si="82"/>
        <v>3.1061499999999933E-2</v>
      </c>
      <c r="O156" s="35">
        <f t="shared" si="83"/>
        <v>9.9829609999999995</v>
      </c>
      <c r="P156" s="35">
        <f t="shared" si="84"/>
        <v>1.703900000000047E-2</v>
      </c>
      <c r="Q156" s="36">
        <f t="shared" si="85"/>
        <v>6.6666666666666666E-2</v>
      </c>
      <c r="R156" s="37">
        <f t="shared" si="86"/>
        <v>8611.6400000000176</v>
      </c>
      <c r="S156" s="38">
        <f t="shared" si="87"/>
        <v>16313.029652000034</v>
      </c>
      <c r="T156" s="38"/>
      <c r="U156" s="38"/>
      <c r="V156" s="39">
        <f t="shared" si="88"/>
        <v>63547.737899999993</v>
      </c>
      <c r="W156" s="39">
        <f t="shared" si="89"/>
        <v>79860.767552000034</v>
      </c>
      <c r="X156" s="1">
        <f t="shared" si="90"/>
        <v>66411</v>
      </c>
      <c r="Y156" s="37">
        <f t="shared" si="91"/>
        <v>13449.767552000034</v>
      </c>
      <c r="Z156" s="183">
        <f t="shared" si="92"/>
        <v>0.20252318971254812</v>
      </c>
      <c r="AA156" s="183">
        <f>SUM($C$2:C156)*D156/SUM($B$2:B156)-1</f>
        <v>0.13030885484625343</v>
      </c>
      <c r="AB156" s="183">
        <f t="shared" si="93"/>
        <v>7.2214334866294694E-2</v>
      </c>
      <c r="AC156" s="40">
        <f t="shared" si="94"/>
        <v>9.9477966666666737E-2</v>
      </c>
    </row>
    <row r="157" spans="1:29">
      <c r="A157" s="228" t="s">
        <v>2056</v>
      </c>
      <c r="B157" s="2">
        <v>10</v>
      </c>
      <c r="C157" s="175">
        <v>5.21</v>
      </c>
      <c r="D157" s="176">
        <v>1.9164000000000001</v>
      </c>
      <c r="E157" s="32">
        <f t="shared" si="76"/>
        <v>0.13666666666666666</v>
      </c>
      <c r="F157" s="13">
        <f t="shared" si="77"/>
        <v>2.5380099999999926E-2</v>
      </c>
      <c r="H157" s="5">
        <f t="shared" si="78"/>
        <v>0.25380099999999928</v>
      </c>
      <c r="I157" s="2" t="s">
        <v>65</v>
      </c>
      <c r="J157" s="33" t="s">
        <v>2057</v>
      </c>
      <c r="K157" s="34">
        <f t="shared" si="79"/>
        <v>43862</v>
      </c>
      <c r="L157" s="34" t="str">
        <f t="shared" ca="1" si="80"/>
        <v>2021-04-09</v>
      </c>
      <c r="M157" s="18">
        <f t="shared" ca="1" si="81"/>
        <v>4340</v>
      </c>
      <c r="N157" s="19">
        <f t="shared" ca="1" si="82"/>
        <v>2.1345014976958464E-2</v>
      </c>
      <c r="O157" s="35">
        <f t="shared" si="83"/>
        <v>9.9844439999999999</v>
      </c>
      <c r="P157" s="35">
        <f t="shared" si="84"/>
        <v>1.5556000000000125E-2</v>
      </c>
      <c r="Q157" s="36">
        <f t="shared" si="85"/>
        <v>6.6666666666666666E-2</v>
      </c>
      <c r="R157" s="37">
        <f t="shared" si="86"/>
        <v>8616.8500000000167</v>
      </c>
      <c r="S157" s="38">
        <f t="shared" si="87"/>
        <v>16513.331340000033</v>
      </c>
      <c r="T157" s="38"/>
      <c r="U157" s="38"/>
      <c r="V157" s="39">
        <f t="shared" si="88"/>
        <v>63547.737899999993</v>
      </c>
      <c r="W157" s="39">
        <f t="shared" si="89"/>
        <v>80061.069240000026</v>
      </c>
      <c r="X157" s="1">
        <f t="shared" si="90"/>
        <v>66421</v>
      </c>
      <c r="Y157" s="37">
        <f t="shared" si="91"/>
        <v>13640.069240000026</v>
      </c>
      <c r="Z157" s="183">
        <f t="shared" si="92"/>
        <v>0.20535778202676913</v>
      </c>
      <c r="AA157" s="183">
        <f>SUM($C$2:C157)*D157/SUM($B$2:B157)-1</f>
        <v>0.1434109460154247</v>
      </c>
      <c r="AB157" s="183">
        <f t="shared" si="93"/>
        <v>6.1946836011344431E-2</v>
      </c>
      <c r="AC157" s="40">
        <f t="shared" si="94"/>
        <v>0.11128656666666673</v>
      </c>
    </row>
    <row r="158" spans="1:29">
      <c r="A158" s="228" t="s">
        <v>2058</v>
      </c>
      <c r="B158" s="2">
        <v>10</v>
      </c>
      <c r="C158" s="175">
        <v>5.14</v>
      </c>
      <c r="D158" s="176">
        <v>1.9441999999999999</v>
      </c>
      <c r="E158" s="32">
        <f t="shared" si="76"/>
        <v>0.13666666666666666</v>
      </c>
      <c r="F158" s="13">
        <f t="shared" si="77"/>
        <v>1.1603399999999908E-2</v>
      </c>
      <c r="H158" s="5">
        <f t="shared" si="78"/>
        <v>0.11603399999999908</v>
      </c>
      <c r="I158" s="2" t="s">
        <v>65</v>
      </c>
      <c r="J158" s="33" t="s">
        <v>2059</v>
      </c>
      <c r="K158" s="34">
        <f t="shared" si="79"/>
        <v>43863</v>
      </c>
      <c r="L158" s="34" t="str">
        <f t="shared" ca="1" si="80"/>
        <v>2021-04-09</v>
      </c>
      <c r="M158" s="18">
        <f t="shared" ca="1" si="81"/>
        <v>4330</v>
      </c>
      <c r="N158" s="19">
        <f t="shared" ca="1" si="82"/>
        <v>9.781157043879829E-3</v>
      </c>
      <c r="O158" s="35">
        <f t="shared" si="83"/>
        <v>9.9931879999999982</v>
      </c>
      <c r="P158" s="35">
        <f t="shared" si="84"/>
        <v>6.8120000000018166E-3</v>
      </c>
      <c r="Q158" s="36">
        <f t="shared" si="85"/>
        <v>6.6666666666666666E-2</v>
      </c>
      <c r="R158" s="37">
        <f t="shared" si="86"/>
        <v>8621.9900000000162</v>
      </c>
      <c r="S158" s="38">
        <f t="shared" si="87"/>
        <v>16762.872958000029</v>
      </c>
      <c r="T158" s="38"/>
      <c r="U158" s="38"/>
      <c r="V158" s="39">
        <f t="shared" si="88"/>
        <v>63547.737899999993</v>
      </c>
      <c r="W158" s="39">
        <f t="shared" si="89"/>
        <v>80310.610858000029</v>
      </c>
      <c r="X158" s="1">
        <f t="shared" si="90"/>
        <v>66431</v>
      </c>
      <c r="Y158" s="37">
        <f t="shared" si="91"/>
        <v>13879.610858000029</v>
      </c>
      <c r="Z158" s="183">
        <f t="shared" si="92"/>
        <v>0.20893274010627616</v>
      </c>
      <c r="AA158" s="183">
        <f>SUM($C$2:C158)*D158/SUM($B$2:B158)-1</f>
        <v>0.15990386219782815</v>
      </c>
      <c r="AB158" s="183">
        <f t="shared" si="93"/>
        <v>4.902887790844801E-2</v>
      </c>
      <c r="AC158" s="40">
        <f t="shared" si="94"/>
        <v>0.12506326666666676</v>
      </c>
    </row>
    <row r="159" spans="1:29">
      <c r="A159" s="228" t="s">
        <v>2060</v>
      </c>
      <c r="B159" s="2">
        <v>10</v>
      </c>
      <c r="C159" s="175">
        <v>5.15</v>
      </c>
      <c r="D159" s="176">
        <v>1.9391</v>
      </c>
      <c r="E159" s="32">
        <f t="shared" si="76"/>
        <v>0.13666666666666666</v>
      </c>
      <c r="F159" s="13">
        <f t="shared" si="77"/>
        <v>1.3571500000000115E-2</v>
      </c>
      <c r="H159" s="5">
        <f t="shared" si="78"/>
        <v>0.13571500000000114</v>
      </c>
      <c r="I159" s="2" t="s">
        <v>65</v>
      </c>
      <c r="J159" s="33" t="s">
        <v>2061</v>
      </c>
      <c r="K159" s="34">
        <f t="shared" si="79"/>
        <v>43864</v>
      </c>
      <c r="L159" s="34" t="str">
        <f t="shared" ca="1" si="80"/>
        <v>2021-04-09</v>
      </c>
      <c r="M159" s="18">
        <f t="shared" ca="1" si="81"/>
        <v>4320</v>
      </c>
      <c r="N159" s="19">
        <f t="shared" ca="1" si="82"/>
        <v>1.1466660879629725E-2</v>
      </c>
      <c r="O159" s="35">
        <f t="shared" si="83"/>
        <v>9.986365000000001</v>
      </c>
      <c r="P159" s="35">
        <f t="shared" si="84"/>
        <v>1.3634999999998954E-2</v>
      </c>
      <c r="Q159" s="36">
        <f t="shared" si="85"/>
        <v>6.6666666666666666E-2</v>
      </c>
      <c r="R159" s="37">
        <f t="shared" si="86"/>
        <v>8627.1400000000158</v>
      </c>
      <c r="S159" s="38">
        <f t="shared" si="87"/>
        <v>16728.887174000032</v>
      </c>
      <c r="T159" s="38"/>
      <c r="U159" s="38"/>
      <c r="V159" s="39">
        <f t="shared" si="88"/>
        <v>63547.737899999993</v>
      </c>
      <c r="W159" s="39">
        <f t="shared" si="89"/>
        <v>80276.625074000025</v>
      </c>
      <c r="X159" s="1">
        <f t="shared" si="90"/>
        <v>66441</v>
      </c>
      <c r="Y159" s="37">
        <f t="shared" si="91"/>
        <v>13835.625074000025</v>
      </c>
      <c r="Z159" s="183">
        <f t="shared" si="92"/>
        <v>0.20823926602549658</v>
      </c>
      <c r="AA159" s="183">
        <f>SUM($C$2:C159)*D159/SUM($B$2:B159)-1</f>
        <v>0.15676888287815149</v>
      </c>
      <c r="AB159" s="183">
        <f t="shared" si="93"/>
        <v>5.1470383147345089E-2</v>
      </c>
      <c r="AC159" s="40">
        <f t="shared" si="94"/>
        <v>0.12309516666666655</v>
      </c>
    </row>
    <row r="160" spans="1:29">
      <c r="A160" s="228" t="s">
        <v>2062</v>
      </c>
      <c r="B160" s="2">
        <v>10</v>
      </c>
      <c r="C160" s="175">
        <v>5.16</v>
      </c>
      <c r="D160" s="176">
        <v>1.9352</v>
      </c>
      <c r="E160" s="32">
        <f t="shared" si="76"/>
        <v>0.13666666666666666</v>
      </c>
      <c r="F160" s="13">
        <f t="shared" si="77"/>
        <v>1.5539599999999964E-2</v>
      </c>
      <c r="H160" s="5">
        <f t="shared" si="78"/>
        <v>0.15539599999999965</v>
      </c>
      <c r="I160" s="2" t="s">
        <v>65</v>
      </c>
      <c r="J160" s="33" t="s">
        <v>2063</v>
      </c>
      <c r="K160" s="34">
        <f t="shared" si="79"/>
        <v>43865</v>
      </c>
      <c r="L160" s="34" t="str">
        <f t="shared" ca="1" si="80"/>
        <v>2021-04-09</v>
      </c>
      <c r="M160" s="18">
        <f t="shared" ca="1" si="81"/>
        <v>4310</v>
      </c>
      <c r="N160" s="19">
        <f t="shared" ca="1" si="82"/>
        <v>1.3159986078886281E-2</v>
      </c>
      <c r="O160" s="35">
        <f t="shared" si="83"/>
        <v>9.9856320000000007</v>
      </c>
      <c r="P160" s="35">
        <f t="shared" si="84"/>
        <v>1.436799999999927E-2</v>
      </c>
      <c r="Q160" s="36">
        <f t="shared" si="85"/>
        <v>6.6666666666666666E-2</v>
      </c>
      <c r="R160" s="37">
        <f t="shared" si="86"/>
        <v>8632.3000000000156</v>
      </c>
      <c r="S160" s="38">
        <f t="shared" si="87"/>
        <v>16705.226960000029</v>
      </c>
      <c r="T160" s="38"/>
      <c r="U160" s="38"/>
      <c r="V160" s="39">
        <f t="shared" si="88"/>
        <v>63547.737899999993</v>
      </c>
      <c r="W160" s="39">
        <f t="shared" si="89"/>
        <v>80252.964860000022</v>
      </c>
      <c r="X160" s="1">
        <f t="shared" si="90"/>
        <v>66451</v>
      </c>
      <c r="Y160" s="37">
        <f t="shared" si="91"/>
        <v>13801.964860000022</v>
      </c>
      <c r="Z160" s="183">
        <f t="shared" si="92"/>
        <v>0.20770138688657847</v>
      </c>
      <c r="AA160" s="183">
        <f>SUM($C$2:C160)*D160/SUM($B$2:B160)-1</f>
        <v>0.15435142750495756</v>
      </c>
      <c r="AB160" s="183">
        <f t="shared" si="93"/>
        <v>5.3349959381620904E-2</v>
      </c>
      <c r="AC160" s="40">
        <f t="shared" si="94"/>
        <v>0.1211270666666667</v>
      </c>
    </row>
    <row r="161" spans="1:29">
      <c r="A161" s="228" t="s">
        <v>2064</v>
      </c>
      <c r="B161" s="2">
        <v>10</v>
      </c>
      <c r="C161" s="175">
        <v>5.15</v>
      </c>
      <c r="D161" s="176">
        <v>1.9383999999999999</v>
      </c>
      <c r="E161" s="32">
        <f t="shared" si="76"/>
        <v>0.13666666666666666</v>
      </c>
      <c r="F161" s="13">
        <f t="shared" si="77"/>
        <v>1.3571500000000115E-2</v>
      </c>
      <c r="H161" s="5">
        <f t="shared" si="78"/>
        <v>0.13571500000000114</v>
      </c>
      <c r="I161" s="2" t="s">
        <v>65</v>
      </c>
      <c r="J161" s="33" t="s">
        <v>2065</v>
      </c>
      <c r="K161" s="34">
        <f t="shared" si="79"/>
        <v>43866</v>
      </c>
      <c r="L161" s="34" t="str">
        <f t="shared" ca="1" si="80"/>
        <v>2021-04-09</v>
      </c>
      <c r="M161" s="18">
        <f t="shared" ca="1" si="81"/>
        <v>4300</v>
      </c>
      <c r="N161" s="19">
        <f t="shared" ca="1" si="82"/>
        <v>1.1519994186046607E-2</v>
      </c>
      <c r="O161" s="35">
        <f t="shared" si="83"/>
        <v>9.9827600000000007</v>
      </c>
      <c r="P161" s="35">
        <f t="shared" si="84"/>
        <v>1.7239999999999256E-2</v>
      </c>
      <c r="Q161" s="36">
        <f t="shared" si="85"/>
        <v>6.6666666666666666E-2</v>
      </c>
      <c r="R161" s="37">
        <f t="shared" si="86"/>
        <v>8637.4500000000153</v>
      </c>
      <c r="S161" s="38">
        <f t="shared" si="87"/>
        <v>16742.833080000029</v>
      </c>
      <c r="T161" s="38"/>
      <c r="U161" s="38"/>
      <c r="V161" s="39">
        <f t="shared" si="88"/>
        <v>63547.737899999993</v>
      </c>
      <c r="W161" s="39">
        <f t="shared" si="89"/>
        <v>80290.570980000019</v>
      </c>
      <c r="X161" s="1">
        <f t="shared" si="90"/>
        <v>66461</v>
      </c>
      <c r="Y161" s="37">
        <f t="shared" si="91"/>
        <v>13829.570980000019</v>
      </c>
      <c r="Z161" s="183">
        <f t="shared" si="92"/>
        <v>0.20808550849370344</v>
      </c>
      <c r="AA161" s="183">
        <f>SUM($C$2:C161)*D161/SUM($B$2:B161)-1</f>
        <v>0.1561681482863142</v>
      </c>
      <c r="AB161" s="183">
        <f t="shared" si="93"/>
        <v>5.191736020738924E-2</v>
      </c>
      <c r="AC161" s="40">
        <f t="shared" si="94"/>
        <v>0.12309516666666655</v>
      </c>
    </row>
    <row r="162" spans="1:29">
      <c r="A162" s="228" t="s">
        <v>2068</v>
      </c>
      <c r="B162" s="2">
        <v>10</v>
      </c>
      <c r="C162" s="175">
        <v>5.08</v>
      </c>
      <c r="D162" s="176">
        <v>1.9654</v>
      </c>
      <c r="E162" s="32">
        <f t="shared" si="76"/>
        <v>0.13666666666666666</v>
      </c>
      <c r="F162" s="13">
        <f t="shared" si="77"/>
        <v>-2.052000000000831E-4</v>
      </c>
      <c r="H162" s="5">
        <f t="shared" si="78"/>
        <v>-2.0520000000008309E-3</v>
      </c>
      <c r="I162" s="2" t="s">
        <v>65</v>
      </c>
      <c r="J162" s="33" t="s">
        <v>2069</v>
      </c>
      <c r="K162" s="34">
        <f t="shared" si="79"/>
        <v>43869</v>
      </c>
      <c r="L162" s="34" t="str">
        <f t="shared" ca="1" si="80"/>
        <v>2021-04-09</v>
      </c>
      <c r="M162" s="18">
        <f t="shared" ca="1" si="81"/>
        <v>4270</v>
      </c>
      <c r="N162" s="19">
        <f t="shared" ca="1" si="82"/>
        <v>-1.754051522248954E-4</v>
      </c>
      <c r="O162" s="35">
        <f t="shared" si="83"/>
        <v>9.9842320000000004</v>
      </c>
      <c r="P162" s="35">
        <f t="shared" si="84"/>
        <v>1.576799999999956E-2</v>
      </c>
      <c r="Q162" s="36">
        <f t="shared" si="85"/>
        <v>6.6666666666666666E-2</v>
      </c>
      <c r="R162" s="37">
        <f t="shared" si="86"/>
        <v>8642.5300000000152</v>
      </c>
      <c r="S162" s="38">
        <f t="shared" si="87"/>
        <v>16986.028462000031</v>
      </c>
      <c r="T162" s="38"/>
      <c r="U162" s="38"/>
      <c r="V162" s="39">
        <f t="shared" si="88"/>
        <v>63547.737899999993</v>
      </c>
      <c r="W162" s="39">
        <f t="shared" si="89"/>
        <v>80533.766362000024</v>
      </c>
      <c r="X162" s="1">
        <f t="shared" si="90"/>
        <v>66471</v>
      </c>
      <c r="Y162" s="37">
        <f t="shared" si="91"/>
        <v>14062.766362000024</v>
      </c>
      <c r="Z162" s="183">
        <f t="shared" si="92"/>
        <v>0.21156243116547091</v>
      </c>
      <c r="AA162" s="183">
        <f>SUM($C$2:C162)*D162/SUM($B$2:B162)-1</f>
        <v>0.17217115484096501</v>
      </c>
      <c r="AB162" s="183">
        <f t="shared" si="93"/>
        <v>3.9391276324505897E-2</v>
      </c>
      <c r="AC162" s="40">
        <f t="shared" si="94"/>
        <v>0.13687186666666673</v>
      </c>
    </row>
    <row r="163" spans="1:29">
      <c r="A163" s="228" t="s">
        <v>2070</v>
      </c>
      <c r="B163" s="2">
        <v>10</v>
      </c>
      <c r="C163" s="175">
        <v>4.9800000000000004</v>
      </c>
      <c r="D163" s="176">
        <v>2.0062000000000002</v>
      </c>
      <c r="E163" s="32">
        <f t="shared" si="76"/>
        <v>0.13666666666666666</v>
      </c>
      <c r="F163" s="13">
        <f t="shared" si="77"/>
        <v>-1.988620000000001E-2</v>
      </c>
      <c r="H163" s="5">
        <f t="shared" si="78"/>
        <v>-0.19886200000000009</v>
      </c>
      <c r="I163" s="2" t="s">
        <v>65</v>
      </c>
      <c r="J163" s="33" t="s">
        <v>2071</v>
      </c>
      <c r="K163" s="34">
        <f t="shared" si="79"/>
        <v>43870</v>
      </c>
      <c r="L163" s="34" t="str">
        <f t="shared" ca="1" si="80"/>
        <v>2021-04-09</v>
      </c>
      <c r="M163" s="18">
        <f t="shared" ca="1" si="81"/>
        <v>4260</v>
      </c>
      <c r="N163" s="19">
        <f t="shared" ca="1" si="82"/>
        <v>-1.7038645539906111E-2</v>
      </c>
      <c r="O163" s="35">
        <f t="shared" si="83"/>
        <v>9.9908760000000019</v>
      </c>
      <c r="P163" s="35">
        <f t="shared" si="84"/>
        <v>9.1239999999981336E-3</v>
      </c>
      <c r="Q163" s="36">
        <f t="shared" si="85"/>
        <v>6.6666666666666666E-2</v>
      </c>
      <c r="R163" s="37">
        <f t="shared" si="86"/>
        <v>7404.6900000000151</v>
      </c>
      <c r="S163" s="38">
        <f t="shared" si="87"/>
        <v>14855.289078000033</v>
      </c>
      <c r="T163" s="38">
        <v>1242.82</v>
      </c>
      <c r="U163" s="38">
        <v>2480.88</v>
      </c>
      <c r="V163" s="39">
        <f t="shared" si="88"/>
        <v>66028.617899999997</v>
      </c>
      <c r="W163" s="39">
        <f t="shared" si="89"/>
        <v>80883.906978000028</v>
      </c>
      <c r="X163" s="1">
        <f t="shared" si="90"/>
        <v>66481</v>
      </c>
      <c r="Y163" s="37">
        <f t="shared" si="91"/>
        <v>14402.906978000028</v>
      </c>
      <c r="Z163" s="183">
        <f t="shared" si="92"/>
        <v>0.21664696647162396</v>
      </c>
      <c r="AA163" s="183">
        <f>SUM($C$2:C163)*D163/SUM($B$2:B163)-1</f>
        <v>0.19638947414997721</v>
      </c>
      <c r="AB163" s="183">
        <f t="shared" si="93"/>
        <v>2.0257492321646753E-2</v>
      </c>
      <c r="AC163" s="40">
        <f t="shared" si="94"/>
        <v>0.15655286666666668</v>
      </c>
    </row>
    <row r="164" spans="1:29">
      <c r="A164" s="228" t="s">
        <v>2072</v>
      </c>
      <c r="B164" s="2">
        <v>10</v>
      </c>
      <c r="C164" s="175">
        <v>4.88</v>
      </c>
      <c r="D164" s="176">
        <v>2.0470000000000002</v>
      </c>
      <c r="E164" s="32">
        <f t="shared" si="76"/>
        <v>0.13666666666666666</v>
      </c>
      <c r="F164" s="13">
        <f t="shared" si="77"/>
        <v>-3.9567200000000115E-2</v>
      </c>
      <c r="H164" s="5">
        <f t="shared" si="78"/>
        <v>-0.39567200000000113</v>
      </c>
      <c r="I164" s="2" t="s">
        <v>65</v>
      </c>
      <c r="J164" s="33" t="s">
        <v>2073</v>
      </c>
      <c r="K164" s="34">
        <f t="shared" si="79"/>
        <v>43871</v>
      </c>
      <c r="L164" s="34" t="str">
        <f t="shared" ca="1" si="80"/>
        <v>2021-04-09</v>
      </c>
      <c r="M164" s="18">
        <f t="shared" ca="1" si="81"/>
        <v>4250</v>
      </c>
      <c r="N164" s="19">
        <f t="shared" ca="1" si="82"/>
        <v>-3.3981242352941275E-2</v>
      </c>
      <c r="O164" s="35">
        <f t="shared" si="83"/>
        <v>9.9893600000000013</v>
      </c>
      <c r="P164" s="35">
        <f t="shared" si="84"/>
        <v>1.0639999999998651E-2</v>
      </c>
      <c r="Q164" s="36">
        <f t="shared" si="85"/>
        <v>6.6666666666666666E-2</v>
      </c>
      <c r="R164" s="37">
        <f t="shared" si="86"/>
        <v>7409.5700000000152</v>
      </c>
      <c r="S164" s="38">
        <f t="shared" si="87"/>
        <v>15167.389790000032</v>
      </c>
      <c r="T164" s="38"/>
      <c r="U164" s="38"/>
      <c r="V164" s="39">
        <f t="shared" si="88"/>
        <v>66028.617899999997</v>
      </c>
      <c r="W164" s="39">
        <f t="shared" si="89"/>
        <v>81196.007690000028</v>
      </c>
      <c r="X164" s="1">
        <f t="shared" si="90"/>
        <v>66491</v>
      </c>
      <c r="Y164" s="37">
        <f t="shared" si="91"/>
        <v>14705.007690000028</v>
      </c>
      <c r="Z164" s="183">
        <f t="shared" si="92"/>
        <v>0.22115786632777401</v>
      </c>
      <c r="AA164" s="183">
        <f>SUM($C$2:C164)*D164/SUM($B$2:B164)-1</f>
        <v>0.22059134411730486</v>
      </c>
      <c r="AB164" s="183">
        <f t="shared" si="93"/>
        <v>5.6652221046915585E-4</v>
      </c>
      <c r="AC164" s="40">
        <f t="shared" si="94"/>
        <v>0.17623386666666677</v>
      </c>
    </row>
    <row r="165" spans="1:29">
      <c r="A165" s="229" t="s">
        <v>2074</v>
      </c>
      <c r="B165" s="2">
        <v>10</v>
      </c>
      <c r="C165" s="175">
        <v>4.91</v>
      </c>
      <c r="D165" s="176">
        <v>2.0337999999999998</v>
      </c>
      <c r="E165" s="32">
        <f t="shared" si="76"/>
        <v>0.13666666666666666</v>
      </c>
      <c r="F165" s="13">
        <f t="shared" si="77"/>
        <v>-3.366290000000003E-2</v>
      </c>
      <c r="H165" s="5">
        <f t="shared" si="78"/>
        <v>-0.33662900000000029</v>
      </c>
      <c r="I165" s="2" t="s">
        <v>65</v>
      </c>
      <c r="J165" s="33" t="s">
        <v>2076</v>
      </c>
      <c r="K165" s="34">
        <f t="shared" si="79"/>
        <v>43879</v>
      </c>
      <c r="L165" s="34" t="str">
        <f t="shared" ca="1" si="80"/>
        <v>2021-04-09</v>
      </c>
      <c r="M165" s="18">
        <f t="shared" ca="1" si="81"/>
        <v>4170</v>
      </c>
      <c r="N165" s="19">
        <f t="shared" ca="1" si="82"/>
        <v>-2.9465128297362135E-2</v>
      </c>
      <c r="O165" s="35">
        <f t="shared" si="83"/>
        <v>9.9859580000000001</v>
      </c>
      <c r="P165" s="35">
        <f t="shared" si="84"/>
        <v>1.4041999999999888E-2</v>
      </c>
      <c r="Q165" s="36">
        <f t="shared" si="85"/>
        <v>6.6666666666666666E-2</v>
      </c>
      <c r="R165" s="37">
        <f t="shared" si="86"/>
        <v>5692.7400000000152</v>
      </c>
      <c r="S165" s="38">
        <f t="shared" si="87"/>
        <v>11577.894612000029</v>
      </c>
      <c r="T165" s="38">
        <v>1721.74</v>
      </c>
      <c r="U165" s="38">
        <v>3484.16</v>
      </c>
      <c r="V165" s="39">
        <f t="shared" si="88"/>
        <v>69512.777900000001</v>
      </c>
      <c r="W165" s="39">
        <f t="shared" si="89"/>
        <v>81090.672512000034</v>
      </c>
      <c r="X165" s="1">
        <f t="shared" si="90"/>
        <v>66501</v>
      </c>
      <c r="Y165" s="37">
        <f t="shared" si="91"/>
        <v>14589.672512000034</v>
      </c>
      <c r="Z165" s="183">
        <f t="shared" si="92"/>
        <v>0.21939027250718079</v>
      </c>
      <c r="AA165" s="183">
        <f>SUM($C$2:C165)*D165/SUM($B$2:B165)-1</f>
        <v>0.2125958882298209</v>
      </c>
      <c r="AB165" s="183">
        <f t="shared" si="93"/>
        <v>6.7943842773598995E-3</v>
      </c>
      <c r="AC165" s="40">
        <f t="shared" si="94"/>
        <v>0.17032956666666668</v>
      </c>
    </row>
    <row r="166" spans="1:29">
      <c r="A166" s="229" t="s">
        <v>2075</v>
      </c>
      <c r="B166" s="2">
        <v>10</v>
      </c>
      <c r="C166" s="175">
        <v>4.9000000000000004</v>
      </c>
      <c r="D166" s="176">
        <v>2.0373000000000001</v>
      </c>
      <c r="E166" s="32">
        <f t="shared" si="76"/>
        <v>0.13666666666666666</v>
      </c>
      <c r="F166" s="13">
        <f t="shared" si="77"/>
        <v>-3.5630999999999878E-2</v>
      </c>
      <c r="H166" s="5">
        <f t="shared" si="78"/>
        <v>-0.35630999999999879</v>
      </c>
      <c r="I166" s="2" t="s">
        <v>65</v>
      </c>
      <c r="J166" s="33" t="s">
        <v>2077</v>
      </c>
      <c r="K166" s="34">
        <f t="shared" si="79"/>
        <v>43880</v>
      </c>
      <c r="L166" s="34" t="str">
        <f t="shared" ca="1" si="80"/>
        <v>2021-04-09</v>
      </c>
      <c r="M166" s="18">
        <f t="shared" ca="1" si="81"/>
        <v>4160</v>
      </c>
      <c r="N166" s="19">
        <f t="shared" ca="1" si="82"/>
        <v>-3.1262776442307585E-2</v>
      </c>
      <c r="O166" s="35">
        <f t="shared" si="83"/>
        <v>9.9827700000000021</v>
      </c>
      <c r="P166" s="35">
        <f t="shared" si="84"/>
        <v>1.7229999999997858E-2</v>
      </c>
      <c r="Q166" s="36">
        <f t="shared" si="85"/>
        <v>6.6666666666666666E-2</v>
      </c>
      <c r="R166" s="37">
        <f t="shared" si="86"/>
        <v>5464.5100000000148</v>
      </c>
      <c r="S166" s="38">
        <f t="shared" si="87"/>
        <v>11132.846223000031</v>
      </c>
      <c r="T166" s="38">
        <v>233.13</v>
      </c>
      <c r="U166" s="38">
        <v>472.59</v>
      </c>
      <c r="V166" s="39">
        <f t="shared" si="88"/>
        <v>69985.367899999997</v>
      </c>
      <c r="W166" s="39">
        <f t="shared" si="89"/>
        <v>81118.214123000027</v>
      </c>
      <c r="X166" s="1">
        <f t="shared" si="90"/>
        <v>66511</v>
      </c>
      <c r="Y166" s="37">
        <f t="shared" si="91"/>
        <v>14607.214123000027</v>
      </c>
      <c r="Z166" s="183">
        <f t="shared" si="92"/>
        <v>0.21962102694291219</v>
      </c>
      <c r="AA166" s="183">
        <f>SUM($C$2:C166)*D166/SUM($B$2:B166)-1</f>
        <v>0.21455689114262499</v>
      </c>
      <c r="AB166" s="183">
        <f t="shared" si="93"/>
        <v>5.064135800287195E-3</v>
      </c>
      <c r="AC166" s="40">
        <f t="shared" si="94"/>
        <v>0.17229766666666654</v>
      </c>
    </row>
    <row r="167" spans="1:29">
      <c r="A167" s="228" t="s">
        <v>2131</v>
      </c>
      <c r="B167" s="2">
        <v>10</v>
      </c>
      <c r="C167" s="175">
        <v>5.05</v>
      </c>
      <c r="D167" s="176">
        <v>1.9772000000000001</v>
      </c>
      <c r="E167" s="32">
        <f t="shared" si="76"/>
        <v>0.13666666666666666</v>
      </c>
      <c r="F167" s="13">
        <f t="shared" si="77"/>
        <v>-6.1094999999999899E-3</v>
      </c>
      <c r="H167" s="5">
        <f t="shared" si="78"/>
        <v>-6.1094999999999899E-2</v>
      </c>
      <c r="I167" s="2" t="s">
        <v>65</v>
      </c>
      <c r="J167" s="33" t="s">
        <v>2132</v>
      </c>
      <c r="K167" s="34">
        <f t="shared" si="79"/>
        <v>43883</v>
      </c>
      <c r="L167" s="34" t="str">
        <f t="shared" ca="1" si="80"/>
        <v>2021-04-09</v>
      </c>
      <c r="M167" s="18">
        <f t="shared" ca="1" si="81"/>
        <v>4130</v>
      </c>
      <c r="N167" s="19">
        <f t="shared" ca="1" si="82"/>
        <v>-5.3994370460048336E-3</v>
      </c>
      <c r="O167" s="35">
        <f t="shared" si="83"/>
        <v>9.9848599999999994</v>
      </c>
      <c r="P167" s="35">
        <f t="shared" si="84"/>
        <v>1.5140000000000597E-2</v>
      </c>
      <c r="Q167" s="36">
        <f t="shared" si="85"/>
        <v>6.6666666666666666E-2</v>
      </c>
      <c r="R167" s="37">
        <f t="shared" si="86"/>
        <v>5469.560000000015</v>
      </c>
      <c r="S167" s="38">
        <f t="shared" si="87"/>
        <v>10814.41403200003</v>
      </c>
      <c r="T167" s="38"/>
      <c r="U167" s="38"/>
      <c r="V167" s="39">
        <f t="shared" si="88"/>
        <v>69985.367899999997</v>
      </c>
      <c r="W167" s="39">
        <f t="shared" si="89"/>
        <v>80799.781932000027</v>
      </c>
      <c r="X167" s="1">
        <f t="shared" si="90"/>
        <v>66521</v>
      </c>
      <c r="Y167" s="37">
        <f t="shared" si="91"/>
        <v>14278.781932000027</v>
      </c>
      <c r="Z167" s="183">
        <f t="shared" si="92"/>
        <v>0.21465074084875502</v>
      </c>
      <c r="AA167" s="183">
        <f>SUM($C$2:C167)*D167/SUM($B$2:B167)-1</f>
        <v>0.17862297723048326</v>
      </c>
      <c r="AB167" s="183">
        <f t="shared" si="93"/>
        <v>3.6027763618271758E-2</v>
      </c>
      <c r="AC167" s="40">
        <f t="shared" si="94"/>
        <v>0.14277616666666665</v>
      </c>
    </row>
    <row r="168" spans="1:29">
      <c r="A168" s="228" t="s">
        <v>2140</v>
      </c>
      <c r="B168" s="2">
        <v>10</v>
      </c>
      <c r="C168" s="175">
        <v>5.07</v>
      </c>
      <c r="D168" s="176">
        <v>1.9710000000000001</v>
      </c>
      <c r="E168" s="32">
        <f t="shared" si="76"/>
        <v>0.13666666666666666</v>
      </c>
      <c r="F168" s="13">
        <f t="shared" si="77"/>
        <v>-2.1732999999999336E-3</v>
      </c>
      <c r="H168" s="5">
        <f t="shared" si="78"/>
        <v>-2.1732999999999336E-2</v>
      </c>
      <c r="I168" s="2" t="s">
        <v>65</v>
      </c>
      <c r="J168" s="33" t="s">
        <v>2141</v>
      </c>
      <c r="K168" s="34">
        <f t="shared" si="79"/>
        <v>43884</v>
      </c>
      <c r="L168" s="34" t="str">
        <f t="shared" ca="1" si="80"/>
        <v>2021-04-09</v>
      </c>
      <c r="M168" s="18">
        <f t="shared" ca="1" si="81"/>
        <v>4120</v>
      </c>
      <c r="N168" s="19">
        <f t="shared" ca="1" si="82"/>
        <v>-1.925374999999941E-3</v>
      </c>
      <c r="O168" s="35">
        <f t="shared" si="83"/>
        <v>9.9929700000000015</v>
      </c>
      <c r="P168" s="35">
        <f t="shared" si="84"/>
        <v>7.0299999999985374E-3</v>
      </c>
      <c r="Q168" s="36">
        <f t="shared" si="85"/>
        <v>6.6666666666666666E-2</v>
      </c>
      <c r="R168" s="37">
        <f t="shared" si="86"/>
        <v>5474.6300000000147</v>
      </c>
      <c r="S168" s="38">
        <f t="shared" si="87"/>
        <v>10790.49573000003</v>
      </c>
      <c r="T168" s="38"/>
      <c r="U168" s="38"/>
      <c r="V168" s="39">
        <f t="shared" si="88"/>
        <v>69985.367899999997</v>
      </c>
      <c r="W168" s="39">
        <f t="shared" si="89"/>
        <v>80775.863630000022</v>
      </c>
      <c r="X168" s="1">
        <f t="shared" si="90"/>
        <v>66531</v>
      </c>
      <c r="Y168" s="37">
        <f t="shared" si="91"/>
        <v>14244.863630000022</v>
      </c>
      <c r="Z168" s="183">
        <f t="shared" si="92"/>
        <v>0.21410866558446462</v>
      </c>
      <c r="AA168" s="183">
        <f>SUM($C$2:C168)*D168/SUM($B$2:B168)-1</f>
        <v>0.17482515673981203</v>
      </c>
      <c r="AB168" s="183">
        <f t="shared" si="93"/>
        <v>3.9283508844652593E-2</v>
      </c>
      <c r="AC168" s="40">
        <f t="shared" si="94"/>
        <v>0.13883996666666659</v>
      </c>
    </row>
    <row r="169" spans="1:29">
      <c r="A169" s="228" t="s">
        <v>2142</v>
      </c>
      <c r="B169" s="2">
        <v>10</v>
      </c>
      <c r="C169" s="175">
        <v>5.19</v>
      </c>
      <c r="D169" s="176">
        <v>1.9234</v>
      </c>
      <c r="E169" s="32">
        <f t="shared" si="76"/>
        <v>0.13666666666666666</v>
      </c>
      <c r="F169" s="13">
        <f t="shared" si="77"/>
        <v>2.144390000000005E-2</v>
      </c>
      <c r="H169" s="5">
        <f t="shared" si="78"/>
        <v>0.21443900000000049</v>
      </c>
      <c r="I169" s="2" t="s">
        <v>65</v>
      </c>
      <c r="J169" s="33" t="s">
        <v>2143</v>
      </c>
      <c r="K169" s="34">
        <f t="shared" si="79"/>
        <v>43885</v>
      </c>
      <c r="L169" s="34" t="str">
        <f t="shared" ca="1" si="80"/>
        <v>2021-04-09</v>
      </c>
      <c r="M169" s="18">
        <f t="shared" ca="1" si="81"/>
        <v>4110</v>
      </c>
      <c r="N169" s="19">
        <f t="shared" ca="1" si="82"/>
        <v>1.9043852798053571E-2</v>
      </c>
      <c r="O169" s="35">
        <f t="shared" si="83"/>
        <v>9.9824460000000013</v>
      </c>
      <c r="P169" s="35">
        <f t="shared" si="84"/>
        <v>1.7553999999998737E-2</v>
      </c>
      <c r="Q169" s="36">
        <f t="shared" si="85"/>
        <v>6.6666666666666666E-2</v>
      </c>
      <c r="R169" s="37">
        <f t="shared" si="86"/>
        <v>5479.8200000000143</v>
      </c>
      <c r="S169" s="38">
        <f t="shared" si="87"/>
        <v>10539.885788000027</v>
      </c>
      <c r="T169" s="38"/>
      <c r="U169" s="38"/>
      <c r="V169" s="39">
        <f t="shared" si="88"/>
        <v>69985.367899999997</v>
      </c>
      <c r="W169" s="39">
        <f t="shared" si="89"/>
        <v>80525.253688000026</v>
      </c>
      <c r="X169" s="1">
        <f t="shared" si="90"/>
        <v>66541</v>
      </c>
      <c r="Y169" s="37">
        <f t="shared" si="91"/>
        <v>13984.253688000026</v>
      </c>
      <c r="Z169" s="183">
        <f t="shared" si="92"/>
        <v>0.21015995683864119</v>
      </c>
      <c r="AA169" s="183">
        <f>SUM($C$2:C169)*D169/SUM($B$2:B169)-1</f>
        <v>0.14636693293107461</v>
      </c>
      <c r="AB169" s="183">
        <f t="shared" si="93"/>
        <v>6.3793023907566582E-2</v>
      </c>
      <c r="AC169" s="40">
        <f t="shared" si="94"/>
        <v>0.11522276666666662</v>
      </c>
    </row>
    <row r="170" spans="1:29">
      <c r="A170" s="228" t="s">
        <v>2144</v>
      </c>
      <c r="B170" s="2">
        <v>10</v>
      </c>
      <c r="C170" s="175">
        <v>5.16</v>
      </c>
      <c r="D170" s="176">
        <v>1.9342999999999999</v>
      </c>
      <c r="E170" s="32">
        <f t="shared" si="76"/>
        <v>0.13666666666666666</v>
      </c>
      <c r="F170" s="13">
        <f t="shared" si="77"/>
        <v>1.5539599999999964E-2</v>
      </c>
      <c r="H170" s="5">
        <f t="shared" si="78"/>
        <v>0.15539599999999965</v>
      </c>
      <c r="I170" s="2" t="s">
        <v>65</v>
      </c>
      <c r="J170" s="33" t="s">
        <v>2145</v>
      </c>
      <c r="K170" s="34">
        <f t="shared" si="79"/>
        <v>43886</v>
      </c>
      <c r="L170" s="34" t="str">
        <f t="shared" ca="1" si="80"/>
        <v>2021-04-09</v>
      </c>
      <c r="M170" s="18">
        <f t="shared" ca="1" si="81"/>
        <v>4100</v>
      </c>
      <c r="N170" s="19">
        <f t="shared" ca="1" si="82"/>
        <v>1.3834034146341432E-2</v>
      </c>
      <c r="O170" s="35">
        <f t="shared" si="83"/>
        <v>9.980988</v>
      </c>
      <c r="P170" s="35">
        <f t="shared" si="84"/>
        <v>1.9012000000000029E-2</v>
      </c>
      <c r="Q170" s="36">
        <f t="shared" si="85"/>
        <v>6.6666666666666666E-2</v>
      </c>
      <c r="R170" s="37">
        <f t="shared" si="86"/>
        <v>5484.9800000000141</v>
      </c>
      <c r="S170" s="38">
        <f t="shared" si="87"/>
        <v>10609.596814000026</v>
      </c>
      <c r="T170" s="38"/>
      <c r="U170" s="38"/>
      <c r="V170" s="39">
        <f t="shared" si="88"/>
        <v>69985.367899999997</v>
      </c>
      <c r="W170" s="39">
        <f t="shared" si="89"/>
        <v>80594.964714000031</v>
      </c>
      <c r="X170" s="1">
        <f t="shared" si="90"/>
        <v>66551</v>
      </c>
      <c r="Y170" s="37">
        <f t="shared" si="91"/>
        <v>14043.964714000031</v>
      </c>
      <c r="Z170" s="183">
        <f t="shared" si="92"/>
        <v>0.2110256001262194</v>
      </c>
      <c r="AA170" s="183">
        <f>SUM($C$2:C170)*D170/SUM($B$2:B170)-1</f>
        <v>0.15277370984576111</v>
      </c>
      <c r="AB170" s="183">
        <f t="shared" si="93"/>
        <v>5.8251890280458296E-2</v>
      </c>
      <c r="AC170" s="40">
        <f t="shared" si="94"/>
        <v>0.1211270666666667</v>
      </c>
    </row>
    <row r="171" spans="1:29">
      <c r="A171" s="228" t="s">
        <v>2146</v>
      </c>
      <c r="B171" s="2">
        <v>10</v>
      </c>
      <c r="C171" s="175">
        <v>5.29</v>
      </c>
      <c r="D171" s="176">
        <v>1.8900999999999999</v>
      </c>
      <c r="E171" s="32">
        <f t="shared" si="76"/>
        <v>0.13666666666666666</v>
      </c>
      <c r="F171" s="13">
        <f t="shared" si="77"/>
        <v>4.1124899999999978E-2</v>
      </c>
      <c r="H171" s="5">
        <f t="shared" si="78"/>
        <v>0.41124899999999975</v>
      </c>
      <c r="I171" s="2" t="s">
        <v>65</v>
      </c>
      <c r="J171" s="33" t="s">
        <v>2147</v>
      </c>
      <c r="K171" s="34">
        <f t="shared" si="79"/>
        <v>43887</v>
      </c>
      <c r="L171" s="34" t="str">
        <f t="shared" ca="1" si="80"/>
        <v>2021-04-09</v>
      </c>
      <c r="M171" s="18">
        <f t="shared" ca="1" si="81"/>
        <v>4090</v>
      </c>
      <c r="N171" s="19">
        <f t="shared" ca="1" si="82"/>
        <v>3.6700705378973082E-2</v>
      </c>
      <c r="O171" s="35">
        <f t="shared" si="83"/>
        <v>9.9986289999999993</v>
      </c>
      <c r="P171" s="35">
        <f t="shared" si="84"/>
        <v>1.3710000000006772E-3</v>
      </c>
      <c r="Q171" s="36">
        <f t="shared" si="85"/>
        <v>6.6666666666666666E-2</v>
      </c>
      <c r="R171" s="37">
        <f t="shared" si="86"/>
        <v>5490.2700000000141</v>
      </c>
      <c r="S171" s="38">
        <f t="shared" si="87"/>
        <v>10377.159327000027</v>
      </c>
      <c r="T171" s="38"/>
      <c r="U171" s="38"/>
      <c r="V171" s="39">
        <f t="shared" si="88"/>
        <v>69985.367899999997</v>
      </c>
      <c r="W171" s="39">
        <f t="shared" si="89"/>
        <v>80362.527227000028</v>
      </c>
      <c r="X171" s="1">
        <f t="shared" si="90"/>
        <v>66561</v>
      </c>
      <c r="Y171" s="37">
        <f t="shared" si="91"/>
        <v>13801.527227000028</v>
      </c>
      <c r="Z171" s="183">
        <f t="shared" si="92"/>
        <v>0.20735156062859672</v>
      </c>
      <c r="AA171" s="183">
        <f>SUM($C$2:C171)*D171/SUM($B$2:B171)-1</f>
        <v>0.12635874066991182</v>
      </c>
      <c r="AB171" s="183">
        <f t="shared" si="93"/>
        <v>8.0992819958684903E-2</v>
      </c>
      <c r="AC171" s="40">
        <f t="shared" si="94"/>
        <v>9.554176666666668E-2</v>
      </c>
    </row>
    <row r="172" spans="1:29">
      <c r="A172" s="228" t="s">
        <v>2148</v>
      </c>
      <c r="B172" s="2">
        <v>10</v>
      </c>
      <c r="C172" s="175">
        <v>5.21</v>
      </c>
      <c r="D172" s="176">
        <v>1.9172</v>
      </c>
      <c r="E172" s="32">
        <f t="shared" si="76"/>
        <v>0.13666666666666666</v>
      </c>
      <c r="F172" s="13">
        <f t="shared" si="77"/>
        <v>2.5380099999999926E-2</v>
      </c>
      <c r="H172" s="5">
        <f t="shared" si="78"/>
        <v>0.25380099999999928</v>
      </c>
      <c r="I172" s="2" t="s">
        <v>65</v>
      </c>
      <c r="J172" s="33" t="s">
        <v>2149</v>
      </c>
      <c r="K172" s="34">
        <f t="shared" si="79"/>
        <v>43891</v>
      </c>
      <c r="L172" s="34" t="str">
        <f t="shared" ca="1" si="80"/>
        <v>2021-04-09</v>
      </c>
      <c r="M172" s="18">
        <f t="shared" ca="1" si="81"/>
        <v>4050</v>
      </c>
      <c r="N172" s="19">
        <f t="shared" ca="1" si="82"/>
        <v>2.2873423456790058E-2</v>
      </c>
      <c r="O172" s="35">
        <f t="shared" si="83"/>
        <v>9.9886119999999998</v>
      </c>
      <c r="P172" s="35">
        <f t="shared" si="84"/>
        <v>1.1388000000000176E-2</v>
      </c>
      <c r="Q172" s="36">
        <f t="shared" si="85"/>
        <v>6.6666666666666666E-2</v>
      </c>
      <c r="R172" s="37">
        <f t="shared" si="86"/>
        <v>5495.4800000000141</v>
      </c>
      <c r="S172" s="38">
        <f t="shared" si="87"/>
        <v>10535.934256000028</v>
      </c>
      <c r="T172" s="38"/>
      <c r="U172" s="38"/>
      <c r="V172" s="39">
        <f t="shared" si="88"/>
        <v>69985.367899999997</v>
      </c>
      <c r="W172" s="39">
        <f t="shared" si="89"/>
        <v>80521.30215600002</v>
      </c>
      <c r="X172" s="1">
        <f t="shared" si="90"/>
        <v>66571</v>
      </c>
      <c r="Y172" s="37">
        <f t="shared" si="91"/>
        <v>13950.30215600002</v>
      </c>
      <c r="Z172" s="183">
        <f t="shared" si="92"/>
        <v>0.20955524411530568</v>
      </c>
      <c r="AA172" s="183">
        <f>SUM($C$2:C172)*D172/SUM($B$2:B172)-1</f>
        <v>0.14242512452218237</v>
      </c>
      <c r="AB172" s="183">
        <f t="shared" si="93"/>
        <v>6.7130119593123316E-2</v>
      </c>
      <c r="AC172" s="40">
        <f t="shared" si="94"/>
        <v>0.11128656666666673</v>
      </c>
    </row>
    <row r="173" spans="1:29">
      <c r="A173" s="228" t="s">
        <v>2150</v>
      </c>
      <c r="B173" s="2">
        <v>10</v>
      </c>
      <c r="C173" s="175">
        <v>5.27</v>
      </c>
      <c r="D173" s="176">
        <v>1.8939999999999999</v>
      </c>
      <c r="E173" s="32">
        <f t="shared" si="76"/>
        <v>0.13666666666666666</v>
      </c>
      <c r="F173" s="13">
        <f t="shared" si="77"/>
        <v>3.7188699999999922E-2</v>
      </c>
      <c r="H173" s="5">
        <f t="shared" si="78"/>
        <v>0.37188699999999919</v>
      </c>
      <c r="I173" s="2" t="s">
        <v>65</v>
      </c>
      <c r="J173" s="33" t="s">
        <v>2151</v>
      </c>
      <c r="K173" s="34">
        <f t="shared" si="79"/>
        <v>43892</v>
      </c>
      <c r="L173" s="34" t="str">
        <f t="shared" ca="1" si="80"/>
        <v>2021-04-09</v>
      </c>
      <c r="M173" s="18">
        <f t="shared" ca="1" si="81"/>
        <v>4040</v>
      </c>
      <c r="N173" s="19">
        <f t="shared" ca="1" si="82"/>
        <v>3.3598701732673195E-2</v>
      </c>
      <c r="O173" s="35">
        <f t="shared" si="83"/>
        <v>9.9813799999999979</v>
      </c>
      <c r="P173" s="35">
        <f t="shared" si="84"/>
        <v>1.8620000000002079E-2</v>
      </c>
      <c r="Q173" s="36">
        <f t="shared" si="85"/>
        <v>6.6666666666666666E-2</v>
      </c>
      <c r="R173" s="37">
        <f t="shared" si="86"/>
        <v>5500.7500000000146</v>
      </c>
      <c r="S173" s="38">
        <f t="shared" si="87"/>
        <v>10418.420500000027</v>
      </c>
      <c r="T173" s="38"/>
      <c r="U173" s="38"/>
      <c r="V173" s="39">
        <f t="shared" si="88"/>
        <v>69985.367899999997</v>
      </c>
      <c r="W173" s="39">
        <f t="shared" si="89"/>
        <v>80403.788400000019</v>
      </c>
      <c r="X173" s="1">
        <f t="shared" si="90"/>
        <v>66581</v>
      </c>
      <c r="Y173" s="37">
        <f t="shared" si="91"/>
        <v>13822.788400000019</v>
      </c>
      <c r="Z173" s="183">
        <f t="shared" si="92"/>
        <v>0.20760860305492579</v>
      </c>
      <c r="AA173" s="183">
        <f>SUM($C$2:C173)*D173/SUM($B$2:B173)-1</f>
        <v>0.12852514355174804</v>
      </c>
      <c r="AB173" s="183">
        <f t="shared" si="93"/>
        <v>7.9083459503177744E-2</v>
      </c>
      <c r="AC173" s="40">
        <f t="shared" si="94"/>
        <v>9.9477966666666737E-2</v>
      </c>
    </row>
    <row r="174" spans="1:29">
      <c r="A174" s="228" t="s">
        <v>2152</v>
      </c>
      <c r="B174" s="2">
        <v>10</v>
      </c>
      <c r="C174" s="175">
        <v>5.18</v>
      </c>
      <c r="D174" s="176">
        <v>1.9282999999999999</v>
      </c>
      <c r="E174" s="32">
        <f t="shared" si="76"/>
        <v>0.13666666666666666</v>
      </c>
      <c r="F174" s="13">
        <f t="shared" si="77"/>
        <v>1.9475799999999842E-2</v>
      </c>
      <c r="H174" s="5">
        <f t="shared" si="78"/>
        <v>0.19475799999999843</v>
      </c>
      <c r="I174" s="2" t="s">
        <v>65</v>
      </c>
      <c r="J174" s="33" t="s">
        <v>2153</v>
      </c>
      <c r="K174" s="34">
        <f t="shared" si="79"/>
        <v>43893</v>
      </c>
      <c r="L174" s="34" t="str">
        <f t="shared" ca="1" si="80"/>
        <v>2021-04-09</v>
      </c>
      <c r="M174" s="18">
        <f t="shared" ca="1" si="81"/>
        <v>4030</v>
      </c>
      <c r="N174" s="19">
        <f t="shared" ca="1" si="82"/>
        <v>1.7639372208436584E-2</v>
      </c>
      <c r="O174" s="35">
        <f t="shared" si="83"/>
        <v>9.9885939999999991</v>
      </c>
      <c r="P174" s="35">
        <f t="shared" si="84"/>
        <v>1.1406000000000915E-2</v>
      </c>
      <c r="Q174" s="36">
        <f t="shared" si="85"/>
        <v>6.6666666666666666E-2</v>
      </c>
      <c r="R174" s="37">
        <f t="shared" si="86"/>
        <v>5505.9300000000148</v>
      </c>
      <c r="S174" s="38">
        <f t="shared" si="87"/>
        <v>10617.084819000029</v>
      </c>
      <c r="T174" s="38"/>
      <c r="U174" s="38"/>
      <c r="V174" s="39">
        <f t="shared" si="88"/>
        <v>69985.367899999997</v>
      </c>
      <c r="W174" s="39">
        <f t="shared" si="89"/>
        <v>80602.452719000023</v>
      </c>
      <c r="X174" s="1">
        <f t="shared" si="90"/>
        <v>66591</v>
      </c>
      <c r="Y174" s="37">
        <f t="shared" si="91"/>
        <v>14011.452719000023</v>
      </c>
      <c r="Z174" s="183">
        <f t="shared" si="92"/>
        <v>0.21041060682374524</v>
      </c>
      <c r="AA174" s="183">
        <f>SUM($C$2:C174)*D174/SUM($B$2:B174)-1</f>
        <v>0.14887569622816166</v>
      </c>
      <c r="AB174" s="183">
        <f t="shared" si="93"/>
        <v>6.1534910595583581E-2</v>
      </c>
      <c r="AC174" s="40">
        <f t="shared" si="94"/>
        <v>0.11719086666666681</v>
      </c>
    </row>
    <row r="175" spans="1:29">
      <c r="A175" s="228" t="s">
        <v>2154</v>
      </c>
      <c r="B175" s="2">
        <v>10</v>
      </c>
      <c r="C175" s="175">
        <v>5.34</v>
      </c>
      <c r="D175" s="176">
        <v>1.871</v>
      </c>
      <c r="E175" s="32">
        <f t="shared" si="76"/>
        <v>0.13666666666666666</v>
      </c>
      <c r="F175" s="13">
        <f t="shared" si="77"/>
        <v>5.0965399999999939E-2</v>
      </c>
      <c r="H175" s="5">
        <f t="shared" si="78"/>
        <v>0.50965399999999939</v>
      </c>
      <c r="I175" s="2" t="s">
        <v>65</v>
      </c>
      <c r="J175" s="33" t="s">
        <v>2155</v>
      </c>
      <c r="K175" s="34">
        <f t="shared" si="79"/>
        <v>43894</v>
      </c>
      <c r="L175" s="34" t="str">
        <f t="shared" ca="1" si="80"/>
        <v>2021-04-09</v>
      </c>
      <c r="M175" s="18">
        <f t="shared" ca="1" si="81"/>
        <v>4020</v>
      </c>
      <c r="N175" s="19">
        <f t="shared" ca="1" si="82"/>
        <v>4.62745547263681E-2</v>
      </c>
      <c r="O175" s="35">
        <f t="shared" si="83"/>
        <v>9.9911399999999997</v>
      </c>
      <c r="P175" s="35">
        <f t="shared" si="84"/>
        <v>8.8600000000003121E-3</v>
      </c>
      <c r="Q175" s="36">
        <f t="shared" si="85"/>
        <v>6.6666666666666666E-2</v>
      </c>
      <c r="R175" s="37">
        <f t="shared" si="86"/>
        <v>5511.270000000015</v>
      </c>
      <c r="S175" s="38">
        <f t="shared" si="87"/>
        <v>10311.586170000028</v>
      </c>
      <c r="T175" s="38"/>
      <c r="U175" s="38"/>
      <c r="V175" s="39">
        <f t="shared" si="88"/>
        <v>69985.367899999997</v>
      </c>
      <c r="W175" s="39">
        <f t="shared" si="89"/>
        <v>80296.954070000022</v>
      </c>
      <c r="X175" s="1">
        <f t="shared" si="90"/>
        <v>66601</v>
      </c>
      <c r="Y175" s="37">
        <f t="shared" si="91"/>
        <v>13695.954070000022</v>
      </c>
      <c r="Z175" s="183">
        <f t="shared" si="92"/>
        <v>0.20564186829026632</v>
      </c>
      <c r="AA175" s="183">
        <f>SUM($C$2:C175)*D175/SUM($B$2:B175)-1</f>
        <v>0.11466966870952833</v>
      </c>
      <c r="AB175" s="183">
        <f t="shared" si="93"/>
        <v>9.0972199580737989E-2</v>
      </c>
      <c r="AC175" s="40">
        <f t="shared" si="94"/>
        <v>8.570126666666672E-2</v>
      </c>
    </row>
    <row r="176" spans="1:29">
      <c r="A176" s="228" t="s">
        <v>2156</v>
      </c>
      <c r="B176" s="2">
        <v>10</v>
      </c>
      <c r="C176" s="175">
        <v>5.36</v>
      </c>
      <c r="D176" s="176">
        <v>1.8654999999999999</v>
      </c>
      <c r="E176" s="32">
        <f t="shared" si="76"/>
        <v>0.13666666666666666</v>
      </c>
      <c r="F176" s="13">
        <f t="shared" si="77"/>
        <v>5.4901599999999995E-2</v>
      </c>
      <c r="H176" s="5">
        <f t="shared" si="78"/>
        <v>0.54901599999999995</v>
      </c>
      <c r="I176" s="2" t="s">
        <v>65</v>
      </c>
      <c r="J176" s="33" t="s">
        <v>2157</v>
      </c>
      <c r="K176" s="34">
        <f t="shared" si="79"/>
        <v>43895</v>
      </c>
      <c r="L176" s="34" t="str">
        <f t="shared" ca="1" si="80"/>
        <v>2021-04-09</v>
      </c>
      <c r="M176" s="18">
        <f t="shared" ca="1" si="81"/>
        <v>4010</v>
      </c>
      <c r="N176" s="19">
        <f t="shared" ca="1" si="82"/>
        <v>4.9972778054862839E-2</v>
      </c>
      <c r="O176" s="35">
        <f t="shared" si="83"/>
        <v>9.9990800000000011</v>
      </c>
      <c r="P176" s="35">
        <f t="shared" si="84"/>
        <v>9.1999999999892168E-4</v>
      </c>
      <c r="Q176" s="36">
        <f t="shared" si="85"/>
        <v>6.6666666666666666E-2</v>
      </c>
      <c r="R176" s="37">
        <f t="shared" si="86"/>
        <v>5516.6300000000147</v>
      </c>
      <c r="S176" s="38">
        <f t="shared" si="87"/>
        <v>10291.273265000027</v>
      </c>
      <c r="T176" s="38"/>
      <c r="U176" s="38"/>
      <c r="V176" s="39">
        <f t="shared" si="88"/>
        <v>69985.367899999997</v>
      </c>
      <c r="W176" s="39">
        <f t="shared" si="89"/>
        <v>80276.641165000023</v>
      </c>
      <c r="X176" s="1">
        <f t="shared" si="90"/>
        <v>66611</v>
      </c>
      <c r="Y176" s="37">
        <f t="shared" si="91"/>
        <v>13665.641165000023</v>
      </c>
      <c r="Z176" s="183">
        <f t="shared" si="92"/>
        <v>0.20515592267043026</v>
      </c>
      <c r="AA176" s="183">
        <f>SUM($C$2:C176)*D176/SUM($B$2:B176)-1</f>
        <v>0.11132856090373289</v>
      </c>
      <c r="AB176" s="183">
        <f t="shared" si="93"/>
        <v>9.382736176669737E-2</v>
      </c>
      <c r="AC176" s="40">
        <f t="shared" si="94"/>
        <v>8.1765066666666664E-2</v>
      </c>
    </row>
    <row r="177" spans="1:29">
      <c r="A177" s="228" t="s">
        <v>2158</v>
      </c>
      <c r="B177" s="2">
        <v>10</v>
      </c>
      <c r="C177" s="175">
        <v>5.54</v>
      </c>
      <c r="D177" s="176">
        <v>1.8041</v>
      </c>
      <c r="E177" s="32">
        <f t="shared" si="76"/>
        <v>0.13666666666666666</v>
      </c>
      <c r="F177" s="13">
        <f t="shared" si="77"/>
        <v>9.0327399999999974E-2</v>
      </c>
      <c r="H177" s="5">
        <f t="shared" si="78"/>
        <v>0.90327399999999969</v>
      </c>
      <c r="I177" s="2" t="s">
        <v>65</v>
      </c>
      <c r="J177" s="33" t="s">
        <v>2159</v>
      </c>
      <c r="K177" s="34">
        <f t="shared" si="79"/>
        <v>43898</v>
      </c>
      <c r="L177" s="34" t="str">
        <f t="shared" ca="1" si="80"/>
        <v>2021-04-09</v>
      </c>
      <c r="M177" s="18">
        <f t="shared" ca="1" si="81"/>
        <v>3980</v>
      </c>
      <c r="N177" s="19">
        <f t="shared" ca="1" si="82"/>
        <v>8.283794221105524E-2</v>
      </c>
      <c r="O177" s="35">
        <f t="shared" si="83"/>
        <v>9.9947140000000001</v>
      </c>
      <c r="P177" s="35">
        <f t="shared" si="84"/>
        <v>5.2859999999999019E-3</v>
      </c>
      <c r="Q177" s="36">
        <f t="shared" si="85"/>
        <v>6.6666666666666666E-2</v>
      </c>
      <c r="R177" s="37">
        <f t="shared" ref="R177:R178" si="95">R176+C177-T177</f>
        <v>5522.1700000000146</v>
      </c>
      <c r="S177" s="38">
        <f t="shared" ref="S177:S178" si="96">R177*D177</f>
        <v>9962.5468970000275</v>
      </c>
      <c r="T177" s="38"/>
      <c r="U177" s="38"/>
      <c r="V177" s="39">
        <f t="shared" ref="V177:V178" si="97">V176+U177</f>
        <v>69985.367899999997</v>
      </c>
      <c r="W177" s="39">
        <f t="shared" ref="W177:W178" si="98">V177+S177</f>
        <v>79947.914797000019</v>
      </c>
      <c r="X177" s="1">
        <f t="shared" ref="X177:X178" si="99">X176+B177</f>
        <v>66621</v>
      </c>
      <c r="Y177" s="37">
        <f t="shared" ref="Y177:Y178" si="100">W177-X177</f>
        <v>13326.914797000019</v>
      </c>
      <c r="Z177" s="183">
        <f t="shared" ref="Z177:Z178" si="101">W177/X177-1</f>
        <v>0.20004074986866027</v>
      </c>
      <c r="AA177" s="183">
        <f>SUM($C$2:C177)*D177/SUM($B$2:B177)-1</f>
        <v>7.4707454319704603E-2</v>
      </c>
      <c r="AB177" s="183">
        <f t="shared" si="93"/>
        <v>0.12533329554895567</v>
      </c>
      <c r="AC177" s="40">
        <f t="shared" si="94"/>
        <v>4.6339266666666684E-2</v>
      </c>
    </row>
    <row r="178" spans="1:29">
      <c r="A178" s="228" t="s">
        <v>2160</v>
      </c>
      <c r="B178" s="2">
        <v>10</v>
      </c>
      <c r="C178" s="175">
        <v>5.65</v>
      </c>
      <c r="D178" s="176">
        <v>1.7675000000000001</v>
      </c>
      <c r="E178" s="32">
        <f t="shared" si="76"/>
        <v>0.13666666666666666</v>
      </c>
      <c r="F178" s="13">
        <f t="shared" si="77"/>
        <v>0.1119765000000001</v>
      </c>
      <c r="H178" s="5">
        <f t="shared" si="78"/>
        <v>1.119765000000001</v>
      </c>
      <c r="I178" s="2" t="s">
        <v>65</v>
      </c>
      <c r="J178" s="33" t="s">
        <v>2161</v>
      </c>
      <c r="K178" s="34">
        <f t="shared" si="79"/>
        <v>43899</v>
      </c>
      <c r="L178" s="34" t="str">
        <f t="shared" ca="1" si="80"/>
        <v>2021-04-09</v>
      </c>
      <c r="M178" s="18">
        <f t="shared" ca="1" si="81"/>
        <v>3970</v>
      </c>
      <c r="N178" s="19">
        <f t="shared" ca="1" si="82"/>
        <v>0.10295068639798496</v>
      </c>
      <c r="O178" s="35">
        <f t="shared" si="83"/>
        <v>9.9863750000000007</v>
      </c>
      <c r="P178" s="35">
        <f t="shared" si="84"/>
        <v>1.3624999999999332E-2</v>
      </c>
      <c r="Q178" s="36">
        <f t="shared" si="85"/>
        <v>6.6666666666666666E-2</v>
      </c>
      <c r="R178" s="37">
        <f t="shared" si="95"/>
        <v>5527.8200000000143</v>
      </c>
      <c r="S178" s="38">
        <f t="shared" si="96"/>
        <v>9770.4218500000261</v>
      </c>
      <c r="T178" s="38"/>
      <c r="U178" s="38"/>
      <c r="V178" s="39">
        <f t="shared" si="97"/>
        <v>69985.367899999997</v>
      </c>
      <c r="W178" s="39">
        <f t="shared" si="98"/>
        <v>79755.789750000025</v>
      </c>
      <c r="X178" s="1">
        <f t="shared" si="99"/>
        <v>66631</v>
      </c>
      <c r="Y178" s="37">
        <f t="shared" si="100"/>
        <v>13124.789750000025</v>
      </c>
      <c r="Z178" s="183">
        <f t="shared" si="101"/>
        <v>0.19697722906755155</v>
      </c>
      <c r="AA178" s="183">
        <f>SUM($C$2:C178)*D178/SUM($B$2:B178)-1</f>
        <v>5.2873409904190316E-2</v>
      </c>
      <c r="AB178" s="183">
        <f t="shared" si="93"/>
        <v>0.14410381916336124</v>
      </c>
      <c r="AC178" s="40">
        <f t="shared" si="94"/>
        <v>2.4690166666666555E-2</v>
      </c>
    </row>
    <row r="179" spans="1:29">
      <c r="A179" s="228" t="s">
        <v>2187</v>
      </c>
      <c r="B179" s="2">
        <v>10</v>
      </c>
      <c r="C179" s="175">
        <v>5.62</v>
      </c>
      <c r="D179" s="176">
        <v>1.7783</v>
      </c>
      <c r="E179" s="32">
        <f t="shared" ref="E179:E187" si="102">10%*Q179+13%</f>
        <v>0.13666666666666666</v>
      </c>
      <c r="F179" s="13">
        <f t="shared" ref="F179:F187" si="103">IF(G179="",($F$1*C179-B179)/B179,H179/B179)</f>
        <v>0.10607220000000002</v>
      </c>
      <c r="H179" s="5">
        <f t="shared" ref="H179:H187" si="104">IF(G179="",$F$1*C179-B179,G179-B179)</f>
        <v>1.0607220000000002</v>
      </c>
      <c r="I179" s="2" t="s">
        <v>65</v>
      </c>
      <c r="J179" s="33" t="s">
        <v>2188</v>
      </c>
      <c r="K179" s="34">
        <f t="shared" si="79"/>
        <v>43900</v>
      </c>
      <c r="L179" s="34" t="str">
        <f t="shared" ref="L179:L187" ca="1" si="105">IF(LEN(J179) &gt; 15,DATE(MID(J179,12,4),MID(J179,16,2),MID(J179,18,2)),TEXT(TODAY(),"yyyy-mm-dd"))</f>
        <v>2021-04-09</v>
      </c>
      <c r="M179" s="18">
        <f t="shared" ref="M179:M187" ca="1" si="106">(L179-K179+1)*B179</f>
        <v>3960</v>
      </c>
      <c r="N179" s="19">
        <f t="shared" ref="N179:N187" ca="1" si="107">H179/M179*365</f>
        <v>9.77685681818182E-2</v>
      </c>
      <c r="O179" s="35">
        <f t="shared" ref="O179:O187" si="108">D179*C179</f>
        <v>9.9940460000000009</v>
      </c>
      <c r="P179" s="35">
        <f t="shared" ref="P179:P187" si="109">B179-O179</f>
        <v>5.9539999999991267E-3</v>
      </c>
      <c r="Q179" s="36">
        <f t="shared" ref="Q179:Q187" si="110">B179/150</f>
        <v>6.6666666666666666E-2</v>
      </c>
      <c r="R179" s="37">
        <f t="shared" ref="R179:R181" si="111">R178+C179-T179</f>
        <v>5533.4400000000142</v>
      </c>
      <c r="S179" s="38">
        <f t="shared" ref="S179:S181" si="112">R179*D179</f>
        <v>9840.1163520000246</v>
      </c>
      <c r="T179" s="38"/>
      <c r="U179" s="38"/>
      <c r="V179" s="39">
        <f t="shared" ref="V179:V181" si="113">V178+U179</f>
        <v>69985.367899999997</v>
      </c>
      <c r="W179" s="39">
        <f t="shared" ref="W179:W181" si="114">V179+S179</f>
        <v>79825.484252000024</v>
      </c>
      <c r="X179" s="1">
        <f t="shared" ref="X179:X181" si="115">X178+B179</f>
        <v>66641</v>
      </c>
      <c r="Y179" s="37">
        <f t="shared" ref="Y179:Y181" si="116">W179-X179</f>
        <v>13184.484252000024</v>
      </c>
      <c r="Z179" s="183">
        <f t="shared" ref="Z179:Z181" si="117">W179/X179-1</f>
        <v>0.19784343350189859</v>
      </c>
      <c r="AA179" s="183">
        <f>SUM($C$2:C179)*D179/SUM($B$2:B179)-1</f>
        <v>5.9272255306876076E-2</v>
      </c>
      <c r="AB179" s="183">
        <f t="shared" ref="AB179:AB181" si="118">Z179-AA179</f>
        <v>0.13857117819502252</v>
      </c>
      <c r="AC179" s="40">
        <f t="shared" ref="AC179:AC181" si="119">IF(E179-F179&lt;0,"达成",E179-F179)</f>
        <v>3.0594466666666639E-2</v>
      </c>
    </row>
    <row r="180" spans="1:29">
      <c r="A180" s="228" t="s">
        <v>2189</v>
      </c>
      <c r="B180" s="2">
        <v>10</v>
      </c>
      <c r="C180" s="175">
        <v>5.49</v>
      </c>
      <c r="D180" s="176">
        <v>1.8197000000000001</v>
      </c>
      <c r="E180" s="32">
        <f t="shared" si="102"/>
        <v>0.13666666666666666</v>
      </c>
      <c r="F180" s="13">
        <f t="shared" si="103"/>
        <v>8.04869E-2</v>
      </c>
      <c r="H180" s="5">
        <f t="shared" si="104"/>
        <v>0.80486900000000006</v>
      </c>
      <c r="I180" s="2" t="s">
        <v>65</v>
      </c>
      <c r="J180" s="33" t="s">
        <v>2190</v>
      </c>
      <c r="K180" s="34">
        <f t="shared" si="79"/>
        <v>43901</v>
      </c>
      <c r="L180" s="34" t="str">
        <f t="shared" ca="1" si="105"/>
        <v>2021-04-09</v>
      </c>
      <c r="M180" s="18">
        <f t="shared" ca="1" si="106"/>
        <v>3950</v>
      </c>
      <c r="N180" s="19">
        <f t="shared" ca="1" si="107"/>
        <v>7.437397088607596E-2</v>
      </c>
      <c r="O180" s="35">
        <f t="shared" si="108"/>
        <v>9.9901530000000012</v>
      </c>
      <c r="P180" s="35">
        <f t="shared" si="109"/>
        <v>9.8469999999988289E-3</v>
      </c>
      <c r="Q180" s="36">
        <f t="shared" si="110"/>
        <v>6.6666666666666666E-2</v>
      </c>
      <c r="R180" s="37">
        <f t="shared" si="111"/>
        <v>5538.9300000000139</v>
      </c>
      <c r="S180" s="38">
        <f t="shared" si="112"/>
        <v>10079.190921000027</v>
      </c>
      <c r="T180" s="38"/>
      <c r="U180" s="38"/>
      <c r="V180" s="39">
        <f t="shared" si="113"/>
        <v>69985.367899999997</v>
      </c>
      <c r="W180" s="39">
        <f t="shared" si="114"/>
        <v>80064.558821000028</v>
      </c>
      <c r="X180" s="1">
        <f t="shared" si="115"/>
        <v>66651</v>
      </c>
      <c r="Y180" s="37">
        <f t="shared" si="116"/>
        <v>13413.558821000028</v>
      </c>
      <c r="Z180" s="183">
        <f t="shared" si="117"/>
        <v>0.20125067622391302</v>
      </c>
      <c r="AA180" s="183">
        <f>SUM($C$2:C180)*D180/SUM($B$2:B180)-1</f>
        <v>8.3883858814712609E-2</v>
      </c>
      <c r="AB180" s="183">
        <f t="shared" si="118"/>
        <v>0.11736681740920041</v>
      </c>
      <c r="AC180" s="40">
        <f t="shared" si="119"/>
        <v>5.6179766666666658E-2</v>
      </c>
    </row>
    <row r="181" spans="1:29">
      <c r="A181" s="228" t="s">
        <v>2191</v>
      </c>
      <c r="B181" s="2">
        <v>10</v>
      </c>
      <c r="C181" s="175">
        <v>5.47</v>
      </c>
      <c r="D181" s="176">
        <v>1.8257000000000001</v>
      </c>
      <c r="E181" s="32">
        <f t="shared" si="102"/>
        <v>0.13666666666666666</v>
      </c>
      <c r="F181" s="13">
        <f t="shared" si="103"/>
        <v>7.6550699999999944E-2</v>
      </c>
      <c r="H181" s="5">
        <f t="shared" si="104"/>
        <v>0.76550699999999949</v>
      </c>
      <c r="I181" s="2" t="s">
        <v>65</v>
      </c>
      <c r="J181" s="33" t="s">
        <v>2192</v>
      </c>
      <c r="K181" s="34">
        <f t="shared" si="79"/>
        <v>43902</v>
      </c>
      <c r="L181" s="34" t="str">
        <f t="shared" ca="1" si="105"/>
        <v>2021-04-09</v>
      </c>
      <c r="M181" s="18">
        <f t="shared" ca="1" si="106"/>
        <v>3940</v>
      </c>
      <c r="N181" s="19">
        <f t="shared" ca="1" si="107"/>
        <v>7.0916257614213149E-2</v>
      </c>
      <c r="O181" s="35">
        <f t="shared" si="108"/>
        <v>9.9865790000000008</v>
      </c>
      <c r="P181" s="35">
        <f t="shared" si="109"/>
        <v>1.3420999999999239E-2</v>
      </c>
      <c r="Q181" s="36">
        <f t="shared" si="110"/>
        <v>6.6666666666666666E-2</v>
      </c>
      <c r="R181" s="37">
        <f t="shared" si="111"/>
        <v>5544.4000000000142</v>
      </c>
      <c r="S181" s="38">
        <f t="shared" si="112"/>
        <v>10122.411080000027</v>
      </c>
      <c r="T181" s="38"/>
      <c r="U181" s="38"/>
      <c r="V181" s="39">
        <f t="shared" si="113"/>
        <v>69985.367899999997</v>
      </c>
      <c r="W181" s="39">
        <f t="shared" si="114"/>
        <v>80107.778980000032</v>
      </c>
      <c r="X181" s="1">
        <f t="shared" si="115"/>
        <v>66661</v>
      </c>
      <c r="Y181" s="37">
        <f t="shared" si="116"/>
        <v>13446.778980000032</v>
      </c>
      <c r="Z181" s="183">
        <f t="shared" si="117"/>
        <v>0.20171883080061859</v>
      </c>
      <c r="AA181" s="183">
        <f>SUM($C$2:C181)*D181/SUM($B$2:B181)-1</f>
        <v>8.7406527656142208E-2</v>
      </c>
      <c r="AB181" s="183">
        <f t="shared" si="118"/>
        <v>0.11431230314447638</v>
      </c>
      <c r="AC181" s="40">
        <f t="shared" si="119"/>
        <v>6.0115966666666715E-2</v>
      </c>
    </row>
    <row r="182" spans="1:29">
      <c r="A182" s="228" t="s">
        <v>2193</v>
      </c>
      <c r="B182" s="2">
        <v>10</v>
      </c>
      <c r="C182" s="175">
        <v>5.59</v>
      </c>
      <c r="D182" s="176">
        <v>1.7887</v>
      </c>
      <c r="E182" s="32">
        <f t="shared" si="102"/>
        <v>0.13666666666666666</v>
      </c>
      <c r="F182" s="13">
        <f t="shared" si="103"/>
        <v>0.10016789999999993</v>
      </c>
      <c r="H182" s="5">
        <f t="shared" si="104"/>
        <v>1.0016789999999993</v>
      </c>
      <c r="I182" s="2" t="s">
        <v>65</v>
      </c>
      <c r="J182" s="33" t="s">
        <v>2194</v>
      </c>
      <c r="K182" s="34">
        <f t="shared" si="79"/>
        <v>43905</v>
      </c>
      <c r="L182" s="34" t="str">
        <f t="shared" ca="1" si="105"/>
        <v>2021-04-09</v>
      </c>
      <c r="M182" s="18">
        <f t="shared" ca="1" si="106"/>
        <v>3910</v>
      </c>
      <c r="N182" s="19">
        <f t="shared" ca="1" si="107"/>
        <v>9.3507118925831148E-2</v>
      </c>
      <c r="O182" s="35">
        <f t="shared" si="108"/>
        <v>9.9988329999999994</v>
      </c>
      <c r="P182" s="35">
        <f t="shared" si="109"/>
        <v>1.1670000000005842E-3</v>
      </c>
      <c r="Q182" s="36">
        <f t="shared" si="110"/>
        <v>6.6666666666666666E-2</v>
      </c>
      <c r="R182" s="37">
        <f t="shared" ref="R182:R187" si="120">R181+C182-T182</f>
        <v>5549.9900000000143</v>
      </c>
      <c r="S182" s="38">
        <f t="shared" ref="S182:S187" si="121">R182*D182</f>
        <v>9927.2671130000253</v>
      </c>
      <c r="T182" s="38"/>
      <c r="U182" s="38"/>
      <c r="V182" s="39">
        <f t="shared" ref="V182:V187" si="122">V181+U182</f>
        <v>69985.367899999997</v>
      </c>
      <c r="W182" s="39">
        <f t="shared" ref="W182:W187" si="123">V182+S182</f>
        <v>79912.635013000021</v>
      </c>
      <c r="X182" s="1">
        <f t="shared" ref="X182:X187" si="124">X181+B182</f>
        <v>66671</v>
      </c>
      <c r="Y182" s="37">
        <f t="shared" ref="Y182:Y187" si="125">W182-X182</f>
        <v>13241.635013000021</v>
      </c>
      <c r="Z182" s="183">
        <f t="shared" ref="Z182:Z187" si="126">W182/X182-1</f>
        <v>0.19861161543999661</v>
      </c>
      <c r="AA182" s="183">
        <f>SUM($C$2:C182)*D182/SUM($B$2:B182)-1</f>
        <v>6.5331221179316223E-2</v>
      </c>
      <c r="AB182" s="183">
        <f t="shared" ref="AB182:AB187" si="127">Z182-AA182</f>
        <v>0.13328039426068039</v>
      </c>
      <c r="AC182" s="40">
        <f t="shared" ref="AC182:AC187" si="128">IF(E182-F182&lt;0,"达成",E182-F182)</f>
        <v>3.6498766666666724E-2</v>
      </c>
    </row>
    <row r="183" spans="1:29">
      <c r="A183" s="228" t="s">
        <v>2195</v>
      </c>
      <c r="B183" s="2">
        <v>10</v>
      </c>
      <c r="C183" s="175">
        <v>5.54</v>
      </c>
      <c r="D183" s="176">
        <v>1.8033999999999999</v>
      </c>
      <c r="E183" s="32">
        <f t="shared" si="102"/>
        <v>0.13666666666666666</v>
      </c>
      <c r="F183" s="13">
        <f t="shared" si="103"/>
        <v>9.0327399999999974E-2</v>
      </c>
      <c r="H183" s="5">
        <f t="shared" si="104"/>
        <v>0.90327399999999969</v>
      </c>
      <c r="I183" s="2" t="s">
        <v>65</v>
      </c>
      <c r="J183" s="33" t="s">
        <v>2196</v>
      </c>
      <c r="K183" s="34">
        <f t="shared" si="79"/>
        <v>43906</v>
      </c>
      <c r="L183" s="34" t="str">
        <f t="shared" ca="1" si="105"/>
        <v>2021-04-09</v>
      </c>
      <c r="M183" s="18">
        <f t="shared" ca="1" si="106"/>
        <v>3900</v>
      </c>
      <c r="N183" s="19">
        <f t="shared" ca="1" si="107"/>
        <v>8.4537182051282023E-2</v>
      </c>
      <c r="O183" s="35">
        <f t="shared" si="108"/>
        <v>9.9908359999999998</v>
      </c>
      <c r="P183" s="35">
        <f t="shared" si="109"/>
        <v>9.164000000000172E-3</v>
      </c>
      <c r="Q183" s="36">
        <f t="shared" si="110"/>
        <v>6.6666666666666666E-2</v>
      </c>
      <c r="R183" s="37">
        <f t="shared" si="120"/>
        <v>5555.5300000000143</v>
      </c>
      <c r="S183" s="38">
        <f t="shared" si="121"/>
        <v>10018.842802000025</v>
      </c>
      <c r="T183" s="38"/>
      <c r="U183" s="38"/>
      <c r="V183" s="39">
        <f t="shared" si="122"/>
        <v>69985.367899999997</v>
      </c>
      <c r="W183" s="39">
        <f t="shared" si="123"/>
        <v>80004.210702000026</v>
      </c>
      <c r="X183" s="1">
        <f t="shared" si="124"/>
        <v>66681</v>
      </c>
      <c r="Y183" s="37">
        <f t="shared" si="125"/>
        <v>13323.210702000026</v>
      </c>
      <c r="Z183" s="183">
        <f t="shared" si="126"/>
        <v>0.19980520241148181</v>
      </c>
      <c r="AA183" s="183">
        <f>SUM($C$2:C183)*D183/SUM($B$2:B183)-1</f>
        <v>7.4043224562615251E-2</v>
      </c>
      <c r="AB183" s="183">
        <f t="shared" si="127"/>
        <v>0.12576197784886656</v>
      </c>
      <c r="AC183" s="40">
        <f t="shared" si="128"/>
        <v>4.6339266666666684E-2</v>
      </c>
    </row>
    <row r="184" spans="1:29">
      <c r="A184" s="228" t="s">
        <v>2197</v>
      </c>
      <c r="B184" s="2">
        <v>10</v>
      </c>
      <c r="C184" s="175">
        <v>5.52</v>
      </c>
      <c r="D184" s="176">
        <v>1.8105</v>
      </c>
      <c r="E184" s="32">
        <f t="shared" si="102"/>
        <v>0.13666666666666666</v>
      </c>
      <c r="F184" s="13">
        <f t="shared" si="103"/>
        <v>8.6391199999999918E-2</v>
      </c>
      <c r="H184" s="5">
        <f t="shared" si="104"/>
        <v>0.86391199999999913</v>
      </c>
      <c r="I184" s="2" t="s">
        <v>65</v>
      </c>
      <c r="J184" s="33" t="s">
        <v>2198</v>
      </c>
      <c r="K184" s="34">
        <f t="shared" si="79"/>
        <v>43907</v>
      </c>
      <c r="L184" s="34" t="str">
        <f t="shared" ca="1" si="105"/>
        <v>2021-04-09</v>
      </c>
      <c r="M184" s="18">
        <f t="shared" ca="1" si="106"/>
        <v>3890</v>
      </c>
      <c r="N184" s="19">
        <f t="shared" ca="1" si="107"/>
        <v>8.106115167095107E-2</v>
      </c>
      <c r="O184" s="35">
        <f t="shared" si="108"/>
        <v>9.9939599999999995</v>
      </c>
      <c r="P184" s="35">
        <f t="shared" si="109"/>
        <v>6.0400000000004894E-3</v>
      </c>
      <c r="Q184" s="36">
        <f t="shared" si="110"/>
        <v>6.6666666666666666E-2</v>
      </c>
      <c r="R184" s="37">
        <f t="shared" si="120"/>
        <v>5561.0500000000147</v>
      </c>
      <c r="S184" s="38">
        <f t="shared" si="121"/>
        <v>10068.281025000028</v>
      </c>
      <c r="T184" s="38"/>
      <c r="U184" s="38"/>
      <c r="V184" s="39">
        <f t="shared" si="122"/>
        <v>69985.367899999997</v>
      </c>
      <c r="W184" s="39">
        <f t="shared" si="123"/>
        <v>80053.64892500003</v>
      </c>
      <c r="X184" s="1">
        <f t="shared" si="124"/>
        <v>66691</v>
      </c>
      <c r="Y184" s="37">
        <f t="shared" si="125"/>
        <v>13362.64892500003</v>
      </c>
      <c r="Z184" s="183">
        <f t="shared" si="126"/>
        <v>0.20036660006597629</v>
      </c>
      <c r="AA184" s="183">
        <f>SUM($C$2:C184)*D184/SUM($B$2:B184)-1</f>
        <v>7.8226373806511429E-2</v>
      </c>
      <c r="AB184" s="183">
        <f t="shared" si="127"/>
        <v>0.12214022625946486</v>
      </c>
      <c r="AC184" s="40">
        <f t="shared" si="128"/>
        <v>5.027546666666674E-2</v>
      </c>
    </row>
    <row r="185" spans="1:29">
      <c r="A185" s="228" t="s">
        <v>2199</v>
      </c>
      <c r="B185" s="2">
        <v>10</v>
      </c>
      <c r="C185" s="175">
        <v>5.48</v>
      </c>
      <c r="D185" s="176">
        <v>1.8241000000000001</v>
      </c>
      <c r="E185" s="32">
        <f t="shared" si="102"/>
        <v>0.13666666666666666</v>
      </c>
      <c r="F185" s="13">
        <f t="shared" si="103"/>
        <v>7.8518799999999972E-2</v>
      </c>
      <c r="H185" s="5">
        <f t="shared" si="104"/>
        <v>0.78518799999999978</v>
      </c>
      <c r="I185" s="2" t="s">
        <v>65</v>
      </c>
      <c r="J185" s="33" t="s">
        <v>2200</v>
      </c>
      <c r="K185" s="34">
        <f t="shared" si="79"/>
        <v>43908</v>
      </c>
      <c r="L185" s="34" t="str">
        <f t="shared" ca="1" si="105"/>
        <v>2021-04-09</v>
      </c>
      <c r="M185" s="18">
        <f t="shared" ca="1" si="106"/>
        <v>3880</v>
      </c>
      <c r="N185" s="19">
        <f t="shared" ca="1" si="107"/>
        <v>7.3864335051546368E-2</v>
      </c>
      <c r="O185" s="35">
        <f t="shared" si="108"/>
        <v>9.9960680000000011</v>
      </c>
      <c r="P185" s="35">
        <f t="shared" si="109"/>
        <v>3.9319999999989363E-3</v>
      </c>
      <c r="Q185" s="36">
        <f t="shared" si="110"/>
        <v>6.6666666666666666E-2</v>
      </c>
      <c r="R185" s="37">
        <f t="shared" si="120"/>
        <v>5566.5300000000143</v>
      </c>
      <c r="S185" s="38">
        <f t="shared" si="121"/>
        <v>10153.907373000027</v>
      </c>
      <c r="T185" s="38"/>
      <c r="U185" s="38"/>
      <c r="V185" s="39">
        <f t="shared" si="122"/>
        <v>69985.367899999997</v>
      </c>
      <c r="W185" s="39">
        <f t="shared" si="123"/>
        <v>80139.275273000021</v>
      </c>
      <c r="X185" s="1">
        <f t="shared" si="124"/>
        <v>66701</v>
      </c>
      <c r="Y185" s="37">
        <f t="shared" si="125"/>
        <v>13438.275273000021</v>
      </c>
      <c r="Z185" s="183">
        <f t="shared" si="126"/>
        <v>0.20147037185349581</v>
      </c>
      <c r="AA185" s="183">
        <f>SUM($C$2:C185)*D185/SUM($B$2:B185)-1</f>
        <v>8.6275876925730355E-2</v>
      </c>
      <c r="AB185" s="183">
        <f t="shared" si="127"/>
        <v>0.11519449492776546</v>
      </c>
      <c r="AC185" s="40">
        <f t="shared" si="128"/>
        <v>5.8147866666666687E-2</v>
      </c>
    </row>
    <row r="186" spans="1:29">
      <c r="A186" s="228" t="s">
        <v>2201</v>
      </c>
      <c r="B186" s="2">
        <v>10</v>
      </c>
      <c r="C186" s="175">
        <v>5.62</v>
      </c>
      <c r="D186" s="176">
        <v>1.7788999999999999</v>
      </c>
      <c r="E186" s="32">
        <f t="shared" si="102"/>
        <v>0.13666666666666666</v>
      </c>
      <c r="F186" s="13">
        <f t="shared" si="103"/>
        <v>0.10607220000000002</v>
      </c>
      <c r="H186" s="5">
        <f t="shared" si="104"/>
        <v>1.0607220000000002</v>
      </c>
      <c r="I186" s="2" t="s">
        <v>65</v>
      </c>
      <c r="J186" s="33" t="s">
        <v>2202</v>
      </c>
      <c r="K186" s="34">
        <f t="shared" si="79"/>
        <v>43909</v>
      </c>
      <c r="L186" s="34" t="str">
        <f t="shared" ca="1" si="105"/>
        <v>2021-04-09</v>
      </c>
      <c r="M186" s="18">
        <f t="shared" ca="1" si="106"/>
        <v>3870</v>
      </c>
      <c r="N186" s="19">
        <f t="shared" ca="1" si="107"/>
        <v>0.1000422558139535</v>
      </c>
      <c r="O186" s="35">
        <f t="shared" si="108"/>
        <v>9.9974179999999997</v>
      </c>
      <c r="P186" s="35">
        <f t="shared" si="109"/>
        <v>2.5820000000003063E-3</v>
      </c>
      <c r="Q186" s="36">
        <f t="shared" si="110"/>
        <v>6.6666666666666666E-2</v>
      </c>
      <c r="R186" s="37">
        <f t="shared" si="120"/>
        <v>5572.1500000000142</v>
      </c>
      <c r="S186" s="38">
        <f t="shared" si="121"/>
        <v>9912.2976350000245</v>
      </c>
      <c r="T186" s="38"/>
      <c r="U186" s="38"/>
      <c r="V186" s="39">
        <f t="shared" si="122"/>
        <v>69985.367899999997</v>
      </c>
      <c r="W186" s="39">
        <f t="shared" si="123"/>
        <v>79897.665535000022</v>
      </c>
      <c r="X186" s="1">
        <f t="shared" si="124"/>
        <v>66711</v>
      </c>
      <c r="Y186" s="37">
        <f t="shared" si="125"/>
        <v>13186.665535000022</v>
      </c>
      <c r="Z186" s="183">
        <f t="shared" si="126"/>
        <v>0.19766853345025592</v>
      </c>
      <c r="AA186" s="183">
        <f>SUM($C$2:C186)*D186/SUM($B$2:B186)-1</f>
        <v>5.9324423359761402E-2</v>
      </c>
      <c r="AB186" s="183">
        <f t="shared" si="127"/>
        <v>0.13834411009049452</v>
      </c>
      <c r="AC186" s="40">
        <f t="shared" si="128"/>
        <v>3.0594466666666639E-2</v>
      </c>
    </row>
    <row r="187" spans="1:29">
      <c r="A187" s="227" t="s">
        <v>2203</v>
      </c>
      <c r="B187" s="2">
        <v>10</v>
      </c>
      <c r="C187" s="175">
        <v>4.9000000000000004</v>
      </c>
      <c r="D187" s="176">
        <v>2.0373000000000001</v>
      </c>
      <c r="E187" s="32">
        <f t="shared" si="102"/>
        <v>0.13666666666666666</v>
      </c>
      <c r="F187" s="13">
        <f t="shared" si="103"/>
        <v>-3.5630999999999878E-2</v>
      </c>
      <c r="H187" s="5">
        <f t="shared" si="104"/>
        <v>-0.35630999999999879</v>
      </c>
      <c r="I187" s="2" t="s">
        <v>65</v>
      </c>
      <c r="J187" s="33" t="s">
        <v>2204</v>
      </c>
      <c r="K187" s="34">
        <f t="shared" si="79"/>
        <v>43912</v>
      </c>
      <c r="L187" s="34" t="str">
        <f t="shared" ca="1" si="105"/>
        <v>2021-04-09</v>
      </c>
      <c r="M187" s="18">
        <f t="shared" ca="1" si="106"/>
        <v>3840</v>
      </c>
      <c r="N187" s="19">
        <f t="shared" ca="1" si="107"/>
        <v>-3.3868007812499885E-2</v>
      </c>
      <c r="O187" s="35">
        <f t="shared" si="108"/>
        <v>9.9827700000000021</v>
      </c>
      <c r="P187" s="35">
        <f t="shared" si="109"/>
        <v>1.7229999999997858E-2</v>
      </c>
      <c r="Q187" s="36">
        <f t="shared" si="110"/>
        <v>6.6666666666666666E-2</v>
      </c>
      <c r="R187" s="37">
        <f t="shared" si="120"/>
        <v>5577.0500000000138</v>
      </c>
      <c r="S187" s="38">
        <f t="shared" si="121"/>
        <v>11362.123965000028</v>
      </c>
      <c r="T187" s="38"/>
      <c r="U187" s="38"/>
      <c r="V187" s="39">
        <f t="shared" si="122"/>
        <v>69985.367899999997</v>
      </c>
      <c r="W187" s="39">
        <f t="shared" si="123"/>
        <v>81347.491865000018</v>
      </c>
      <c r="X187" s="1">
        <f t="shared" si="124"/>
        <v>66721</v>
      </c>
      <c r="Y187" s="37">
        <f t="shared" si="125"/>
        <v>14626.491865000018</v>
      </c>
      <c r="Z187" s="183">
        <f t="shared" si="126"/>
        <v>0.21921871472250154</v>
      </c>
      <c r="AA187" s="183">
        <f>SUM($C$2:C187)*D187/SUM($B$2:B187)-1</f>
        <v>0.21307668873449748</v>
      </c>
      <c r="AB187" s="183">
        <f t="shared" si="127"/>
        <v>6.1420259880040629E-3</v>
      </c>
      <c r="AC187" s="40">
        <f t="shared" si="128"/>
        <v>0.17229766666666654</v>
      </c>
    </row>
  </sheetData>
  <autoFilter ref="A1:AC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187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187">
    <cfRule type="dataBar" priority="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7"/>
  <sheetViews>
    <sheetView zoomScale="80" zoomScaleNormal="80" workbookViewId="0">
      <pane xSplit="1" ySplit="1" topLeftCell="B176" activePane="bottomRight" state="frozen"/>
      <selection activeCell="G436" sqref="G436"/>
      <selection pane="topRight" activeCell="G436" sqref="G436"/>
      <selection pane="bottomLeft" activeCell="G436" sqref="G436"/>
      <selection pane="bottomRight" activeCell="A188" sqref="A188:XFD189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1.391</v>
      </c>
      <c r="G1" s="134" t="s">
        <v>317</v>
      </c>
      <c r="H1" s="135" t="str">
        <f>ROUND(SUM(H2:H19469),2)&amp;"盈利"</f>
        <v>1287.93盈利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TEXT(ROUND(SUM(H2:H19466)/SUM(M2:M19466)*365,4),"0.00%" &amp;  " 
年化")</f>
        <v>12.32%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44" t="s">
        <v>948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955</v>
      </c>
      <c r="J2" s="152" t="s">
        <v>2130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5.9034135869565407E-2</v>
      </c>
      <c r="AB2" s="219">
        <v>8.6908349814824648E-2</v>
      </c>
      <c r="AC2" s="164" t="s">
        <v>1852</v>
      </c>
    </row>
    <row r="3" spans="1:1024">
      <c r="A3" s="63" t="s">
        <v>949</v>
      </c>
      <c r="B3" s="2">
        <v>135</v>
      </c>
      <c r="C3" s="56">
        <v>117.14</v>
      </c>
      <c r="D3" s="57">
        <v>1.1518999999999999</v>
      </c>
      <c r="E3" s="32">
        <f t="shared" ref="E3:E18" si="0">10%*Q3+13%</f>
        <v>0.22000000000000003</v>
      </c>
      <c r="F3" s="26">
        <f t="shared" ref="F3:F18" si="1">IF(G3="",($F$1*C3-B3)/B3,H3/B3)</f>
        <v>0.20697585185185194</v>
      </c>
      <c r="H3" s="58">
        <f t="shared" ref="H3:H18" si="2">IF(G3="",$F$1*C3-B3,G3-B3)</f>
        <v>27.94174000000001</v>
      </c>
      <c r="I3" s="2" t="s">
        <v>65</v>
      </c>
      <c r="J3" s="33" t="s">
        <v>942</v>
      </c>
      <c r="K3" s="59">
        <f t="shared" ref="K3:K18" si="3">DATE(MID(J3,1,4),MID(J3,5,2),MID(J3,7,2))</f>
        <v>43999</v>
      </c>
      <c r="L3" s="60" t="str">
        <f t="shared" ref="L3:L34" ca="1" si="4">IF(LEN(J3) &gt; 15,DATE(MID(J3,12,4),MID(J3,16,2),MID(J3,18,2)),TEXT(TODAY(),"yyyy/m/d"))</f>
        <v>2021/4/9</v>
      </c>
      <c r="M3" s="44">
        <f t="shared" ref="M3:M34" ca="1" si="5">(L3-K3+1)*B3</f>
        <v>40095</v>
      </c>
      <c r="N3" s="61">
        <f t="shared" ref="N3:N34" ca="1" si="6">H3/M3*365</f>
        <v>0.25436426237685505</v>
      </c>
      <c r="O3" s="35">
        <f t="shared" ref="O3:O18" si="7">D3*C3</f>
        <v>134.93356599999998</v>
      </c>
      <c r="P3" s="35">
        <f t="shared" ref="P3:P18" si="8">O3-B3</f>
        <v>-6.6434000000015203E-2</v>
      </c>
      <c r="Q3" s="36">
        <f t="shared" ref="Q3:Q18" si="9">B3/150</f>
        <v>0.9</v>
      </c>
      <c r="R3" s="37">
        <f t="shared" ref="R3:R18" si="10">R2+C3-T3</f>
        <v>41747.939999999973</v>
      </c>
      <c r="S3" s="38">
        <f t="shared" ref="S3:S18" si="11">R3*D3</f>
        <v>48089.452085999968</v>
      </c>
      <c r="T3" s="38"/>
      <c r="U3" s="62"/>
      <c r="V3" s="39">
        <f t="shared" ref="V3:V18" si="12">U3+V2</f>
        <v>12581.689999999999</v>
      </c>
      <c r="W3" s="39">
        <f t="shared" ref="W3:W18" si="13">S3+V3</f>
        <v>60671.142085999963</v>
      </c>
      <c r="X3" s="1">
        <f t="shared" ref="X3:X18" si="14">X2+B3</f>
        <v>52700</v>
      </c>
      <c r="Y3" s="37">
        <f t="shared" ref="Y3:Y18" si="15">W3-X3</f>
        <v>7971.1420859999635</v>
      </c>
      <c r="Z3" s="183">
        <f t="shared" ref="Z3:Z18" si="16">W3/X3-1</f>
        <v>0.15125506804554001</v>
      </c>
      <c r="AA3" s="183">
        <f>SUM($C$2:C3)*D3/SUM($B$2:B3)-1</f>
        <v>2.6222925925925011E-3</v>
      </c>
      <c r="AB3" s="183">
        <f t="shared" ref="AB3:AB34" si="17">Z3-AA3</f>
        <v>0.14863277545294751</v>
      </c>
      <c r="AC3" s="40">
        <f t="shared" ref="AC3:AC34" si="18">IF(E3-F3&lt;0,"达成",E3-F3)</f>
        <v>1.302414814814809E-2</v>
      </c>
    </row>
    <row r="4" spans="1:1024">
      <c r="A4" s="63" t="s">
        <v>950</v>
      </c>
      <c r="B4" s="2">
        <v>135</v>
      </c>
      <c r="C4" s="56">
        <v>117.09</v>
      </c>
      <c r="D4" s="57">
        <v>1.1524000000000001</v>
      </c>
      <c r="E4" s="32">
        <f t="shared" si="0"/>
        <v>0.22000000000000003</v>
      </c>
      <c r="F4" s="26">
        <f t="shared" si="1"/>
        <v>0.20646066666666679</v>
      </c>
      <c r="H4" s="58">
        <f t="shared" si="2"/>
        <v>27.872190000000018</v>
      </c>
      <c r="I4" s="2" t="s">
        <v>65</v>
      </c>
      <c r="J4" s="33" t="s">
        <v>944</v>
      </c>
      <c r="K4" s="59">
        <f t="shared" si="3"/>
        <v>44000</v>
      </c>
      <c r="L4" s="60" t="str">
        <f t="shared" ca="1" si="4"/>
        <v>2021/4/9</v>
      </c>
      <c r="M4" s="44">
        <f t="shared" ca="1" si="5"/>
        <v>39960</v>
      </c>
      <c r="N4" s="61">
        <f t="shared" ca="1" si="6"/>
        <v>0.25458832207207227</v>
      </c>
      <c r="O4" s="35">
        <f t="shared" si="7"/>
        <v>134.934516</v>
      </c>
      <c r="P4" s="35">
        <f t="shared" si="8"/>
        <v>-6.5483999999997877E-2</v>
      </c>
      <c r="Q4" s="36">
        <f t="shared" si="9"/>
        <v>0.9</v>
      </c>
      <c r="R4" s="37">
        <f t="shared" si="10"/>
        <v>41865.02999999997</v>
      </c>
      <c r="S4" s="38">
        <f t="shared" si="11"/>
        <v>48245.26057199997</v>
      </c>
      <c r="T4" s="38"/>
      <c r="U4" s="62"/>
      <c r="V4" s="39">
        <f t="shared" si="12"/>
        <v>12581.689999999999</v>
      </c>
      <c r="W4" s="39">
        <f t="shared" si="13"/>
        <v>60826.950571999972</v>
      </c>
      <c r="X4" s="1">
        <f t="shared" si="14"/>
        <v>52835</v>
      </c>
      <c r="Y4" s="37">
        <f t="shared" si="15"/>
        <v>7991.9505719999725</v>
      </c>
      <c r="Z4" s="183">
        <f t="shared" si="16"/>
        <v>0.15126243156998154</v>
      </c>
      <c r="AA4" s="183">
        <f>SUM($C$2:C4)*D4/SUM($B$2:B4)-1</f>
        <v>1.8766419753089014E-3</v>
      </c>
      <c r="AB4" s="183">
        <f t="shared" si="17"/>
        <v>0.14938578959467264</v>
      </c>
      <c r="AC4" s="40">
        <f t="shared" si="18"/>
        <v>1.3539333333333237E-2</v>
      </c>
    </row>
    <row r="5" spans="1:1024">
      <c r="A5" s="63" t="s">
        <v>951</v>
      </c>
      <c r="B5" s="2">
        <v>135</v>
      </c>
      <c r="C5" s="56">
        <v>115.84</v>
      </c>
      <c r="D5" s="57">
        <v>1.1648000000000001</v>
      </c>
      <c r="E5" s="32">
        <f t="shared" si="0"/>
        <v>0.22000000000000003</v>
      </c>
      <c r="F5" s="26">
        <f t="shared" si="1"/>
        <v>0.19358103703703708</v>
      </c>
      <c r="H5" s="58">
        <f t="shared" si="2"/>
        <v>26.133440000000007</v>
      </c>
      <c r="I5" s="2" t="s">
        <v>65</v>
      </c>
      <c r="J5" s="33" t="s">
        <v>946</v>
      </c>
      <c r="K5" s="59">
        <f t="shared" si="3"/>
        <v>44001</v>
      </c>
      <c r="L5" s="60" t="str">
        <f t="shared" ca="1" si="4"/>
        <v>2021/4/9</v>
      </c>
      <c r="M5" s="44">
        <f t="shared" ca="1" si="5"/>
        <v>39825</v>
      </c>
      <c r="N5" s="61">
        <f t="shared" ca="1" si="6"/>
        <v>0.23951552040175775</v>
      </c>
      <c r="O5" s="35">
        <f t="shared" si="7"/>
        <v>134.93043200000002</v>
      </c>
      <c r="P5" s="35">
        <f t="shared" si="8"/>
        <v>-6.9567999999975427E-2</v>
      </c>
      <c r="Q5" s="36">
        <f t="shared" si="9"/>
        <v>0.9</v>
      </c>
      <c r="R5" s="37">
        <f t="shared" si="10"/>
        <v>41980.869999999966</v>
      </c>
      <c r="S5" s="38">
        <f t="shared" si="11"/>
        <v>48899.317375999963</v>
      </c>
      <c r="T5" s="38"/>
      <c r="U5" s="62"/>
      <c r="V5" s="39">
        <f t="shared" si="12"/>
        <v>12581.689999999999</v>
      </c>
      <c r="W5" s="39">
        <f t="shared" si="13"/>
        <v>61481.007375999965</v>
      </c>
      <c r="X5" s="1">
        <f t="shared" si="14"/>
        <v>52970</v>
      </c>
      <c r="Y5" s="37">
        <f t="shared" si="15"/>
        <v>8511.007375999965</v>
      </c>
      <c r="Z5" s="183">
        <f t="shared" si="16"/>
        <v>0.16067599350575734</v>
      </c>
      <c r="AA5" s="183">
        <f>SUM($C$2:C5)*D5/SUM($B$2:B5)-1</f>
        <v>9.3639111111112339E-3</v>
      </c>
      <c r="AB5" s="183">
        <f t="shared" si="17"/>
        <v>0.15131208239464611</v>
      </c>
      <c r="AC5" s="40">
        <f t="shared" si="18"/>
        <v>2.641896296296295E-2</v>
      </c>
    </row>
    <row r="6" spans="1:1024">
      <c r="A6" s="63" t="s">
        <v>963</v>
      </c>
      <c r="B6" s="2">
        <v>135</v>
      </c>
      <c r="C6" s="56">
        <v>115.72</v>
      </c>
      <c r="D6" s="57">
        <v>1.1659999999999999</v>
      </c>
      <c r="E6" s="32">
        <f t="shared" si="0"/>
        <v>0.22000000000000003</v>
      </c>
      <c r="F6" s="26">
        <f t="shared" si="1"/>
        <v>0.19234459259259262</v>
      </c>
      <c r="H6" s="58">
        <f t="shared" si="2"/>
        <v>25.966520000000003</v>
      </c>
      <c r="I6" s="2" t="s">
        <v>65</v>
      </c>
      <c r="J6" s="33" t="s">
        <v>964</v>
      </c>
      <c r="K6" s="59">
        <f t="shared" si="3"/>
        <v>44004</v>
      </c>
      <c r="L6" s="60" t="str">
        <f t="shared" ca="1" si="4"/>
        <v>2021/4/9</v>
      </c>
      <c r="M6" s="44">
        <f t="shared" ca="1" si="5"/>
        <v>39420</v>
      </c>
      <c r="N6" s="61">
        <f t="shared" ca="1" si="6"/>
        <v>0.24043074074074078</v>
      </c>
      <c r="O6" s="35">
        <f t="shared" si="7"/>
        <v>134.92952</v>
      </c>
      <c r="P6" s="35">
        <f t="shared" si="8"/>
        <v>-7.0480000000003429E-2</v>
      </c>
      <c r="Q6" s="36">
        <f t="shared" si="9"/>
        <v>0.9</v>
      </c>
      <c r="R6" s="37">
        <f t="shared" si="10"/>
        <v>42096.589999999967</v>
      </c>
      <c r="S6" s="38">
        <f t="shared" si="11"/>
        <v>49084.623939999961</v>
      </c>
      <c r="T6" s="38"/>
      <c r="U6" s="62"/>
      <c r="V6" s="39">
        <f t="shared" si="12"/>
        <v>12581.689999999999</v>
      </c>
      <c r="W6" s="39">
        <f t="shared" si="13"/>
        <v>61666.313939999964</v>
      </c>
      <c r="X6" s="1">
        <f t="shared" si="14"/>
        <v>53105</v>
      </c>
      <c r="Y6" s="37">
        <f t="shared" si="15"/>
        <v>8561.3139399999636</v>
      </c>
      <c r="Z6" s="183">
        <f t="shared" si="16"/>
        <v>0.16121483739760789</v>
      </c>
      <c r="AA6" s="183">
        <f>SUM($C$2:C6)*D6/SUM($B$2:B6)-1</f>
        <v>8.218607407407541E-3</v>
      </c>
      <c r="AB6" s="183">
        <f t="shared" si="17"/>
        <v>0.15299622999020035</v>
      </c>
      <c r="AC6" s="40">
        <f t="shared" si="18"/>
        <v>2.7655407407407406E-2</v>
      </c>
    </row>
    <row r="7" spans="1:1024">
      <c r="A7" s="63" t="s">
        <v>965</v>
      </c>
      <c r="B7" s="2">
        <v>135</v>
      </c>
      <c r="C7" s="56">
        <v>115.31</v>
      </c>
      <c r="D7" s="57">
        <v>1.1700999999999999</v>
      </c>
      <c r="E7" s="32">
        <f t="shared" si="0"/>
        <v>0.22000000000000003</v>
      </c>
      <c r="F7" s="26">
        <f t="shared" si="1"/>
        <v>0.18812007407407405</v>
      </c>
      <c r="H7" s="58">
        <f t="shared" si="2"/>
        <v>25.396209999999996</v>
      </c>
      <c r="I7" s="2" t="s">
        <v>65</v>
      </c>
      <c r="J7" s="33" t="s">
        <v>966</v>
      </c>
      <c r="K7" s="59">
        <f t="shared" si="3"/>
        <v>44005</v>
      </c>
      <c r="L7" s="60" t="str">
        <f t="shared" ca="1" si="4"/>
        <v>2021/4/9</v>
      </c>
      <c r="M7" s="44">
        <f t="shared" ca="1" si="5"/>
        <v>39285</v>
      </c>
      <c r="N7" s="61">
        <f t="shared" ca="1" si="6"/>
        <v>0.23595816851215473</v>
      </c>
      <c r="O7" s="35">
        <f t="shared" si="7"/>
        <v>134.92423099999999</v>
      </c>
      <c r="P7" s="35">
        <f t="shared" si="8"/>
        <v>-7.5769000000008191E-2</v>
      </c>
      <c r="Q7" s="36">
        <f t="shared" si="9"/>
        <v>0.9</v>
      </c>
      <c r="R7" s="37">
        <f t="shared" si="10"/>
        <v>40803.259999999966</v>
      </c>
      <c r="S7" s="38">
        <f t="shared" si="11"/>
        <v>47743.89452599996</v>
      </c>
      <c r="T7" s="38">
        <v>1408.64</v>
      </c>
      <c r="U7" s="62">
        <v>1648.25</v>
      </c>
      <c r="V7" s="39">
        <f t="shared" si="12"/>
        <v>14229.939999999999</v>
      </c>
      <c r="W7" s="39">
        <f t="shared" si="13"/>
        <v>61973.834525999962</v>
      </c>
      <c r="X7" s="1">
        <f t="shared" si="14"/>
        <v>53240</v>
      </c>
      <c r="Y7" s="37">
        <f t="shared" si="15"/>
        <v>8733.8345259999624</v>
      </c>
      <c r="Z7" s="183">
        <f t="shared" si="16"/>
        <v>0.16404647870022471</v>
      </c>
      <c r="AA7" s="183">
        <f>SUM($C$2:C7)*D7/SUM($B$2:B7)-1</f>
        <v>9.7096259259259465E-3</v>
      </c>
      <c r="AB7" s="183">
        <f t="shared" si="17"/>
        <v>0.15433685277429876</v>
      </c>
      <c r="AC7" s="40">
        <f t="shared" si="18"/>
        <v>3.1879925925925978E-2</v>
      </c>
    </row>
    <row r="8" spans="1:1024">
      <c r="A8" s="63" t="s">
        <v>967</v>
      </c>
      <c r="B8" s="2">
        <v>135</v>
      </c>
      <c r="C8" s="56">
        <v>115.52</v>
      </c>
      <c r="D8" s="57">
        <v>1.1679999999999999</v>
      </c>
      <c r="E8" s="32">
        <f t="shared" si="0"/>
        <v>0.22000000000000003</v>
      </c>
      <c r="F8" s="26">
        <f t="shared" si="1"/>
        <v>0.1902838518518519</v>
      </c>
      <c r="H8" s="58">
        <f t="shared" si="2"/>
        <v>25.688320000000004</v>
      </c>
      <c r="I8" s="2" t="s">
        <v>65</v>
      </c>
      <c r="J8" s="33" t="s">
        <v>968</v>
      </c>
      <c r="K8" s="59">
        <f t="shared" si="3"/>
        <v>44006</v>
      </c>
      <c r="L8" s="60" t="str">
        <f t="shared" ca="1" si="4"/>
        <v>2021/4/9</v>
      </c>
      <c r="M8" s="44">
        <f t="shared" ca="1" si="5"/>
        <v>39150</v>
      </c>
      <c r="N8" s="61">
        <f t="shared" ca="1" si="6"/>
        <v>0.23949519284802048</v>
      </c>
      <c r="O8" s="35">
        <f t="shared" si="7"/>
        <v>134.92735999999999</v>
      </c>
      <c r="P8" s="35">
        <f t="shared" si="8"/>
        <v>-7.2640000000006921E-2</v>
      </c>
      <c r="Q8" s="36">
        <f t="shared" si="9"/>
        <v>0.9</v>
      </c>
      <c r="R8" s="37">
        <f t="shared" si="10"/>
        <v>40918.779999999962</v>
      </c>
      <c r="S8" s="38">
        <f t="shared" si="11"/>
        <v>47793.13503999995</v>
      </c>
      <c r="T8" s="38"/>
      <c r="U8" s="62"/>
      <c r="V8" s="39">
        <f t="shared" si="12"/>
        <v>14229.939999999999</v>
      </c>
      <c r="W8" s="39">
        <f t="shared" si="13"/>
        <v>62023.075039999952</v>
      </c>
      <c r="X8" s="1">
        <f t="shared" si="14"/>
        <v>53375</v>
      </c>
      <c r="Y8" s="37">
        <f t="shared" si="15"/>
        <v>8648.0750399999524</v>
      </c>
      <c r="Z8" s="183">
        <f t="shared" si="16"/>
        <v>0.16202482510538552</v>
      </c>
      <c r="AA8" s="183">
        <f>SUM($C$2:C8)*D8/SUM($B$2:B8)-1</f>
        <v>6.6924021164020964E-3</v>
      </c>
      <c r="AB8" s="183">
        <f t="shared" si="17"/>
        <v>0.15533242298898342</v>
      </c>
      <c r="AC8" s="40">
        <f t="shared" si="18"/>
        <v>2.971614814814813E-2</v>
      </c>
    </row>
    <row r="9" spans="1:1024">
      <c r="A9" s="63" t="s">
        <v>1086</v>
      </c>
      <c r="B9" s="2">
        <v>135</v>
      </c>
      <c r="C9" s="56">
        <v>116.02</v>
      </c>
      <c r="D9" s="57">
        <v>1.163</v>
      </c>
      <c r="E9" s="32">
        <f t="shared" si="0"/>
        <v>0.22000000000000003</v>
      </c>
      <c r="F9" s="26">
        <f t="shared" si="1"/>
        <v>0.19543570370370361</v>
      </c>
      <c r="H9" s="58">
        <f t="shared" si="2"/>
        <v>26.383819999999986</v>
      </c>
      <c r="I9" s="2" t="s">
        <v>65</v>
      </c>
      <c r="J9" s="33" t="s">
        <v>1091</v>
      </c>
      <c r="K9" s="59">
        <f t="shared" si="3"/>
        <v>44011</v>
      </c>
      <c r="L9" s="60" t="str">
        <f t="shared" ca="1" si="4"/>
        <v>2021/4/9</v>
      </c>
      <c r="M9" s="44">
        <f t="shared" ca="1" si="5"/>
        <v>38475</v>
      </c>
      <c r="N9" s="61">
        <f t="shared" ca="1" si="6"/>
        <v>0.25029484860298884</v>
      </c>
      <c r="O9" s="35">
        <f t="shared" si="7"/>
        <v>134.93126000000001</v>
      </c>
      <c r="P9" s="35">
        <f t="shared" si="8"/>
        <v>-6.8739999999991142E-2</v>
      </c>
      <c r="Q9" s="36">
        <f t="shared" si="9"/>
        <v>0.9</v>
      </c>
      <c r="R9" s="37">
        <f t="shared" si="10"/>
        <v>41034.799999999959</v>
      </c>
      <c r="S9" s="38">
        <f t="shared" si="11"/>
        <v>47723.472399999955</v>
      </c>
      <c r="T9" s="38"/>
      <c r="U9" s="62"/>
      <c r="V9" s="39">
        <f t="shared" si="12"/>
        <v>14229.939999999999</v>
      </c>
      <c r="W9" s="39">
        <f t="shared" si="13"/>
        <v>61953.412399999957</v>
      </c>
      <c r="X9" s="1">
        <f t="shared" si="14"/>
        <v>53510</v>
      </c>
      <c r="Y9" s="37">
        <f t="shared" si="15"/>
        <v>8443.4123999999574</v>
      </c>
      <c r="Z9" s="183">
        <f t="shared" si="16"/>
        <v>0.15779129882264908</v>
      </c>
      <c r="AA9" s="183">
        <f>SUM($C$2:C9)*D9/SUM($B$2:B9)-1</f>
        <v>2.0214166666667754E-3</v>
      </c>
      <c r="AB9" s="183">
        <f t="shared" si="17"/>
        <v>0.15576988215598231</v>
      </c>
      <c r="AC9" s="40">
        <f t="shared" si="18"/>
        <v>2.4564296296296417E-2</v>
      </c>
    </row>
    <row r="10" spans="1:1024">
      <c r="A10" s="63" t="s">
        <v>1087</v>
      </c>
      <c r="B10" s="2">
        <v>135</v>
      </c>
      <c r="C10" s="56">
        <v>114.09</v>
      </c>
      <c r="D10" s="57">
        <v>1.1827000000000001</v>
      </c>
      <c r="E10" s="32">
        <f t="shared" si="0"/>
        <v>0.22000000000000003</v>
      </c>
      <c r="F10" s="26">
        <f t="shared" si="1"/>
        <v>0.17554955555555568</v>
      </c>
      <c r="H10" s="58">
        <f t="shared" si="2"/>
        <v>23.699190000000016</v>
      </c>
      <c r="I10" s="2" t="s">
        <v>65</v>
      </c>
      <c r="J10" s="33" t="s">
        <v>1092</v>
      </c>
      <c r="K10" s="59">
        <f t="shared" si="3"/>
        <v>44012</v>
      </c>
      <c r="L10" s="60" t="str">
        <f t="shared" ca="1" si="4"/>
        <v>2021/4/9</v>
      </c>
      <c r="M10" s="44">
        <f t="shared" ca="1" si="5"/>
        <v>38340</v>
      </c>
      <c r="N10" s="61">
        <f t="shared" ca="1" si="6"/>
        <v>0.22561826682316133</v>
      </c>
      <c r="O10" s="35">
        <f t="shared" si="7"/>
        <v>134.93424300000001</v>
      </c>
      <c r="P10" s="35">
        <f t="shared" si="8"/>
        <v>-6.575699999999074E-2</v>
      </c>
      <c r="Q10" s="36">
        <f t="shared" si="9"/>
        <v>0.9</v>
      </c>
      <c r="R10" s="37">
        <f t="shared" si="10"/>
        <v>37453.519999999953</v>
      </c>
      <c r="S10" s="38">
        <f t="shared" si="11"/>
        <v>44296.278103999946</v>
      </c>
      <c r="T10" s="38">
        <v>3695.37</v>
      </c>
      <c r="U10" s="62">
        <v>4370.51</v>
      </c>
      <c r="V10" s="39">
        <f t="shared" si="12"/>
        <v>18600.449999999997</v>
      </c>
      <c r="W10" s="39">
        <f t="shared" si="13"/>
        <v>62896.728103999943</v>
      </c>
      <c r="X10" s="1">
        <f t="shared" si="14"/>
        <v>53645</v>
      </c>
      <c r="Y10" s="37">
        <f t="shared" si="15"/>
        <v>9251.7281039999434</v>
      </c>
      <c r="Z10" s="183">
        <f t="shared" si="16"/>
        <v>0.17246207668934566</v>
      </c>
      <c r="AA10" s="183">
        <f>SUM($C$2:C10)*D10/SUM($B$2:B10)-1</f>
        <v>1.6829975308641831E-2</v>
      </c>
      <c r="AB10" s="183">
        <f t="shared" si="17"/>
        <v>0.15563210138070382</v>
      </c>
      <c r="AC10" s="40">
        <f t="shared" si="18"/>
        <v>4.4450444444444348E-2</v>
      </c>
    </row>
    <row r="11" spans="1:1024">
      <c r="A11" s="63" t="s">
        <v>1088</v>
      </c>
      <c r="B11" s="2">
        <v>135</v>
      </c>
      <c r="C11" s="56">
        <v>113.75</v>
      </c>
      <c r="D11" s="57">
        <v>1.1861999999999999</v>
      </c>
      <c r="E11" s="32">
        <f t="shared" si="0"/>
        <v>0.22000000000000003</v>
      </c>
      <c r="F11" s="26">
        <f t="shared" si="1"/>
        <v>0.17204629629629625</v>
      </c>
      <c r="H11" s="58">
        <f t="shared" si="2"/>
        <v>23.226249999999993</v>
      </c>
      <c r="I11" s="2" t="s">
        <v>65</v>
      </c>
      <c r="J11" s="33" t="s">
        <v>1093</v>
      </c>
      <c r="K11" s="59">
        <f t="shared" si="3"/>
        <v>44013</v>
      </c>
      <c r="L11" s="60" t="str">
        <f t="shared" ca="1" si="4"/>
        <v>2021/4/9</v>
      </c>
      <c r="M11" s="44">
        <f t="shared" ca="1" si="5"/>
        <v>38205</v>
      </c>
      <c r="N11" s="61">
        <f t="shared" ca="1" si="6"/>
        <v>0.22189716660123016</v>
      </c>
      <c r="O11" s="35">
        <f t="shared" si="7"/>
        <v>134.93025</v>
      </c>
      <c r="P11" s="35">
        <f t="shared" si="8"/>
        <v>-6.9749999999999091E-2</v>
      </c>
      <c r="Q11" s="36">
        <f t="shared" si="9"/>
        <v>0.9</v>
      </c>
      <c r="R11" s="37">
        <f t="shared" si="10"/>
        <v>36241.96999999995</v>
      </c>
      <c r="S11" s="38">
        <f t="shared" si="11"/>
        <v>42990.224813999936</v>
      </c>
      <c r="T11" s="38">
        <v>1325.3</v>
      </c>
      <c r="U11" s="62">
        <v>1572.07</v>
      </c>
      <c r="V11" s="39">
        <f t="shared" si="12"/>
        <v>20172.519999999997</v>
      </c>
      <c r="W11" s="39">
        <f t="shared" si="13"/>
        <v>63162.744813999932</v>
      </c>
      <c r="X11" s="1">
        <f t="shared" si="14"/>
        <v>53780</v>
      </c>
      <c r="Y11" s="37">
        <f t="shared" si="15"/>
        <v>9382.7448139999324</v>
      </c>
      <c r="Z11" s="183">
        <f t="shared" si="16"/>
        <v>0.17446531822238631</v>
      </c>
      <c r="AA11" s="183">
        <f>SUM($C$2:C11)*D11/SUM($B$2:B11)-1</f>
        <v>1.7803533333333066E-2</v>
      </c>
      <c r="AB11" s="183">
        <f t="shared" si="17"/>
        <v>0.15666178488905325</v>
      </c>
      <c r="AC11" s="40">
        <f t="shared" si="18"/>
        <v>4.7953703703703776E-2</v>
      </c>
    </row>
    <row r="12" spans="1:1024">
      <c r="A12" s="63" t="s">
        <v>1089</v>
      </c>
      <c r="B12" s="2">
        <v>135</v>
      </c>
      <c r="C12" s="56">
        <v>111.98</v>
      </c>
      <c r="D12" s="57">
        <v>1.2049000000000001</v>
      </c>
      <c r="E12" s="32">
        <f t="shared" si="0"/>
        <v>0.22000000000000003</v>
      </c>
      <c r="F12" s="26">
        <f t="shared" si="1"/>
        <v>0.15380874074074083</v>
      </c>
      <c r="H12" s="58">
        <f t="shared" si="2"/>
        <v>20.76418000000001</v>
      </c>
      <c r="I12" s="2" t="s">
        <v>65</v>
      </c>
      <c r="J12" s="33" t="s">
        <v>1094</v>
      </c>
      <c r="K12" s="59">
        <f t="shared" si="3"/>
        <v>44014</v>
      </c>
      <c r="L12" s="60" t="str">
        <f t="shared" ca="1" si="4"/>
        <v>2021/4/9</v>
      </c>
      <c r="M12" s="44">
        <f t="shared" ca="1" si="5"/>
        <v>38070</v>
      </c>
      <c r="N12" s="61">
        <f t="shared" ca="1" si="6"/>
        <v>0.19907868925663261</v>
      </c>
      <c r="O12" s="35">
        <f t="shared" si="7"/>
        <v>134.92470200000002</v>
      </c>
      <c r="P12" s="35">
        <f t="shared" si="8"/>
        <v>-7.5297999999975218E-2</v>
      </c>
      <c r="Q12" s="36">
        <f t="shared" si="9"/>
        <v>0.9</v>
      </c>
      <c r="R12" s="37">
        <f t="shared" si="10"/>
        <v>30548.999999999953</v>
      </c>
      <c r="S12" s="38">
        <f t="shared" si="11"/>
        <v>36808.490099999945</v>
      </c>
      <c r="T12" s="38">
        <v>5804.95</v>
      </c>
      <c r="U12" s="62">
        <v>6994.38</v>
      </c>
      <c r="V12" s="39">
        <f t="shared" si="12"/>
        <v>27166.899999999998</v>
      </c>
      <c r="W12" s="39">
        <f t="shared" si="13"/>
        <v>63975.390099999946</v>
      </c>
      <c r="X12" s="1">
        <f t="shared" si="14"/>
        <v>53915</v>
      </c>
      <c r="Y12" s="37">
        <f t="shared" si="15"/>
        <v>10060.390099999946</v>
      </c>
      <c r="Z12" s="183">
        <f t="shared" si="16"/>
        <v>0.18659723824538532</v>
      </c>
      <c r="AA12" s="183">
        <f>SUM($C$2:C12)*D12/SUM($B$2:B12)-1</f>
        <v>3.0720954208754314E-2</v>
      </c>
      <c r="AB12" s="183">
        <f t="shared" si="17"/>
        <v>0.15587628403663101</v>
      </c>
      <c r="AC12" s="40">
        <f t="shared" si="18"/>
        <v>6.61912592592592E-2</v>
      </c>
    </row>
    <row r="13" spans="1:1024">
      <c r="A13" s="63" t="s">
        <v>1090</v>
      </c>
      <c r="B13" s="2">
        <v>135</v>
      </c>
      <c r="C13" s="177">
        <v>110.61</v>
      </c>
      <c r="D13" s="178">
        <v>1.2199</v>
      </c>
      <c r="E13" s="32">
        <f t="shared" si="0"/>
        <v>0.22000000000000003</v>
      </c>
      <c r="F13" s="26">
        <f t="shared" si="1"/>
        <v>0.13969266666666663</v>
      </c>
      <c r="H13" s="58">
        <f t="shared" si="2"/>
        <v>18.858509999999995</v>
      </c>
      <c r="I13" s="2" t="s">
        <v>65</v>
      </c>
      <c r="J13" s="33" t="s">
        <v>1095</v>
      </c>
      <c r="K13" s="59">
        <f t="shared" si="3"/>
        <v>44015</v>
      </c>
      <c r="L13" s="60" t="str">
        <f t="shared" ca="1" si="4"/>
        <v>2021/4/9</v>
      </c>
      <c r="M13" s="44">
        <f t="shared" ca="1" si="5"/>
        <v>37935</v>
      </c>
      <c r="N13" s="61">
        <f t="shared" ca="1" si="6"/>
        <v>0.18145132858837482</v>
      </c>
      <c r="O13" s="35">
        <f t="shared" si="7"/>
        <v>134.93313900000001</v>
      </c>
      <c r="P13" s="35">
        <f t="shared" si="8"/>
        <v>-6.6860999999988735E-2</v>
      </c>
      <c r="Q13" s="36">
        <f t="shared" si="9"/>
        <v>0.9</v>
      </c>
      <c r="R13" s="37">
        <f t="shared" si="10"/>
        <v>25992.829999999954</v>
      </c>
      <c r="S13" s="38">
        <f t="shared" si="11"/>
        <v>31708.653316999946</v>
      </c>
      <c r="T13" s="38">
        <v>4666.78</v>
      </c>
      <c r="U13" s="62">
        <v>5693</v>
      </c>
      <c r="V13" s="39">
        <f t="shared" si="12"/>
        <v>32859.899999999994</v>
      </c>
      <c r="W13" s="39">
        <f t="shared" si="13"/>
        <v>64568.55331699994</v>
      </c>
      <c r="X13" s="1">
        <f t="shared" si="14"/>
        <v>54050</v>
      </c>
      <c r="Y13" s="37">
        <f t="shared" si="15"/>
        <v>10518.55331699994</v>
      </c>
      <c r="Z13" s="183">
        <f t="shared" si="16"/>
        <v>0.19460783195189535</v>
      </c>
      <c r="AA13" s="183">
        <f>SUM($C$2:C13)*D13/SUM($B$2:B13)-1</f>
        <v>3.9881917283950408E-2</v>
      </c>
      <c r="AB13" s="183">
        <f t="shared" si="17"/>
        <v>0.15472591466794494</v>
      </c>
      <c r="AC13" s="40">
        <f t="shared" si="18"/>
        <v>8.0307333333333397E-2</v>
      </c>
    </row>
    <row r="14" spans="1:1024">
      <c r="A14" s="63" t="s">
        <v>1442</v>
      </c>
      <c r="B14" s="2">
        <v>120</v>
      </c>
      <c r="C14" s="177">
        <v>94.54</v>
      </c>
      <c r="D14" s="178">
        <v>1.2686999999999999</v>
      </c>
      <c r="E14" s="32">
        <f t="shared" si="0"/>
        <v>0.21000000000000002</v>
      </c>
      <c r="F14" s="26">
        <f t="shared" si="1"/>
        <v>9.5876166666666762E-2</v>
      </c>
      <c r="H14" s="58">
        <f t="shared" si="2"/>
        <v>11.505140000000011</v>
      </c>
      <c r="I14" s="2" t="s">
        <v>65</v>
      </c>
      <c r="J14" s="33" t="s">
        <v>1431</v>
      </c>
      <c r="K14" s="59">
        <f t="shared" si="3"/>
        <v>44018</v>
      </c>
      <c r="L14" s="60" t="str">
        <f t="shared" ca="1" si="4"/>
        <v>2021/4/9</v>
      </c>
      <c r="M14" s="44">
        <f t="shared" ca="1" si="5"/>
        <v>33360</v>
      </c>
      <c r="N14" s="61">
        <f t="shared" ca="1" si="6"/>
        <v>0.12588057853717038</v>
      </c>
      <c r="O14" s="35">
        <f t="shared" si="7"/>
        <v>119.942898</v>
      </c>
      <c r="P14" s="35">
        <f t="shared" si="8"/>
        <v>-5.710200000000043E-2</v>
      </c>
      <c r="Q14" s="36">
        <f t="shared" si="9"/>
        <v>0.8</v>
      </c>
      <c r="R14" s="37">
        <f t="shared" si="10"/>
        <v>17414.209999999955</v>
      </c>
      <c r="S14" s="38">
        <f t="shared" si="11"/>
        <v>22093.408226999942</v>
      </c>
      <c r="T14" s="38">
        <v>8673.16</v>
      </c>
      <c r="U14" s="62">
        <v>11003.64</v>
      </c>
      <c r="V14" s="39">
        <f t="shared" si="12"/>
        <v>43863.539999999994</v>
      </c>
      <c r="W14" s="39">
        <f t="shared" si="13"/>
        <v>65956.948226999928</v>
      </c>
      <c r="X14" s="1">
        <f t="shared" si="14"/>
        <v>54170</v>
      </c>
      <c r="Y14" s="37">
        <f t="shared" si="15"/>
        <v>11786.948226999928</v>
      </c>
      <c r="Z14" s="183">
        <f t="shared" si="16"/>
        <v>0.21759180777182818</v>
      </c>
      <c r="AA14" s="183">
        <f>SUM($C$2:C14)*D14/SUM($B$2:B14)-1</f>
        <v>7.5828434482758444E-2</v>
      </c>
      <c r="AB14" s="183">
        <f t="shared" si="17"/>
        <v>0.14176337328906974</v>
      </c>
      <c r="AC14" s="40">
        <f t="shared" si="18"/>
        <v>0.11412383333333326</v>
      </c>
    </row>
    <row r="15" spans="1:1024">
      <c r="A15" s="63" t="s">
        <v>1443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8.1734333333333353E-2</v>
      </c>
      <c r="H15" s="58">
        <f t="shared" si="2"/>
        <v>9.8081200000000024</v>
      </c>
      <c r="I15" s="2" t="s">
        <v>65</v>
      </c>
      <c r="J15" s="33" t="s">
        <v>1433</v>
      </c>
      <c r="K15" s="59">
        <f t="shared" si="3"/>
        <v>44019</v>
      </c>
      <c r="L15" s="60" t="str">
        <f t="shared" ca="1" si="4"/>
        <v>2021/4/9</v>
      </c>
      <c r="M15" s="44">
        <f t="shared" ca="1" si="5"/>
        <v>33240</v>
      </c>
      <c r="N15" s="61">
        <f t="shared" ca="1" si="6"/>
        <v>0.10770047533092662</v>
      </c>
      <c r="O15" s="35">
        <f t="shared" si="7"/>
        <v>119.94419600000001</v>
      </c>
      <c r="P15" s="35">
        <f t="shared" si="8"/>
        <v>-5.5803999999994858E-2</v>
      </c>
      <c r="Q15" s="36">
        <f t="shared" si="9"/>
        <v>0.8</v>
      </c>
      <c r="R15" s="37">
        <f t="shared" si="10"/>
        <v>15187.739999999954</v>
      </c>
      <c r="S15" s="38">
        <f t="shared" si="11"/>
        <v>19520.802221999944</v>
      </c>
      <c r="T15" s="38">
        <v>2319.79</v>
      </c>
      <c r="U15" s="62">
        <v>2981.63</v>
      </c>
      <c r="V15" s="39">
        <f t="shared" si="12"/>
        <v>46845.169999999991</v>
      </c>
      <c r="W15" s="39">
        <f t="shared" si="13"/>
        <v>66365.972221999938</v>
      </c>
      <c r="X15" s="1">
        <f t="shared" si="14"/>
        <v>54290</v>
      </c>
      <c r="Y15" s="37">
        <f t="shared" si="15"/>
        <v>12075.972221999938</v>
      </c>
      <c r="Z15" s="183">
        <f t="shared" si="16"/>
        <v>0.22243455925584699</v>
      </c>
      <c r="AA15" s="183">
        <f>SUM($C$2:C15)*D15/SUM($B$2:B15)-1</f>
        <v>8.407453763440853E-2</v>
      </c>
      <c r="AB15" s="183">
        <f t="shared" si="17"/>
        <v>0.13836002162143846</v>
      </c>
      <c r="AC15" s="40">
        <f t="shared" si="18"/>
        <v>0.12826566666666667</v>
      </c>
    </row>
    <row r="16" spans="1:1024">
      <c r="A16" s="63" t="s">
        <v>1444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5.7855500000000032E-2</v>
      </c>
      <c r="H16" s="58">
        <f t="shared" si="2"/>
        <v>6.9426600000000036</v>
      </c>
      <c r="I16" s="2" t="s">
        <v>65</v>
      </c>
      <c r="J16" s="33" t="s">
        <v>1435</v>
      </c>
      <c r="K16" s="59">
        <f t="shared" si="3"/>
        <v>44020</v>
      </c>
      <c r="L16" s="60" t="str">
        <f t="shared" ca="1" si="4"/>
        <v>2021/4/9</v>
      </c>
      <c r="M16" s="44">
        <f t="shared" ca="1" si="5"/>
        <v>33120</v>
      </c>
      <c r="N16" s="61">
        <f t="shared" ca="1" si="6"/>
        <v>7.6511802536231924E-2</v>
      </c>
      <c r="O16" s="35">
        <f t="shared" si="7"/>
        <v>119.93389200000001</v>
      </c>
      <c r="P16" s="35">
        <f t="shared" si="8"/>
        <v>-6.6107999999985623E-2</v>
      </c>
      <c r="Q16" s="36">
        <f t="shared" si="9"/>
        <v>0.8</v>
      </c>
      <c r="R16" s="37">
        <f t="shared" si="10"/>
        <v>10769.449999999953</v>
      </c>
      <c r="S16" s="38">
        <f t="shared" si="11"/>
        <v>14153.21118999994</v>
      </c>
      <c r="T16" s="38">
        <v>4509.55</v>
      </c>
      <c r="U16" s="62">
        <v>5921.47</v>
      </c>
      <c r="V16" s="39">
        <f t="shared" si="12"/>
        <v>52766.639999999992</v>
      </c>
      <c r="W16" s="39">
        <f t="shared" si="13"/>
        <v>66919.851189999928</v>
      </c>
      <c r="X16" s="1">
        <f t="shared" si="14"/>
        <v>54410</v>
      </c>
      <c r="Y16" s="37">
        <f t="shared" si="15"/>
        <v>12509.851189999928</v>
      </c>
      <c r="Z16" s="183">
        <f t="shared" si="16"/>
        <v>0.22991823543466139</v>
      </c>
      <c r="AA16" s="183">
        <f>SUM($C$2:C16)*D16/SUM($B$2:B16)-1</f>
        <v>0.10184386464646455</v>
      </c>
      <c r="AB16" s="183">
        <f t="shared" si="17"/>
        <v>0.12807437078819683</v>
      </c>
      <c r="AC16" s="40">
        <f t="shared" si="18"/>
        <v>0.15214449999999999</v>
      </c>
    </row>
    <row r="17" spans="1:29">
      <c r="A17" s="63" t="s">
        <v>1445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3.386074999999996E-2</v>
      </c>
      <c r="H17" s="58">
        <f t="shared" si="2"/>
        <v>4.063289999999995</v>
      </c>
      <c r="I17" s="2" t="s">
        <v>65</v>
      </c>
      <c r="J17" s="33" t="s">
        <v>1437</v>
      </c>
      <c r="K17" s="59">
        <f t="shared" si="3"/>
        <v>44021</v>
      </c>
      <c r="L17" s="60" t="str">
        <f t="shared" ca="1" si="4"/>
        <v>2021/4/9</v>
      </c>
      <c r="M17" s="44">
        <f t="shared" ca="1" si="5"/>
        <v>33000</v>
      </c>
      <c r="N17" s="61">
        <f t="shared" ca="1" si="6"/>
        <v>4.4942449999999946E-2</v>
      </c>
      <c r="O17" s="35">
        <f t="shared" si="7"/>
        <v>119.93379299999999</v>
      </c>
      <c r="P17" s="35">
        <f t="shared" si="8"/>
        <v>-6.6207000000005678E-2</v>
      </c>
      <c r="Q17" s="36">
        <f t="shared" si="9"/>
        <v>0.8</v>
      </c>
      <c r="R17" s="37">
        <f t="shared" si="10"/>
        <v>7074.9699999999539</v>
      </c>
      <c r="S17" s="38">
        <f t="shared" si="11"/>
        <v>9513.7121589999388</v>
      </c>
      <c r="T17" s="38">
        <v>3783.67</v>
      </c>
      <c r="U17" s="62">
        <v>5082.8100000000004</v>
      </c>
      <c r="V17" s="39">
        <f t="shared" si="12"/>
        <v>57849.44999999999</v>
      </c>
      <c r="W17" s="39">
        <f t="shared" si="13"/>
        <v>67363.162158999927</v>
      </c>
      <c r="X17" s="1">
        <f t="shared" si="14"/>
        <v>54530</v>
      </c>
      <c r="Y17" s="37">
        <f t="shared" si="15"/>
        <v>12833.162158999927</v>
      </c>
      <c r="Z17" s="183">
        <f t="shared" si="16"/>
        <v>0.23534131962222493</v>
      </c>
      <c r="AA17" s="183">
        <f>SUM($C$2:C17)*D17/SUM($B$2:B17)-1</f>
        <v>0.12010308333333319</v>
      </c>
      <c r="AB17" s="183">
        <f t="shared" si="17"/>
        <v>0.11523823628889174</v>
      </c>
      <c r="AC17" s="40">
        <f t="shared" si="18"/>
        <v>0.17613925000000005</v>
      </c>
    </row>
    <row r="18" spans="1:29">
      <c r="A18" s="63" t="s">
        <v>1446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3.5251749999999998E-2</v>
      </c>
      <c r="H18" s="58">
        <f t="shared" si="2"/>
        <v>4.2302099999999996</v>
      </c>
      <c r="I18" s="2" t="s">
        <v>65</v>
      </c>
      <c r="J18" s="33" t="s">
        <v>1439</v>
      </c>
      <c r="K18" s="59">
        <f t="shared" si="3"/>
        <v>44022</v>
      </c>
      <c r="L18" s="60" t="str">
        <f t="shared" ca="1" si="4"/>
        <v>2021/4/9</v>
      </c>
      <c r="M18" s="44">
        <f t="shared" ca="1" si="5"/>
        <v>32880</v>
      </c>
      <c r="N18" s="61">
        <f t="shared" ca="1" si="6"/>
        <v>4.6959447992700722E-2</v>
      </c>
      <c r="O18" s="35">
        <f t="shared" si="7"/>
        <v>119.94333</v>
      </c>
      <c r="P18" s="35">
        <f t="shared" si="8"/>
        <v>-5.666999999999689E-2</v>
      </c>
      <c r="Q18" s="36">
        <f t="shared" si="9"/>
        <v>0.8</v>
      </c>
      <c r="R18" s="37">
        <f t="shared" si="10"/>
        <v>6933.3799999999546</v>
      </c>
      <c r="S18" s="38">
        <f t="shared" si="11"/>
        <v>9311.5293399999391</v>
      </c>
      <c r="T18" s="38">
        <v>230.9</v>
      </c>
      <c r="U18" s="62">
        <v>309.79000000000002</v>
      </c>
      <c r="V18" s="39">
        <f t="shared" si="12"/>
        <v>58159.239999999991</v>
      </c>
      <c r="W18" s="39">
        <f t="shared" si="13"/>
        <v>67470.769339999926</v>
      </c>
      <c r="X18" s="1">
        <f t="shared" si="14"/>
        <v>54650</v>
      </c>
      <c r="Y18" s="37">
        <f t="shared" si="15"/>
        <v>12820.769339999926</v>
      </c>
      <c r="Z18" s="183">
        <f t="shared" si="16"/>
        <v>0.23459779213174614</v>
      </c>
      <c r="AA18" s="183">
        <f>SUM($C$2:C18)*D18/SUM($B$2:B18)-1</f>
        <v>0.11224598198198166</v>
      </c>
      <c r="AB18" s="183">
        <f t="shared" si="17"/>
        <v>0.12235181014976448</v>
      </c>
      <c r="AC18" s="40">
        <f t="shared" si="18"/>
        <v>0.17474825000000002</v>
      </c>
    </row>
    <row r="19" spans="1:29">
      <c r="A19" s="63" t="s">
        <v>1506</v>
      </c>
      <c r="B19" s="2">
        <v>120</v>
      </c>
      <c r="C19" s="177">
        <v>86.63</v>
      </c>
      <c r="D19" s="178">
        <v>1.3845000000000001</v>
      </c>
      <c r="E19" s="32">
        <f t="shared" ref="E19:E23" si="19">10%*Q19+13%</f>
        <v>0.21000000000000002</v>
      </c>
      <c r="F19" s="26">
        <f t="shared" ref="F19:F23" si="20">IF(G19="",($F$1*C19-B19)/B19,H19/B19)</f>
        <v>4.1860833333333385E-3</v>
      </c>
      <c r="H19" s="58">
        <f t="shared" ref="H19:H23" si="21">IF(G19="",$F$1*C19-B19,G19-B19)</f>
        <v>0.50233000000000061</v>
      </c>
      <c r="I19" s="2" t="s">
        <v>65</v>
      </c>
      <c r="J19" s="33" t="s">
        <v>1497</v>
      </c>
      <c r="K19" s="59">
        <f t="shared" ref="K19:K23" si="22">DATE(MID(J19,1,4),MID(J19,5,2),MID(J19,7,2))</f>
        <v>44025</v>
      </c>
      <c r="L19" s="60" t="str">
        <f t="shared" ca="1" si="4"/>
        <v>2021/4/9</v>
      </c>
      <c r="M19" s="44">
        <f t="shared" ca="1" si="5"/>
        <v>32520</v>
      </c>
      <c r="N19" s="61">
        <f t="shared" ca="1" si="6"/>
        <v>5.6380827183271903E-3</v>
      </c>
      <c r="O19" s="35">
        <f t="shared" ref="O19:O23" si="23">D19*C19</f>
        <v>119.939235</v>
      </c>
      <c r="P19" s="35">
        <f t="shared" ref="P19:P23" si="24">O19-B19</f>
        <v>-6.0765000000003511E-2</v>
      </c>
      <c r="Q19" s="36">
        <f t="shared" ref="Q19:Q23" si="25">B19/150</f>
        <v>0.8</v>
      </c>
      <c r="R19" s="37">
        <f t="shared" ref="R19:R23" si="26">R18+C19-T19</f>
        <v>2865.269999999955</v>
      </c>
      <c r="S19" s="38">
        <f t="shared" ref="S19:S23" si="27">R19*D19</f>
        <v>3966.9663149999378</v>
      </c>
      <c r="T19" s="38">
        <v>4154.74</v>
      </c>
      <c r="U19" s="62">
        <v>5746.49</v>
      </c>
      <c r="V19" s="39">
        <f t="shared" ref="V19:V23" si="28">U19+V18</f>
        <v>63905.729999999989</v>
      </c>
      <c r="W19" s="39">
        <f t="shared" ref="W19:W23" si="29">S19+V19</f>
        <v>67872.696314999921</v>
      </c>
      <c r="X19" s="1">
        <f t="shared" ref="X19:X23" si="30">X18+B19</f>
        <v>54770</v>
      </c>
      <c r="Y19" s="37">
        <f t="shared" ref="Y19:Y23" si="31">W19-X19</f>
        <v>13102.696314999921</v>
      </c>
      <c r="Z19" s="183">
        <f t="shared" ref="Z19:Z23" si="32">W19/X19-1</f>
        <v>0.23923126373927195</v>
      </c>
      <c r="AA19" s="183">
        <f>SUM($C$2:C19)*D19/SUM($B$2:B19)-1</f>
        <v>0.13907074999999969</v>
      </c>
      <c r="AB19" s="183">
        <f t="shared" si="17"/>
        <v>0.10016051373927226</v>
      </c>
      <c r="AC19" s="40">
        <f t="shared" si="18"/>
        <v>0.20581391666666668</v>
      </c>
    </row>
    <row r="20" spans="1:29">
      <c r="A20" s="63" t="s">
        <v>1507</v>
      </c>
      <c r="B20" s="2">
        <v>120</v>
      </c>
      <c r="C20" s="177">
        <v>87.72</v>
      </c>
      <c r="D20" s="178">
        <v>1.3673</v>
      </c>
      <c r="E20" s="32">
        <f t="shared" si="19"/>
        <v>0.21000000000000002</v>
      </c>
      <c r="F20" s="26">
        <f t="shared" si="20"/>
        <v>1.6820999999999961E-2</v>
      </c>
      <c r="H20" s="58">
        <f t="shared" si="21"/>
        <v>2.0185199999999952</v>
      </c>
      <c r="I20" s="2" t="s">
        <v>65</v>
      </c>
      <c r="J20" s="33" t="s">
        <v>1499</v>
      </c>
      <c r="K20" s="59">
        <f t="shared" si="22"/>
        <v>44026</v>
      </c>
      <c r="L20" s="60" t="str">
        <f t="shared" ca="1" si="4"/>
        <v>2021/4/9</v>
      </c>
      <c r="M20" s="44">
        <f t="shared" ca="1" si="5"/>
        <v>32400</v>
      </c>
      <c r="N20" s="61">
        <f t="shared" ca="1" si="6"/>
        <v>2.2739499999999944E-2</v>
      </c>
      <c r="O20" s="35">
        <f t="shared" si="23"/>
        <v>119.939556</v>
      </c>
      <c r="P20" s="35">
        <f t="shared" si="24"/>
        <v>-6.0444000000003939E-2</v>
      </c>
      <c r="Q20" s="36">
        <f t="shared" si="25"/>
        <v>0.8</v>
      </c>
      <c r="R20" s="37">
        <f t="shared" si="26"/>
        <v>2952.9899999999548</v>
      </c>
      <c r="S20" s="38">
        <f t="shared" si="27"/>
        <v>4037.6232269999382</v>
      </c>
      <c r="T20" s="38"/>
      <c r="U20" s="62"/>
      <c r="V20" s="39">
        <f t="shared" si="28"/>
        <v>63905.729999999989</v>
      </c>
      <c r="W20" s="39">
        <f t="shared" si="29"/>
        <v>67943.353226999927</v>
      </c>
      <c r="X20" s="1">
        <f t="shared" si="30"/>
        <v>54890</v>
      </c>
      <c r="Y20" s="37">
        <f t="shared" si="31"/>
        <v>13053.353226999927</v>
      </c>
      <c r="Z20" s="183">
        <f t="shared" si="32"/>
        <v>0.23780931366368963</v>
      </c>
      <c r="AA20" s="183">
        <f>SUM($C$2:C20)*D20/SUM($B$2:B20)-1</f>
        <v>0.11880156219512172</v>
      </c>
      <c r="AB20" s="183">
        <f t="shared" si="17"/>
        <v>0.1190077514685679</v>
      </c>
      <c r="AC20" s="40">
        <f t="shared" si="18"/>
        <v>0.19317900000000005</v>
      </c>
    </row>
    <row r="21" spans="1:29">
      <c r="A21" s="63" t="s">
        <v>1508</v>
      </c>
      <c r="B21" s="2">
        <v>120</v>
      </c>
      <c r="C21" s="177">
        <v>89.44</v>
      </c>
      <c r="D21" s="178">
        <v>1.341</v>
      </c>
      <c r="E21" s="32">
        <f t="shared" si="19"/>
        <v>0.21000000000000002</v>
      </c>
      <c r="F21" s="26">
        <f t="shared" si="20"/>
        <v>3.6758666666666669E-2</v>
      </c>
      <c r="H21" s="58">
        <f t="shared" si="21"/>
        <v>4.4110399999999998</v>
      </c>
      <c r="I21" s="2" t="s">
        <v>65</v>
      </c>
      <c r="J21" s="33" t="s">
        <v>1501</v>
      </c>
      <c r="K21" s="59">
        <f t="shared" si="22"/>
        <v>44027</v>
      </c>
      <c r="L21" s="60" t="str">
        <f t="shared" ca="1" si="4"/>
        <v>2021/4/9</v>
      </c>
      <c r="M21" s="44">
        <f t="shared" ca="1" si="5"/>
        <v>32280</v>
      </c>
      <c r="N21" s="61">
        <f t="shared" ca="1" si="6"/>
        <v>4.9877001239157372E-2</v>
      </c>
      <c r="O21" s="35">
        <f t="shared" si="23"/>
        <v>119.93903999999999</v>
      </c>
      <c r="P21" s="35">
        <f t="shared" si="24"/>
        <v>-6.0960000000008563E-2</v>
      </c>
      <c r="Q21" s="36">
        <f t="shared" si="25"/>
        <v>0.8</v>
      </c>
      <c r="R21" s="37">
        <f t="shared" si="26"/>
        <v>3042.4299999999548</v>
      </c>
      <c r="S21" s="38">
        <f t="shared" si="27"/>
        <v>4079.8986299999392</v>
      </c>
      <c r="T21" s="38"/>
      <c r="U21" s="62"/>
      <c r="V21" s="39">
        <f t="shared" si="28"/>
        <v>63905.729999999989</v>
      </c>
      <c r="W21" s="39">
        <f t="shared" si="29"/>
        <v>67985.628629999934</v>
      </c>
      <c r="X21" s="1">
        <f t="shared" si="30"/>
        <v>55010</v>
      </c>
      <c r="Y21" s="37">
        <f t="shared" si="31"/>
        <v>12975.628629999934</v>
      </c>
      <c r="Z21" s="183">
        <f t="shared" si="32"/>
        <v>0.235877633702962</v>
      </c>
      <c r="AA21" s="183">
        <f>SUM($C$2:C21)*D21/SUM($B$2:B21)-1</f>
        <v>9.2733081395348416E-2</v>
      </c>
      <c r="AB21" s="183">
        <f t="shared" si="17"/>
        <v>0.14314455230761358</v>
      </c>
      <c r="AC21" s="40">
        <f t="shared" si="18"/>
        <v>0.17324133333333336</v>
      </c>
    </row>
    <row r="22" spans="1:29">
      <c r="A22" s="63" t="s">
        <v>1509</v>
      </c>
      <c r="B22" s="2">
        <v>120</v>
      </c>
      <c r="C22" s="177">
        <v>93.69</v>
      </c>
      <c r="D22" s="178">
        <v>1.2802</v>
      </c>
      <c r="E22" s="32">
        <f t="shared" si="19"/>
        <v>0.21000000000000002</v>
      </c>
      <c r="F22" s="26">
        <f t="shared" si="20"/>
        <v>8.6023249999999982E-2</v>
      </c>
      <c r="H22" s="58">
        <f t="shared" si="21"/>
        <v>10.322789999999998</v>
      </c>
      <c r="I22" s="2" t="s">
        <v>65</v>
      </c>
      <c r="J22" s="33" t="s">
        <v>1503</v>
      </c>
      <c r="K22" s="59">
        <f t="shared" si="22"/>
        <v>44028</v>
      </c>
      <c r="L22" s="60" t="str">
        <f t="shared" ca="1" si="4"/>
        <v>2021/4/9</v>
      </c>
      <c r="M22" s="44">
        <f t="shared" ca="1" si="5"/>
        <v>32160</v>
      </c>
      <c r="N22" s="61">
        <f t="shared" ca="1" si="6"/>
        <v>0.11715853078358207</v>
      </c>
      <c r="O22" s="35">
        <f t="shared" si="23"/>
        <v>119.94193799999999</v>
      </c>
      <c r="P22" s="35">
        <f t="shared" si="24"/>
        <v>-5.8062000000006719E-2</v>
      </c>
      <c r="Q22" s="36">
        <f t="shared" si="25"/>
        <v>0.8</v>
      </c>
      <c r="R22" s="37">
        <f t="shared" si="26"/>
        <v>3136.1199999999549</v>
      </c>
      <c r="S22" s="38">
        <f t="shared" si="27"/>
        <v>4014.8608239999421</v>
      </c>
      <c r="T22" s="38"/>
      <c r="U22" s="62"/>
      <c r="V22" s="39">
        <f t="shared" si="28"/>
        <v>63905.729999999989</v>
      </c>
      <c r="W22" s="39">
        <f t="shared" si="29"/>
        <v>67920.590823999926</v>
      </c>
      <c r="X22" s="1">
        <f t="shared" si="30"/>
        <v>55130</v>
      </c>
      <c r="Y22" s="37">
        <f t="shared" si="31"/>
        <v>12790.590823999926</v>
      </c>
      <c r="Z22" s="183">
        <f t="shared" si="32"/>
        <v>0.2320078146925435</v>
      </c>
      <c r="AA22" s="183">
        <f>SUM($C$2:C22)*D22/SUM($B$2:B22)-1</f>
        <v>4.1248299259259102E-2</v>
      </c>
      <c r="AB22" s="183">
        <f t="shared" si="17"/>
        <v>0.1907595154332844</v>
      </c>
      <c r="AC22" s="40">
        <f t="shared" si="18"/>
        <v>0.12397675000000004</v>
      </c>
    </row>
    <row r="23" spans="1:29">
      <c r="A23" s="63" t="s">
        <v>1510</v>
      </c>
      <c r="B23" s="2">
        <v>120</v>
      </c>
      <c r="C23" s="177">
        <v>93.28</v>
      </c>
      <c r="D23" s="178">
        <v>1.2858000000000001</v>
      </c>
      <c r="E23" s="32">
        <f t="shared" si="19"/>
        <v>0.21000000000000002</v>
      </c>
      <c r="F23" s="26">
        <f t="shared" si="20"/>
        <v>8.1270666666666588E-2</v>
      </c>
      <c r="H23" s="58">
        <f t="shared" si="21"/>
        <v>9.7524799999999914</v>
      </c>
      <c r="I23" s="2" t="s">
        <v>65</v>
      </c>
      <c r="J23" s="33" t="s">
        <v>1505</v>
      </c>
      <c r="K23" s="59">
        <f t="shared" si="22"/>
        <v>44029</v>
      </c>
      <c r="L23" s="60" t="str">
        <f t="shared" ca="1" si="4"/>
        <v>2021/4/9</v>
      </c>
      <c r="M23" s="44">
        <f t="shared" ca="1" si="5"/>
        <v>32040</v>
      </c>
      <c r="N23" s="61">
        <f t="shared" ca="1" si="6"/>
        <v>0.1111003495630461</v>
      </c>
      <c r="O23" s="35">
        <f t="shared" si="23"/>
        <v>119.939424</v>
      </c>
      <c r="P23" s="35">
        <f t="shared" si="24"/>
        <v>-6.0575999999997521E-2</v>
      </c>
      <c r="Q23" s="36">
        <f t="shared" si="25"/>
        <v>0.8</v>
      </c>
      <c r="R23" s="37">
        <f t="shared" si="26"/>
        <v>3229.3999999999551</v>
      </c>
      <c r="S23" s="38">
        <f t="shared" si="27"/>
        <v>4152.3625199999424</v>
      </c>
      <c r="T23" s="38"/>
      <c r="U23" s="62"/>
      <c r="V23" s="39">
        <f t="shared" si="28"/>
        <v>63905.729999999989</v>
      </c>
      <c r="W23" s="39">
        <f t="shared" si="29"/>
        <v>68058.092519999933</v>
      </c>
      <c r="X23" s="1">
        <f t="shared" si="30"/>
        <v>55250</v>
      </c>
      <c r="Y23" s="37">
        <f t="shared" si="31"/>
        <v>12808.092519999933</v>
      </c>
      <c r="Z23" s="183">
        <f t="shared" si="32"/>
        <v>0.23182067909502146</v>
      </c>
      <c r="AA23" s="183">
        <f>SUM($C$2:C23)*D23/SUM($B$2:B23)-1</f>
        <v>4.3832502127659545E-2</v>
      </c>
      <c r="AB23" s="183">
        <f t="shared" si="17"/>
        <v>0.18798817696736192</v>
      </c>
      <c r="AC23" s="40">
        <f t="shared" si="18"/>
        <v>0.12872933333333342</v>
      </c>
    </row>
    <row r="24" spans="1:29">
      <c r="A24" s="63" t="s">
        <v>1521</v>
      </c>
      <c r="B24" s="2">
        <v>120</v>
      </c>
      <c r="C24" s="177">
        <v>90.75</v>
      </c>
      <c r="D24" s="178">
        <v>1.3216000000000001</v>
      </c>
      <c r="E24" s="32">
        <f t="shared" ref="E24:E28" si="33">10%*Q24+13%</f>
        <v>0.21000000000000002</v>
      </c>
      <c r="F24" s="26">
        <f t="shared" ref="F24:F28" si="34">IF(G24="",($F$1*C24-B24)/B24,H24/B24)</f>
        <v>5.1943749999999983E-2</v>
      </c>
      <c r="H24" s="58">
        <f t="shared" ref="H24:H28" si="35">IF(G24="",$F$1*C24-B24,G24-B24)</f>
        <v>6.2332499999999982</v>
      </c>
      <c r="I24" s="2" t="s">
        <v>65</v>
      </c>
      <c r="J24" s="33" t="s">
        <v>1512</v>
      </c>
      <c r="K24" s="59">
        <f t="shared" ref="K24:K28" si="36">DATE(MID(J24,1,4),MID(J24,5,2),MID(J24,7,2))</f>
        <v>44032</v>
      </c>
      <c r="L24" s="60" t="str">
        <f t="shared" ca="1" si="4"/>
        <v>2021/4/9</v>
      </c>
      <c r="M24" s="44">
        <f t="shared" ca="1" si="5"/>
        <v>31680</v>
      </c>
      <c r="N24" s="61">
        <f t="shared" ca="1" si="6"/>
        <v>7.1816169507575731E-2</v>
      </c>
      <c r="O24" s="35">
        <f t="shared" ref="O24:O28" si="37">D24*C24</f>
        <v>119.93520000000001</v>
      </c>
      <c r="P24" s="35">
        <f t="shared" ref="P24:P28" si="38">O24-B24</f>
        <v>-6.4799999999991087E-2</v>
      </c>
      <c r="Q24" s="36">
        <f t="shared" ref="Q24:Q28" si="39">B24/150</f>
        <v>0.8</v>
      </c>
      <c r="R24" s="37">
        <f t="shared" ref="R24:R28" si="40">R23+C24-T24</f>
        <v>3320.1499999999551</v>
      </c>
      <c r="S24" s="38">
        <f t="shared" ref="S24:S28" si="41">R24*D24</f>
        <v>4387.910239999941</v>
      </c>
      <c r="T24" s="38"/>
      <c r="U24" s="62"/>
      <c r="V24" s="39">
        <f t="shared" ref="V24:V28" si="42">U24+V23</f>
        <v>63905.729999999989</v>
      </c>
      <c r="W24" s="39">
        <f t="shared" ref="W24:W28" si="43">S24+V24</f>
        <v>68293.640239999935</v>
      </c>
      <c r="X24" s="1">
        <f t="shared" ref="X24:X28" si="44">X23+B24</f>
        <v>55370</v>
      </c>
      <c r="Y24" s="37">
        <f t="shared" ref="Y24:Y28" si="45">W24-X24</f>
        <v>12923.640239999935</v>
      </c>
      <c r="Z24" s="183">
        <f t="shared" ref="Z24:Z28" si="46">W24/X24-1</f>
        <v>0.2334050973451316</v>
      </c>
      <c r="AA24" s="183">
        <f>SUM($C$2:C24)*D24/SUM($B$2:B24)-1</f>
        <v>6.9898133333333279E-2</v>
      </c>
      <c r="AB24" s="183">
        <f t="shared" si="17"/>
        <v>0.16350696401179832</v>
      </c>
      <c r="AC24" s="40">
        <f t="shared" si="18"/>
        <v>0.15805625000000004</v>
      </c>
    </row>
    <row r="25" spans="1:29">
      <c r="A25" s="63" t="s">
        <v>1522</v>
      </c>
      <c r="B25" s="2">
        <v>120</v>
      </c>
      <c r="C25" s="177">
        <v>90.23</v>
      </c>
      <c r="D25" s="178">
        <v>1.3291999999999999</v>
      </c>
      <c r="E25" s="32">
        <f t="shared" si="33"/>
        <v>0.21000000000000002</v>
      </c>
      <c r="F25" s="26">
        <f t="shared" si="34"/>
        <v>4.5916083333333427E-2</v>
      </c>
      <c r="H25" s="58">
        <f t="shared" si="35"/>
        <v>5.5099300000000113</v>
      </c>
      <c r="I25" s="2" t="s">
        <v>65</v>
      </c>
      <c r="J25" s="33" t="s">
        <v>1514</v>
      </c>
      <c r="K25" s="59">
        <f t="shared" si="36"/>
        <v>44033</v>
      </c>
      <c r="L25" s="60" t="str">
        <f t="shared" ca="1" si="4"/>
        <v>2021/4/9</v>
      </c>
      <c r="M25" s="44">
        <f t="shared" ca="1" si="5"/>
        <v>31560</v>
      </c>
      <c r="N25" s="61">
        <f t="shared" ca="1" si="6"/>
        <v>6.372384188846654E-2</v>
      </c>
      <c r="O25" s="35">
        <f t="shared" si="37"/>
        <v>119.933716</v>
      </c>
      <c r="P25" s="35">
        <f t="shared" si="38"/>
        <v>-6.6283999999996013E-2</v>
      </c>
      <c r="Q25" s="36">
        <f t="shared" si="39"/>
        <v>0.8</v>
      </c>
      <c r="R25" s="37">
        <f t="shared" si="40"/>
        <v>3410.3799999999551</v>
      </c>
      <c r="S25" s="38">
        <f t="shared" si="41"/>
        <v>4533.07709599994</v>
      </c>
      <c r="T25" s="38"/>
      <c r="U25" s="62"/>
      <c r="V25" s="39">
        <f t="shared" si="42"/>
        <v>63905.729999999989</v>
      </c>
      <c r="W25" s="39">
        <f t="shared" si="43"/>
        <v>68438.807095999931</v>
      </c>
      <c r="X25" s="1">
        <f t="shared" si="44"/>
        <v>55490</v>
      </c>
      <c r="Y25" s="37">
        <f t="shared" si="45"/>
        <v>12948.807095999931</v>
      </c>
      <c r="Z25" s="183">
        <f t="shared" si="46"/>
        <v>0.23335388531266776</v>
      </c>
      <c r="AA25" s="183">
        <f>SUM($C$2:C25)*D25/SUM($B$2:B25)-1</f>
        <v>7.3046653594771138E-2</v>
      </c>
      <c r="AB25" s="183">
        <f t="shared" si="17"/>
        <v>0.16030723171789663</v>
      </c>
      <c r="AC25" s="40">
        <f t="shared" si="18"/>
        <v>0.16408391666666661</v>
      </c>
    </row>
    <row r="26" spans="1:29">
      <c r="A26" s="63" t="s">
        <v>1523</v>
      </c>
      <c r="B26" s="2">
        <v>120</v>
      </c>
      <c r="C26" s="177">
        <v>89.32</v>
      </c>
      <c r="D26" s="178">
        <v>1.3428</v>
      </c>
      <c r="E26" s="32">
        <f t="shared" si="33"/>
        <v>0.21000000000000002</v>
      </c>
      <c r="F26" s="26">
        <f t="shared" si="34"/>
        <v>3.5367666666666624E-2</v>
      </c>
      <c r="H26" s="58">
        <f t="shared" si="35"/>
        <v>4.2441199999999952</v>
      </c>
      <c r="I26" s="2" t="s">
        <v>65</v>
      </c>
      <c r="J26" s="33" t="s">
        <v>1516</v>
      </c>
      <c r="K26" s="59">
        <f t="shared" si="36"/>
        <v>44034</v>
      </c>
      <c r="L26" s="60" t="str">
        <f t="shared" ca="1" si="4"/>
        <v>2021/4/9</v>
      </c>
      <c r="M26" s="44">
        <f t="shared" ca="1" si="5"/>
        <v>31440</v>
      </c>
      <c r="N26" s="61">
        <f t="shared" ca="1" si="6"/>
        <v>4.9271749363867627E-2</v>
      </c>
      <c r="O26" s="35">
        <f t="shared" si="37"/>
        <v>119.93889599999999</v>
      </c>
      <c r="P26" s="35">
        <f t="shared" si="38"/>
        <v>-6.110400000001448E-2</v>
      </c>
      <c r="Q26" s="36">
        <f t="shared" si="39"/>
        <v>0.8</v>
      </c>
      <c r="R26" s="37">
        <f t="shared" si="40"/>
        <v>3499.6999999999553</v>
      </c>
      <c r="S26" s="38">
        <f t="shared" si="41"/>
        <v>4699.3971599999395</v>
      </c>
      <c r="T26" s="38"/>
      <c r="U26" s="62"/>
      <c r="V26" s="39">
        <f t="shared" si="42"/>
        <v>63905.729999999989</v>
      </c>
      <c r="W26" s="39">
        <f t="shared" si="43"/>
        <v>68605.127159999931</v>
      </c>
      <c r="X26" s="1">
        <f t="shared" si="44"/>
        <v>55610</v>
      </c>
      <c r="Y26" s="37">
        <f t="shared" si="45"/>
        <v>12995.127159999931</v>
      </c>
      <c r="Z26" s="183">
        <f t="shared" si="46"/>
        <v>0.23368327926631771</v>
      </c>
      <c r="AA26" s="183">
        <f>SUM($C$2:C26)*D26/SUM($B$2:B26)-1</f>
        <v>8.0835766037735679E-2</v>
      </c>
      <c r="AB26" s="183">
        <f t="shared" si="17"/>
        <v>0.15284751322858203</v>
      </c>
      <c r="AC26" s="40">
        <f t="shared" si="18"/>
        <v>0.17463233333333339</v>
      </c>
    </row>
    <row r="27" spans="1:29">
      <c r="A27" s="63" t="s">
        <v>1524</v>
      </c>
      <c r="B27" s="2">
        <v>120</v>
      </c>
      <c r="C27" s="177">
        <v>89.31</v>
      </c>
      <c r="D27" s="178">
        <v>1.3429</v>
      </c>
      <c r="E27" s="32">
        <f t="shared" si="33"/>
        <v>0.21000000000000002</v>
      </c>
      <c r="F27" s="26">
        <f t="shared" si="34"/>
        <v>3.5251749999999998E-2</v>
      </c>
      <c r="H27" s="58">
        <f t="shared" si="35"/>
        <v>4.2302099999999996</v>
      </c>
      <c r="I27" s="2" t="s">
        <v>65</v>
      </c>
      <c r="J27" s="33" t="s">
        <v>1518</v>
      </c>
      <c r="K27" s="59">
        <f t="shared" si="36"/>
        <v>44035</v>
      </c>
      <c r="L27" s="60" t="str">
        <f t="shared" ca="1" si="4"/>
        <v>2021/4/9</v>
      </c>
      <c r="M27" s="44">
        <f t="shared" ca="1" si="5"/>
        <v>31320</v>
      </c>
      <c r="N27" s="61">
        <f t="shared" ca="1" si="6"/>
        <v>4.9298424329501905E-2</v>
      </c>
      <c r="O27" s="35">
        <f t="shared" si="37"/>
        <v>119.934399</v>
      </c>
      <c r="P27" s="35">
        <f t="shared" si="38"/>
        <v>-6.5601000000000909E-2</v>
      </c>
      <c r="Q27" s="36">
        <f t="shared" si="39"/>
        <v>0.8</v>
      </c>
      <c r="R27" s="37">
        <f t="shared" si="40"/>
        <v>3589.0099999999552</v>
      </c>
      <c r="S27" s="38">
        <f t="shared" si="41"/>
        <v>4819.6815289999395</v>
      </c>
      <c r="T27" s="38"/>
      <c r="U27" s="62"/>
      <c r="V27" s="39">
        <f t="shared" si="42"/>
        <v>63905.729999999989</v>
      </c>
      <c r="W27" s="39">
        <f t="shared" si="43"/>
        <v>68725.411528999932</v>
      </c>
      <c r="X27" s="1">
        <f t="shared" si="44"/>
        <v>55730</v>
      </c>
      <c r="Y27" s="37">
        <f t="shared" si="45"/>
        <v>12995.411528999932</v>
      </c>
      <c r="Z27" s="183">
        <f t="shared" si="46"/>
        <v>0.23318520597523662</v>
      </c>
      <c r="AA27" s="183">
        <f>SUM($C$2:C27)*D27/SUM($B$2:B27)-1</f>
        <v>7.7953968787878747E-2</v>
      </c>
      <c r="AB27" s="183">
        <f t="shared" si="17"/>
        <v>0.15523123718735787</v>
      </c>
      <c r="AC27" s="40">
        <f t="shared" si="18"/>
        <v>0.17474825000000002</v>
      </c>
    </row>
    <row r="28" spans="1:29">
      <c r="A28" s="63" t="s">
        <v>1525</v>
      </c>
      <c r="B28" s="2">
        <v>120</v>
      </c>
      <c r="C28" s="177">
        <v>93.8</v>
      </c>
      <c r="D28" s="178">
        <v>1.2786999999999999</v>
      </c>
      <c r="E28" s="32">
        <f t="shared" si="33"/>
        <v>0.21000000000000002</v>
      </c>
      <c r="F28" s="26">
        <f t="shared" si="34"/>
        <v>8.729833333333327E-2</v>
      </c>
      <c r="H28" s="58">
        <f t="shared" si="35"/>
        <v>10.475799999999992</v>
      </c>
      <c r="I28" s="2" t="s">
        <v>65</v>
      </c>
      <c r="J28" s="33" t="s">
        <v>1520</v>
      </c>
      <c r="K28" s="59">
        <f t="shared" si="36"/>
        <v>44036</v>
      </c>
      <c r="L28" s="60" t="str">
        <f t="shared" ca="1" si="4"/>
        <v>2021/4/9</v>
      </c>
      <c r="M28" s="44">
        <f t="shared" ca="1" si="5"/>
        <v>31200</v>
      </c>
      <c r="N28" s="61">
        <f t="shared" ca="1" si="6"/>
        <v>0.1225534294871794</v>
      </c>
      <c r="O28" s="35">
        <f t="shared" si="37"/>
        <v>119.94206</v>
      </c>
      <c r="P28" s="35">
        <f t="shared" si="38"/>
        <v>-5.7940000000002101E-2</v>
      </c>
      <c r="Q28" s="36">
        <f t="shared" si="39"/>
        <v>0.8</v>
      </c>
      <c r="R28" s="37">
        <f t="shared" si="40"/>
        <v>3682.8099999999554</v>
      </c>
      <c r="S28" s="38">
        <f t="shared" si="41"/>
        <v>4709.2091469999432</v>
      </c>
      <c r="T28" s="38"/>
      <c r="U28" s="62"/>
      <c r="V28" s="39">
        <f t="shared" si="42"/>
        <v>63905.729999999989</v>
      </c>
      <c r="W28" s="39">
        <f t="shared" si="43"/>
        <v>68614.939146999939</v>
      </c>
      <c r="X28" s="1">
        <f t="shared" si="44"/>
        <v>55850</v>
      </c>
      <c r="Y28" s="37">
        <f t="shared" si="45"/>
        <v>12764.939146999939</v>
      </c>
      <c r="Z28" s="183">
        <f t="shared" si="46"/>
        <v>0.22855754963294439</v>
      </c>
      <c r="AA28" s="183">
        <f>SUM($C$2:C28)*D28/SUM($B$2:B28)-1</f>
        <v>2.5476272222222152E-2</v>
      </c>
      <c r="AB28" s="183">
        <f t="shared" si="17"/>
        <v>0.20308127741072224</v>
      </c>
      <c r="AC28" s="40">
        <f t="shared" si="18"/>
        <v>0.12270166666666675</v>
      </c>
    </row>
    <row r="29" spans="1:29">
      <c r="A29" s="63" t="s">
        <v>1537</v>
      </c>
      <c r="B29" s="2">
        <v>120</v>
      </c>
      <c r="C29" s="177">
        <v>93.63</v>
      </c>
      <c r="D29" s="178">
        <v>1.2809999999999999</v>
      </c>
      <c r="E29" s="32">
        <f t="shared" ref="E29:E33" si="47">10%*Q29+13%</f>
        <v>0.21000000000000002</v>
      </c>
      <c r="F29" s="26">
        <f t="shared" ref="F29:F33" si="48">IF(G29="",($F$1*C29-B29)/B29,H29/B29)</f>
        <v>8.5327749999999966E-2</v>
      </c>
      <c r="H29" s="58">
        <f t="shared" ref="H29:H33" si="49">IF(G29="",$F$1*C29-B29,G29-B29)</f>
        <v>10.239329999999995</v>
      </c>
      <c r="I29" s="2" t="s">
        <v>65</v>
      </c>
      <c r="J29" s="33" t="s">
        <v>1528</v>
      </c>
      <c r="K29" s="59">
        <f t="shared" ref="K29:K33" si="50">DATE(MID(J29,1,4),MID(J29,5,2),MID(J29,7,2))</f>
        <v>44039</v>
      </c>
      <c r="L29" s="60" t="str">
        <f t="shared" ca="1" si="4"/>
        <v>2021/4/9</v>
      </c>
      <c r="M29" s="44">
        <f t="shared" ca="1" si="5"/>
        <v>30840</v>
      </c>
      <c r="N29" s="61">
        <f t="shared" ca="1" si="6"/>
        <v>0.12118532587548632</v>
      </c>
      <c r="O29" s="35">
        <f t="shared" ref="O29:O33" si="51">D29*C29</f>
        <v>119.94002999999999</v>
      </c>
      <c r="P29" s="35">
        <f t="shared" ref="P29:P33" si="52">O29-B29</f>
        <v>-5.9970000000006962E-2</v>
      </c>
      <c r="Q29" s="36">
        <f t="shared" ref="Q29:Q33" si="53">B29/150</f>
        <v>0.8</v>
      </c>
      <c r="R29" s="37">
        <f t="shared" ref="R29:R33" si="54">R28+C29-T29</f>
        <v>3776.4399999999555</v>
      </c>
      <c r="S29" s="38">
        <f t="shared" ref="S29:S33" si="55">R29*D29</f>
        <v>4837.6196399999426</v>
      </c>
      <c r="T29" s="38"/>
      <c r="U29" s="62"/>
      <c r="V29" s="39">
        <f t="shared" ref="V29:V33" si="56">U29+V28</f>
        <v>63905.729999999989</v>
      </c>
      <c r="W29" s="39">
        <f t="shared" ref="W29:W33" si="57">S29+V29</f>
        <v>68743.349639999928</v>
      </c>
      <c r="X29" s="1">
        <f t="shared" ref="X29:X33" si="58">X28+B29</f>
        <v>55970</v>
      </c>
      <c r="Y29" s="37">
        <f t="shared" ref="Y29:Y33" si="59">W29-X29</f>
        <v>12773.349639999928</v>
      </c>
      <c r="Z29" s="183">
        <f t="shared" ref="Z29:Z33" si="60">W29/X29-1</f>
        <v>0.22821778881543553</v>
      </c>
      <c r="AA29" s="183">
        <f>SUM($C$2:C29)*D29/SUM($B$2:B29)-1</f>
        <v>2.6377728813559376E-2</v>
      </c>
      <c r="AB29" s="183">
        <f t="shared" si="17"/>
        <v>0.20184006000187615</v>
      </c>
      <c r="AC29" s="40">
        <f t="shared" si="18"/>
        <v>0.12467225000000005</v>
      </c>
    </row>
    <row r="30" spans="1:29">
      <c r="A30" s="63" t="s">
        <v>1538</v>
      </c>
      <c r="B30" s="2">
        <v>120</v>
      </c>
      <c r="C30" s="177">
        <v>92.81</v>
      </c>
      <c r="D30" s="178">
        <v>1.2923</v>
      </c>
      <c r="E30" s="32">
        <f t="shared" si="47"/>
        <v>0.21000000000000002</v>
      </c>
      <c r="F30" s="26">
        <f t="shared" si="48"/>
        <v>7.5822583333333429E-2</v>
      </c>
      <c r="H30" s="58">
        <f t="shared" si="49"/>
        <v>9.0987100000000112</v>
      </c>
      <c r="I30" s="2" t="s">
        <v>65</v>
      </c>
      <c r="J30" s="33" t="s">
        <v>1530</v>
      </c>
      <c r="K30" s="59">
        <f t="shared" si="50"/>
        <v>44040</v>
      </c>
      <c r="L30" s="60" t="str">
        <f t="shared" ca="1" si="4"/>
        <v>2021/4/9</v>
      </c>
      <c r="M30" s="44">
        <f t="shared" ca="1" si="5"/>
        <v>30720</v>
      </c>
      <c r="N30" s="61">
        <f t="shared" ca="1" si="6"/>
        <v>0.1081064176432293</v>
      </c>
      <c r="O30" s="35">
        <f t="shared" si="51"/>
        <v>119.93836300000001</v>
      </c>
      <c r="P30" s="35">
        <f t="shared" si="52"/>
        <v>-6.1636999999990394E-2</v>
      </c>
      <c r="Q30" s="36">
        <f t="shared" si="53"/>
        <v>0.8</v>
      </c>
      <c r="R30" s="37">
        <f t="shared" si="54"/>
        <v>3869.2499999999554</v>
      </c>
      <c r="S30" s="38">
        <f t="shared" si="55"/>
        <v>5000.231774999942</v>
      </c>
      <c r="T30" s="38"/>
      <c r="U30" s="62"/>
      <c r="V30" s="39">
        <f t="shared" si="56"/>
        <v>63905.729999999989</v>
      </c>
      <c r="W30" s="39">
        <f t="shared" si="57"/>
        <v>68905.961774999931</v>
      </c>
      <c r="X30" s="1">
        <f t="shared" si="58"/>
        <v>56090</v>
      </c>
      <c r="Y30" s="37">
        <f t="shared" si="59"/>
        <v>12815.961774999931</v>
      </c>
      <c r="Z30" s="183">
        <f t="shared" si="60"/>
        <v>0.22848924540916271</v>
      </c>
      <c r="AA30" s="183">
        <f>SUM($C$2:C30)*D30/SUM($B$2:B30)-1</f>
        <v>3.4253112295081989E-2</v>
      </c>
      <c r="AB30" s="183">
        <f t="shared" si="17"/>
        <v>0.19423613311408072</v>
      </c>
      <c r="AC30" s="40">
        <f t="shared" si="18"/>
        <v>0.1341774166666666</v>
      </c>
    </row>
    <row r="31" spans="1:29">
      <c r="A31" s="63" t="s">
        <v>1539</v>
      </c>
      <c r="B31" s="2">
        <v>120</v>
      </c>
      <c r="C31" s="177">
        <v>90.38</v>
      </c>
      <c r="D31" s="178">
        <v>1.327</v>
      </c>
      <c r="E31" s="32">
        <f t="shared" si="47"/>
        <v>0.21000000000000002</v>
      </c>
      <c r="F31" s="26">
        <f t="shared" si="48"/>
        <v>4.7654833333333237E-2</v>
      </c>
      <c r="H31" s="58">
        <f t="shared" si="49"/>
        <v>5.7185799999999887</v>
      </c>
      <c r="I31" s="2" t="s">
        <v>65</v>
      </c>
      <c r="J31" s="33" t="s">
        <v>1532</v>
      </c>
      <c r="K31" s="59">
        <f t="shared" si="50"/>
        <v>44041</v>
      </c>
      <c r="L31" s="60" t="str">
        <f t="shared" ca="1" si="4"/>
        <v>2021/4/9</v>
      </c>
      <c r="M31" s="44">
        <f t="shared" ca="1" si="5"/>
        <v>30600</v>
      </c>
      <c r="N31" s="61">
        <f t="shared" ca="1" si="6"/>
        <v>6.8211820261437767E-2</v>
      </c>
      <c r="O31" s="35">
        <f t="shared" si="51"/>
        <v>119.93425999999999</v>
      </c>
      <c r="P31" s="35">
        <f t="shared" si="52"/>
        <v>-6.5740000000005239E-2</v>
      </c>
      <c r="Q31" s="36">
        <f t="shared" si="53"/>
        <v>0.8</v>
      </c>
      <c r="R31" s="37">
        <f t="shared" si="54"/>
        <v>3959.6299999999555</v>
      </c>
      <c r="S31" s="38">
        <f t="shared" si="55"/>
        <v>5254.4290099999407</v>
      </c>
      <c r="T31" s="38"/>
      <c r="U31" s="62"/>
      <c r="V31" s="39">
        <f t="shared" si="56"/>
        <v>63905.729999999989</v>
      </c>
      <c r="W31" s="39">
        <f t="shared" si="57"/>
        <v>69160.15900999993</v>
      </c>
      <c r="X31" s="1">
        <f t="shared" si="58"/>
        <v>56210</v>
      </c>
      <c r="Y31" s="37">
        <f t="shared" si="59"/>
        <v>12950.15900999993</v>
      </c>
      <c r="Z31" s="183">
        <f t="shared" si="60"/>
        <v>0.23038888115993461</v>
      </c>
      <c r="AA31" s="183">
        <f>SUM($C$2:C31)*D31/SUM($B$2:B31)-1</f>
        <v>6.0037791005290941E-2</v>
      </c>
      <c r="AB31" s="183">
        <f t="shared" si="17"/>
        <v>0.17035109015464367</v>
      </c>
      <c r="AC31" s="40">
        <f t="shared" si="18"/>
        <v>0.16234516666666679</v>
      </c>
    </row>
    <row r="32" spans="1:29">
      <c r="A32" s="63" t="s">
        <v>1540</v>
      </c>
      <c r="B32" s="2">
        <v>120</v>
      </c>
      <c r="C32" s="177">
        <v>90.62</v>
      </c>
      <c r="D32" s="178">
        <v>1.3236000000000001</v>
      </c>
      <c r="E32" s="32">
        <f t="shared" si="47"/>
        <v>0.21000000000000002</v>
      </c>
      <c r="F32" s="26">
        <f t="shared" si="48"/>
        <v>5.0436833333333438E-2</v>
      </c>
      <c r="H32" s="58">
        <f t="shared" si="49"/>
        <v>6.0524200000000121</v>
      </c>
      <c r="I32" s="2" t="s">
        <v>65</v>
      </c>
      <c r="J32" s="33" t="s">
        <v>1534</v>
      </c>
      <c r="K32" s="59">
        <f t="shared" si="50"/>
        <v>44042</v>
      </c>
      <c r="L32" s="60" t="str">
        <f t="shared" ca="1" si="4"/>
        <v>2021/4/9</v>
      </c>
      <c r="M32" s="44">
        <f t="shared" ca="1" si="5"/>
        <v>30480</v>
      </c>
      <c r="N32" s="61">
        <f t="shared" ca="1" si="6"/>
        <v>7.2478126640420096E-2</v>
      </c>
      <c r="O32" s="35">
        <f t="shared" si="51"/>
        <v>119.94463200000001</v>
      </c>
      <c r="P32" s="35">
        <f t="shared" si="52"/>
        <v>-5.5367999999987205E-2</v>
      </c>
      <c r="Q32" s="36">
        <f t="shared" si="53"/>
        <v>0.8</v>
      </c>
      <c r="R32" s="37">
        <f t="shared" si="54"/>
        <v>4050.2499999999554</v>
      </c>
      <c r="S32" s="38">
        <f t="shared" si="55"/>
        <v>5360.9108999999416</v>
      </c>
      <c r="T32" s="38"/>
      <c r="U32" s="62"/>
      <c r="V32" s="39">
        <f t="shared" si="56"/>
        <v>63905.729999999989</v>
      </c>
      <c r="W32" s="39">
        <f t="shared" si="57"/>
        <v>69266.640899999926</v>
      </c>
      <c r="X32" s="1">
        <f t="shared" si="58"/>
        <v>56330</v>
      </c>
      <c r="Y32" s="37">
        <f t="shared" si="59"/>
        <v>12936.640899999926</v>
      </c>
      <c r="Z32" s="183">
        <f t="shared" si="60"/>
        <v>0.22965810225457006</v>
      </c>
      <c r="AA32" s="183">
        <f>SUM($C$2:C32)*D32/SUM($B$2:B32)-1</f>
        <v>5.5543849230769382E-2</v>
      </c>
      <c r="AB32" s="183">
        <f t="shared" si="17"/>
        <v>0.17411425302380068</v>
      </c>
      <c r="AC32" s="40">
        <f t="shared" si="18"/>
        <v>0.15956316666666659</v>
      </c>
    </row>
    <row r="33" spans="1:29">
      <c r="A33" s="63" t="s">
        <v>1541</v>
      </c>
      <c r="B33" s="2">
        <v>120</v>
      </c>
      <c r="C33" s="177">
        <v>89.63</v>
      </c>
      <c r="D33" s="178">
        <v>1.3382000000000001</v>
      </c>
      <c r="E33" s="32">
        <f t="shared" si="47"/>
        <v>0.21000000000000002</v>
      </c>
      <c r="F33" s="26">
        <f t="shared" si="48"/>
        <v>3.8961083333333237E-2</v>
      </c>
      <c r="H33" s="58">
        <f t="shared" si="49"/>
        <v>4.6753299999999882</v>
      </c>
      <c r="I33" s="2" t="s">
        <v>65</v>
      </c>
      <c r="J33" s="33" t="s">
        <v>1536</v>
      </c>
      <c r="K33" s="59">
        <f t="shared" si="50"/>
        <v>44043</v>
      </c>
      <c r="L33" s="60" t="str">
        <f t="shared" ca="1" si="4"/>
        <v>2021/4/9</v>
      </c>
      <c r="M33" s="44">
        <f t="shared" ca="1" si="5"/>
        <v>30360</v>
      </c>
      <c r="N33" s="61">
        <f t="shared" ca="1" si="6"/>
        <v>5.6208677536231738E-2</v>
      </c>
      <c r="O33" s="35">
        <f t="shared" si="51"/>
        <v>119.942866</v>
      </c>
      <c r="P33" s="35">
        <f t="shared" si="52"/>
        <v>-5.7134000000004903E-2</v>
      </c>
      <c r="Q33" s="36">
        <f t="shared" si="53"/>
        <v>0.8</v>
      </c>
      <c r="R33" s="37">
        <f t="shared" si="54"/>
        <v>4139.8799999999555</v>
      </c>
      <c r="S33" s="38">
        <f t="shared" si="55"/>
        <v>5539.9874159999408</v>
      </c>
      <c r="T33" s="38"/>
      <c r="U33" s="62"/>
      <c r="V33" s="39">
        <f t="shared" si="56"/>
        <v>63905.729999999989</v>
      </c>
      <c r="W33" s="39">
        <f t="shared" si="57"/>
        <v>69445.717415999927</v>
      </c>
      <c r="X33" s="1">
        <f t="shared" si="58"/>
        <v>56450</v>
      </c>
      <c r="Y33" s="37">
        <f t="shared" si="59"/>
        <v>12995.717415999927</v>
      </c>
      <c r="Z33" s="183">
        <f t="shared" si="60"/>
        <v>0.23021642898139816</v>
      </c>
      <c r="AA33" s="183">
        <f>SUM($C$2:C33)*D33/SUM($B$2:B33)-1</f>
        <v>6.5167253731343466E-2</v>
      </c>
      <c r="AB33" s="183">
        <f t="shared" si="17"/>
        <v>0.16504917525005469</v>
      </c>
      <c r="AC33" s="40">
        <f t="shared" si="18"/>
        <v>0.17103891666666679</v>
      </c>
    </row>
    <row r="34" spans="1:29">
      <c r="A34" s="63" t="s">
        <v>1555</v>
      </c>
      <c r="B34" s="2">
        <v>120</v>
      </c>
      <c r="C34" s="177">
        <v>87.61</v>
      </c>
      <c r="D34" s="178">
        <v>1.369</v>
      </c>
      <c r="E34" s="32">
        <f t="shared" ref="E34" si="61">10%*Q34+13%</f>
        <v>0.21000000000000002</v>
      </c>
      <c r="F34" s="26">
        <f t="shared" ref="F34" si="62">IF(G34="",($F$1*C34-B34)/B34,H34/B34)</f>
        <v>1.554591666666667E-2</v>
      </c>
      <c r="H34" s="58">
        <f t="shared" ref="H34" si="63">IF(G34="",$F$1*C34-B34,G34-B34)</f>
        <v>1.8655100000000004</v>
      </c>
      <c r="I34" s="2" t="s">
        <v>65</v>
      </c>
      <c r="J34" s="33" t="s">
        <v>1546</v>
      </c>
      <c r="K34" s="59">
        <f t="shared" ref="K34" si="64">DATE(MID(J34,1,4),MID(J34,5,2),MID(J34,7,2))</f>
        <v>44046</v>
      </c>
      <c r="L34" s="60" t="str">
        <f t="shared" ca="1" si="4"/>
        <v>2021/4/9</v>
      </c>
      <c r="M34" s="44">
        <f t="shared" ca="1" si="5"/>
        <v>30000</v>
      </c>
      <c r="N34" s="61">
        <f t="shared" ca="1" si="6"/>
        <v>2.2697038333333339E-2</v>
      </c>
      <c r="O34" s="35">
        <f t="shared" ref="O34" si="65">D34*C34</f>
        <v>119.93809</v>
      </c>
      <c r="P34" s="35">
        <f t="shared" ref="P34" si="66">O34-B34</f>
        <v>-6.1909999999997467E-2</v>
      </c>
      <c r="Q34" s="36">
        <f t="shared" ref="Q34" si="67">B34/150</f>
        <v>0.8</v>
      </c>
      <c r="R34" s="37">
        <f t="shared" ref="R34" si="68">R33+C34-T34</f>
        <v>4227.4899999999552</v>
      </c>
      <c r="S34" s="38">
        <f t="shared" ref="S34" si="69">R34*D34</f>
        <v>5787.4338099999386</v>
      </c>
      <c r="T34" s="38"/>
      <c r="U34" s="62"/>
      <c r="V34" s="39">
        <f t="shared" ref="V34" si="70">U34+V33</f>
        <v>63905.729999999989</v>
      </c>
      <c r="W34" s="39">
        <f t="shared" ref="W34" si="71">S34+V34</f>
        <v>69693.163809999925</v>
      </c>
      <c r="X34" s="1">
        <f t="shared" ref="X34" si="72">X33+B34</f>
        <v>56570</v>
      </c>
      <c r="Y34" s="37">
        <f t="shared" ref="Y34" si="73">W34-X34</f>
        <v>13123.163809999925</v>
      </c>
      <c r="Z34" s="183">
        <f t="shared" ref="Z34" si="74">W34/X34-1</f>
        <v>0.23198097595898748</v>
      </c>
      <c r="AA34" s="183">
        <f>SUM($C$2:C34)*D34/SUM($B$2:B34)-1</f>
        <v>8.7068669082125849E-2</v>
      </c>
      <c r="AB34" s="183">
        <f t="shared" si="17"/>
        <v>0.14491230687686163</v>
      </c>
      <c r="AC34" s="40">
        <f t="shared" si="18"/>
        <v>0.19445408333333336</v>
      </c>
    </row>
    <row r="35" spans="1:29">
      <c r="A35" s="63" t="s">
        <v>1556</v>
      </c>
      <c r="B35" s="2">
        <v>120</v>
      </c>
      <c r="C35" s="177">
        <v>88.11</v>
      </c>
      <c r="D35" s="178">
        <v>1.3612</v>
      </c>
      <c r="E35" s="32">
        <f t="shared" ref="E35:E38" si="75">10%*Q35+13%</f>
        <v>0.21000000000000002</v>
      </c>
      <c r="F35" s="26">
        <f t="shared" ref="F35:F38" si="76">IF(G35="",($F$1*C35-B35)/B35,H35/B35)</f>
        <v>2.1341749999999968E-2</v>
      </c>
      <c r="H35" s="58">
        <f t="shared" ref="H35:H38" si="77">IF(G35="",$F$1*C35-B35,G35-B35)</f>
        <v>2.561009999999996</v>
      </c>
      <c r="I35" s="2" t="s">
        <v>65</v>
      </c>
      <c r="J35" s="33" t="s">
        <v>1548</v>
      </c>
      <c r="K35" s="59">
        <f t="shared" ref="K35:K38" si="78">DATE(MID(J35,1,4),MID(J35,5,2),MID(J35,7,2))</f>
        <v>44047</v>
      </c>
      <c r="L35" s="60" t="str">
        <f t="shared" ref="L35:L66" ca="1" si="79">IF(LEN(J35) &gt; 15,DATE(MID(J35,12,4),MID(J35,16,2),MID(J35,18,2)),TEXT(TODAY(),"yyyy/m/d"))</f>
        <v>2021/4/9</v>
      </c>
      <c r="M35" s="44">
        <f t="shared" ref="M35:M66" ca="1" si="80">(L35-K35+1)*B35</f>
        <v>29880</v>
      </c>
      <c r="N35" s="61">
        <f t="shared" ref="N35:N66" ca="1" si="81">H35/M35*365</f>
        <v>3.12840913654618E-2</v>
      </c>
      <c r="O35" s="35">
        <f t="shared" ref="O35:O38" si="82">D35*C35</f>
        <v>119.935332</v>
      </c>
      <c r="P35" s="35">
        <f t="shared" ref="P35:P38" si="83">O35-B35</f>
        <v>-6.4667999999997505E-2</v>
      </c>
      <c r="Q35" s="36">
        <f t="shared" ref="Q35:Q38" si="84">B35/150</f>
        <v>0.8</v>
      </c>
      <c r="R35" s="37">
        <f t="shared" ref="R35:R38" si="85">R34+C35-T35</f>
        <v>4315.5999999999549</v>
      </c>
      <c r="S35" s="38">
        <f t="shared" ref="S35:S38" si="86">R35*D35</f>
        <v>5874.3947199999384</v>
      </c>
      <c r="T35" s="38"/>
      <c r="U35" s="62"/>
      <c r="V35" s="39">
        <f t="shared" ref="V35:V38" si="87">U35+V34</f>
        <v>63905.729999999989</v>
      </c>
      <c r="W35" s="39">
        <f t="shared" ref="W35:W38" si="88">S35+V35</f>
        <v>69780.124719999934</v>
      </c>
      <c r="X35" s="1">
        <f t="shared" ref="X35:X38" si="89">X34+B35</f>
        <v>56690</v>
      </c>
      <c r="Y35" s="37">
        <f t="shared" ref="Y35:Y38" si="90">W35-X35</f>
        <v>13090.124719999934</v>
      </c>
      <c r="Z35" s="183">
        <f t="shared" ref="Z35:Z38" si="91">W35/X35-1</f>
        <v>0.23090712153818904</v>
      </c>
      <c r="AA35" s="183">
        <f>SUM($C$2:C35)*D35/SUM($B$2:B35)-1</f>
        <v>7.8581648826291151E-2</v>
      </c>
      <c r="AB35" s="183">
        <f t="shared" ref="AB35:AB66" si="92">Z35-AA35</f>
        <v>0.15232547271189789</v>
      </c>
      <c r="AC35" s="40">
        <f t="shared" ref="AC35:AC66" si="93">IF(E35-F35&lt;0,"达成",E35-F35)</f>
        <v>0.18865825000000006</v>
      </c>
    </row>
    <row r="36" spans="1:29">
      <c r="A36" s="63" t="s">
        <v>1557</v>
      </c>
      <c r="B36" s="2">
        <v>120</v>
      </c>
      <c r="C36" s="177">
        <v>87.22</v>
      </c>
      <c r="D36" s="178">
        <v>1.3752</v>
      </c>
      <c r="E36" s="32">
        <f t="shared" si="75"/>
        <v>0.21000000000000002</v>
      </c>
      <c r="F36" s="26">
        <f t="shared" si="76"/>
        <v>1.1025166666666664E-2</v>
      </c>
      <c r="H36" s="58">
        <f t="shared" si="77"/>
        <v>1.3230199999999996</v>
      </c>
      <c r="I36" s="2" t="s">
        <v>65</v>
      </c>
      <c r="J36" s="33" t="s">
        <v>1550</v>
      </c>
      <c r="K36" s="59">
        <f t="shared" si="78"/>
        <v>44048</v>
      </c>
      <c r="L36" s="60" t="str">
        <f t="shared" ca="1" si="79"/>
        <v>2021/4/9</v>
      </c>
      <c r="M36" s="44">
        <f t="shared" ca="1" si="80"/>
        <v>29760</v>
      </c>
      <c r="N36" s="61">
        <f t="shared" ca="1" si="81"/>
        <v>1.6226555779569888E-2</v>
      </c>
      <c r="O36" s="35">
        <f t="shared" si="82"/>
        <v>119.94494399999999</v>
      </c>
      <c r="P36" s="35">
        <f t="shared" si="83"/>
        <v>-5.5056000000007543E-2</v>
      </c>
      <c r="Q36" s="36">
        <f t="shared" si="84"/>
        <v>0.8</v>
      </c>
      <c r="R36" s="37">
        <f t="shared" si="85"/>
        <v>4402.8199999999551</v>
      </c>
      <c r="S36" s="38">
        <f t="shared" si="86"/>
        <v>6054.7580639999378</v>
      </c>
      <c r="T36" s="38"/>
      <c r="U36" s="62"/>
      <c r="V36" s="39">
        <f t="shared" si="87"/>
        <v>63905.729999999989</v>
      </c>
      <c r="W36" s="39">
        <f t="shared" si="88"/>
        <v>69960.488063999932</v>
      </c>
      <c r="X36" s="1">
        <f t="shared" si="89"/>
        <v>56810</v>
      </c>
      <c r="Y36" s="37">
        <f t="shared" si="90"/>
        <v>13150.488063999932</v>
      </c>
      <c r="Z36" s="183">
        <f t="shared" si="91"/>
        <v>0.23148192332335737</v>
      </c>
      <c r="AA36" s="183">
        <f>SUM($C$2:C36)*D36/SUM($B$2:B36)-1</f>
        <v>8.720549041095893E-2</v>
      </c>
      <c r="AB36" s="183">
        <f t="shared" si="92"/>
        <v>0.14427643291239844</v>
      </c>
      <c r="AC36" s="40">
        <f t="shared" si="93"/>
        <v>0.19897483333333335</v>
      </c>
    </row>
    <row r="37" spans="1:29">
      <c r="A37" s="63" t="s">
        <v>1558</v>
      </c>
      <c r="B37" s="2">
        <v>120</v>
      </c>
      <c r="C37" s="177">
        <v>87.22</v>
      </c>
      <c r="D37" s="178">
        <v>1.3752</v>
      </c>
      <c r="E37" s="32">
        <f t="shared" si="75"/>
        <v>0.21000000000000002</v>
      </c>
      <c r="F37" s="26">
        <f t="shared" si="76"/>
        <v>1.1025166666666664E-2</v>
      </c>
      <c r="H37" s="58">
        <f t="shared" si="77"/>
        <v>1.3230199999999996</v>
      </c>
      <c r="I37" s="2" t="s">
        <v>65</v>
      </c>
      <c r="J37" s="33" t="s">
        <v>1552</v>
      </c>
      <c r="K37" s="59">
        <f t="shared" si="78"/>
        <v>44049</v>
      </c>
      <c r="L37" s="60" t="str">
        <f t="shared" ca="1" si="79"/>
        <v>2021/4/9</v>
      </c>
      <c r="M37" s="44">
        <f t="shared" ca="1" si="80"/>
        <v>29640</v>
      </c>
      <c r="N37" s="61">
        <f t="shared" ca="1" si="81"/>
        <v>1.6292250337381912E-2</v>
      </c>
      <c r="O37" s="35">
        <f t="shared" si="82"/>
        <v>119.94494399999999</v>
      </c>
      <c r="P37" s="35">
        <f t="shared" si="83"/>
        <v>-5.5056000000007543E-2</v>
      </c>
      <c r="Q37" s="36">
        <f t="shared" si="84"/>
        <v>0.8</v>
      </c>
      <c r="R37" s="37">
        <f t="shared" si="85"/>
        <v>4490.0399999999554</v>
      </c>
      <c r="S37" s="38">
        <f t="shared" si="86"/>
        <v>6174.7030079999386</v>
      </c>
      <c r="T37" s="38"/>
      <c r="U37" s="62"/>
      <c r="V37" s="39">
        <f t="shared" si="87"/>
        <v>63905.729999999989</v>
      </c>
      <c r="W37" s="39">
        <f t="shared" si="88"/>
        <v>70080.433007999934</v>
      </c>
      <c r="X37" s="1">
        <f t="shared" si="89"/>
        <v>56930</v>
      </c>
      <c r="Y37" s="37">
        <f t="shared" si="90"/>
        <v>13150.433007999934</v>
      </c>
      <c r="Z37" s="183">
        <f t="shared" si="91"/>
        <v>0.23099302666432342</v>
      </c>
      <c r="AA37" s="183">
        <f>SUM($C$2:C37)*D37/SUM($B$2:B37)-1</f>
        <v>8.4867775999999839E-2</v>
      </c>
      <c r="AB37" s="183">
        <f t="shared" si="92"/>
        <v>0.14612525066432358</v>
      </c>
      <c r="AC37" s="40">
        <f t="shared" si="93"/>
        <v>0.19897483333333335</v>
      </c>
    </row>
    <row r="38" spans="1:29">
      <c r="A38" s="63" t="s">
        <v>1559</v>
      </c>
      <c r="B38" s="2">
        <v>120</v>
      </c>
      <c r="C38" s="177">
        <v>88.19</v>
      </c>
      <c r="D38" s="178">
        <v>1.36</v>
      </c>
      <c r="E38" s="32">
        <f t="shared" si="75"/>
        <v>0.21000000000000002</v>
      </c>
      <c r="F38" s="26">
        <f t="shared" si="76"/>
        <v>2.2269083333333366E-2</v>
      </c>
      <c r="H38" s="58">
        <f t="shared" si="77"/>
        <v>2.6722900000000038</v>
      </c>
      <c r="I38" s="2" t="s">
        <v>65</v>
      </c>
      <c r="J38" s="33" t="s">
        <v>1554</v>
      </c>
      <c r="K38" s="59">
        <f t="shared" si="78"/>
        <v>44050</v>
      </c>
      <c r="L38" s="60" t="str">
        <f t="shared" ca="1" si="79"/>
        <v>2021/4/9</v>
      </c>
      <c r="M38" s="44">
        <f t="shared" ca="1" si="80"/>
        <v>29520</v>
      </c>
      <c r="N38" s="61">
        <f t="shared" ca="1" si="81"/>
        <v>3.304152608401089E-2</v>
      </c>
      <c r="O38" s="35">
        <f t="shared" si="82"/>
        <v>119.9384</v>
      </c>
      <c r="P38" s="35">
        <f t="shared" si="83"/>
        <v>-6.1599999999998545E-2</v>
      </c>
      <c r="Q38" s="36">
        <f t="shared" si="84"/>
        <v>0.8</v>
      </c>
      <c r="R38" s="37">
        <f t="shared" si="85"/>
        <v>4578.229999999955</v>
      </c>
      <c r="S38" s="38">
        <f t="shared" si="86"/>
        <v>6226.3927999999396</v>
      </c>
      <c r="T38" s="38"/>
      <c r="U38" s="62"/>
      <c r="V38" s="39">
        <f t="shared" si="87"/>
        <v>63905.729999999989</v>
      </c>
      <c r="W38" s="39">
        <f t="shared" si="88"/>
        <v>70132.122799999925</v>
      </c>
      <c r="X38" s="1">
        <f t="shared" si="89"/>
        <v>57050</v>
      </c>
      <c r="Y38" s="37">
        <f t="shared" si="90"/>
        <v>13082.122799999925</v>
      </c>
      <c r="Z38" s="183">
        <f t="shared" si="91"/>
        <v>0.22930977738825464</v>
      </c>
      <c r="AA38" s="183">
        <f>SUM($C$2:C38)*D38/SUM($B$2:B38)-1</f>
        <v>7.0970562770563017E-2</v>
      </c>
      <c r="AB38" s="183">
        <f t="shared" si="92"/>
        <v>0.15833921461769163</v>
      </c>
      <c r="AC38" s="40">
        <f t="shared" si="93"/>
        <v>0.18773091666666666</v>
      </c>
    </row>
    <row r="39" spans="1:29">
      <c r="A39" s="63" t="s">
        <v>1570</v>
      </c>
      <c r="B39" s="2">
        <v>120</v>
      </c>
      <c r="C39" s="177">
        <v>87.66</v>
      </c>
      <c r="D39" s="178">
        <v>1.3682000000000001</v>
      </c>
      <c r="E39" s="32">
        <f t="shared" ref="E39:E43" si="94">10%*Q39+13%</f>
        <v>0.21000000000000002</v>
      </c>
      <c r="F39" s="26">
        <f t="shared" ref="F39:F43" si="95">IF(G39="",($F$1*C39-B39)/B39,H39/B39)</f>
        <v>1.6125499999999942E-2</v>
      </c>
      <c r="H39" s="58">
        <f t="shared" ref="H39:H43" si="96">IF(G39="",$F$1*C39-B39,G39-B39)</f>
        <v>1.9350599999999929</v>
      </c>
      <c r="I39" s="2" t="s">
        <v>65</v>
      </c>
      <c r="J39" s="33" t="s">
        <v>1561</v>
      </c>
      <c r="K39" s="59">
        <f t="shared" ref="K39:K43" si="97">DATE(MID(J39,1,4),MID(J39,5,2),MID(J39,7,2))</f>
        <v>44053</v>
      </c>
      <c r="L39" s="60" t="str">
        <f t="shared" ca="1" si="79"/>
        <v>2021/4/9</v>
      </c>
      <c r="M39" s="44">
        <f t="shared" ca="1" si="80"/>
        <v>29160</v>
      </c>
      <c r="N39" s="61">
        <f t="shared" ca="1" si="81"/>
        <v>2.4221430041152178E-2</v>
      </c>
      <c r="O39" s="35">
        <f t="shared" ref="O39:O43" si="98">D39*C39</f>
        <v>119.936412</v>
      </c>
      <c r="P39" s="35">
        <f t="shared" ref="P39:P43" si="99">O39-B39</f>
        <v>-6.3587999999995759E-2</v>
      </c>
      <c r="Q39" s="36">
        <f t="shared" ref="Q39:Q43" si="100">B39/150</f>
        <v>0.8</v>
      </c>
      <c r="R39" s="37">
        <f t="shared" ref="R39:R43" si="101">R38+C39-T39</f>
        <v>4665.8899999999549</v>
      </c>
      <c r="S39" s="38">
        <f t="shared" ref="S39:S43" si="102">R39*D39</f>
        <v>6383.8706979999388</v>
      </c>
      <c r="T39" s="38"/>
      <c r="U39" s="62"/>
      <c r="V39" s="39">
        <f t="shared" ref="V39:V43" si="103">U39+V38</f>
        <v>63905.729999999989</v>
      </c>
      <c r="W39" s="39">
        <f t="shared" ref="W39:W43" si="104">S39+V39</f>
        <v>70289.600697999922</v>
      </c>
      <c r="X39" s="1">
        <f t="shared" ref="X39:X43" si="105">X38+B39</f>
        <v>57170</v>
      </c>
      <c r="Y39" s="37">
        <f t="shared" ref="Y39:Y43" si="106">W39-X39</f>
        <v>13119.600697999922</v>
      </c>
      <c r="Z39" s="183">
        <f t="shared" ref="Z39:Z43" si="107">W39/X39-1</f>
        <v>0.22948400731152563</v>
      </c>
      <c r="AA39" s="183">
        <f>SUM($C$2:C39)*D39/SUM($B$2:B39)-1</f>
        <v>7.5454270464134998E-2</v>
      </c>
      <c r="AB39" s="183">
        <f t="shared" si="92"/>
        <v>0.15402973684739063</v>
      </c>
      <c r="AC39" s="40">
        <f t="shared" si="93"/>
        <v>0.19387450000000009</v>
      </c>
    </row>
    <row r="40" spans="1:29">
      <c r="A40" s="63" t="s">
        <v>1571</v>
      </c>
      <c r="B40" s="2">
        <v>120</v>
      </c>
      <c r="C40" s="177">
        <v>89.2</v>
      </c>
      <c r="D40" s="178">
        <v>1.3446</v>
      </c>
      <c r="E40" s="32">
        <f t="shared" si="94"/>
        <v>0.21000000000000002</v>
      </c>
      <c r="F40" s="26">
        <f t="shared" si="95"/>
        <v>3.3976666666666704E-2</v>
      </c>
      <c r="H40" s="58">
        <f t="shared" si="96"/>
        <v>4.0772000000000048</v>
      </c>
      <c r="I40" s="2" t="s">
        <v>65</v>
      </c>
      <c r="J40" s="33" t="s">
        <v>1563</v>
      </c>
      <c r="K40" s="59">
        <f t="shared" si="97"/>
        <v>44054</v>
      </c>
      <c r="L40" s="60" t="str">
        <f t="shared" ca="1" si="79"/>
        <v>2021/4/9</v>
      </c>
      <c r="M40" s="44">
        <f t="shared" ca="1" si="80"/>
        <v>29040</v>
      </c>
      <c r="N40" s="61">
        <f t="shared" ca="1" si="81"/>
        <v>5.1245798898071682E-2</v>
      </c>
      <c r="O40" s="35">
        <f t="shared" si="98"/>
        <v>119.93832</v>
      </c>
      <c r="P40" s="35">
        <f t="shared" si="99"/>
        <v>-6.1679999999995516E-2</v>
      </c>
      <c r="Q40" s="36">
        <f t="shared" si="100"/>
        <v>0.8</v>
      </c>
      <c r="R40" s="37">
        <f t="shared" si="101"/>
        <v>4755.0899999999547</v>
      </c>
      <c r="S40" s="38">
        <f t="shared" si="102"/>
        <v>6393.6940139999388</v>
      </c>
      <c r="T40" s="38"/>
      <c r="U40" s="62"/>
      <c r="V40" s="39">
        <f t="shared" si="103"/>
        <v>63905.729999999989</v>
      </c>
      <c r="W40" s="39">
        <f t="shared" si="104"/>
        <v>70299.424013999931</v>
      </c>
      <c r="X40" s="1">
        <f t="shared" si="105"/>
        <v>57290</v>
      </c>
      <c r="Y40" s="37">
        <f t="shared" si="106"/>
        <v>13009.424013999931</v>
      </c>
      <c r="Z40" s="183">
        <f t="shared" si="107"/>
        <v>0.22708018875894442</v>
      </c>
      <c r="AA40" s="183">
        <f>SUM($C$2:C40)*D40/SUM($B$2:B40)-1</f>
        <v>5.5486099999999761E-2</v>
      </c>
      <c r="AB40" s="183">
        <f t="shared" si="92"/>
        <v>0.17159408875894466</v>
      </c>
      <c r="AC40" s="40">
        <f t="shared" si="93"/>
        <v>0.17602333333333331</v>
      </c>
    </row>
    <row r="41" spans="1:29">
      <c r="A41" s="63" t="s">
        <v>1572</v>
      </c>
      <c r="B41" s="2">
        <v>120</v>
      </c>
      <c r="C41" s="177">
        <v>90.17</v>
      </c>
      <c r="D41" s="178">
        <v>1.3302</v>
      </c>
      <c r="E41" s="32">
        <f t="shared" si="94"/>
        <v>0.21000000000000002</v>
      </c>
      <c r="F41" s="26">
        <f t="shared" si="95"/>
        <v>4.5220583333333411E-2</v>
      </c>
      <c r="H41" s="58">
        <f t="shared" si="96"/>
        <v>5.426470000000009</v>
      </c>
      <c r="I41" s="2" t="s">
        <v>65</v>
      </c>
      <c r="J41" s="33" t="s">
        <v>1565</v>
      </c>
      <c r="K41" s="59">
        <f t="shared" si="97"/>
        <v>44055</v>
      </c>
      <c r="L41" s="60" t="str">
        <f t="shared" ca="1" si="79"/>
        <v>2021/4/9</v>
      </c>
      <c r="M41" s="44">
        <f t="shared" ca="1" si="80"/>
        <v>28920</v>
      </c>
      <c r="N41" s="61">
        <f t="shared" ca="1" si="81"/>
        <v>6.848760546334727E-2</v>
      </c>
      <c r="O41" s="35">
        <f t="shared" si="98"/>
        <v>119.94413400000001</v>
      </c>
      <c r="P41" s="35">
        <f t="shared" si="99"/>
        <v>-5.5865999999994642E-2</v>
      </c>
      <c r="Q41" s="36">
        <f t="shared" si="100"/>
        <v>0.8</v>
      </c>
      <c r="R41" s="37">
        <f t="shared" si="101"/>
        <v>4845.2599999999547</v>
      </c>
      <c r="S41" s="38">
        <f t="shared" si="102"/>
        <v>6445.1648519999399</v>
      </c>
      <c r="T41" s="38"/>
      <c r="U41" s="62"/>
      <c r="V41" s="39">
        <f t="shared" si="103"/>
        <v>63905.729999999989</v>
      </c>
      <c r="W41" s="39">
        <f t="shared" si="104"/>
        <v>70350.894851999925</v>
      </c>
      <c r="X41" s="1">
        <f t="shared" si="105"/>
        <v>57410</v>
      </c>
      <c r="Y41" s="37">
        <f t="shared" si="106"/>
        <v>12940.894851999925</v>
      </c>
      <c r="Z41" s="183">
        <f t="shared" si="107"/>
        <v>0.22541185946699049</v>
      </c>
      <c r="AA41" s="183">
        <f>SUM($C$2:C41)*D41/SUM($B$2:B41)-1</f>
        <v>4.310651325301218E-2</v>
      </c>
      <c r="AB41" s="183">
        <f t="shared" si="92"/>
        <v>0.18230534621397831</v>
      </c>
      <c r="AC41" s="40">
        <f t="shared" si="93"/>
        <v>0.16477941666666662</v>
      </c>
    </row>
    <row r="42" spans="1:29">
      <c r="A42" s="63" t="s">
        <v>1573</v>
      </c>
      <c r="B42" s="2">
        <v>120</v>
      </c>
      <c r="C42" s="177">
        <v>89.82</v>
      </c>
      <c r="D42" s="178">
        <v>1.3353999999999999</v>
      </c>
      <c r="E42" s="32">
        <f t="shared" si="94"/>
        <v>0.21000000000000002</v>
      </c>
      <c r="F42" s="26">
        <f t="shared" si="95"/>
        <v>4.1163499999999922E-2</v>
      </c>
      <c r="H42" s="58">
        <f t="shared" si="96"/>
        <v>4.9396199999999908</v>
      </c>
      <c r="I42" s="2" t="s">
        <v>65</v>
      </c>
      <c r="J42" s="33" t="s">
        <v>1567</v>
      </c>
      <c r="K42" s="59">
        <f t="shared" si="97"/>
        <v>44056</v>
      </c>
      <c r="L42" s="60" t="str">
        <f t="shared" ca="1" si="79"/>
        <v>2021/4/9</v>
      </c>
      <c r="M42" s="44">
        <f t="shared" ca="1" si="80"/>
        <v>28800</v>
      </c>
      <c r="N42" s="61">
        <f t="shared" ca="1" si="81"/>
        <v>6.2602822916666551E-2</v>
      </c>
      <c r="O42" s="35">
        <f t="shared" si="98"/>
        <v>119.94562799999999</v>
      </c>
      <c r="P42" s="35">
        <f t="shared" si="99"/>
        <v>-5.4372000000014964E-2</v>
      </c>
      <c r="Q42" s="36">
        <f t="shared" si="100"/>
        <v>0.8</v>
      </c>
      <c r="R42" s="37">
        <f t="shared" si="101"/>
        <v>4935.0799999999545</v>
      </c>
      <c r="S42" s="38">
        <f t="shared" si="102"/>
        <v>6590.3058319999391</v>
      </c>
      <c r="T42" s="38"/>
      <c r="U42" s="62"/>
      <c r="V42" s="39">
        <f t="shared" si="103"/>
        <v>63905.729999999989</v>
      </c>
      <c r="W42" s="39">
        <f t="shared" si="104"/>
        <v>70496.035831999921</v>
      </c>
      <c r="X42" s="1">
        <f t="shared" si="105"/>
        <v>57530</v>
      </c>
      <c r="Y42" s="37">
        <f t="shared" si="106"/>
        <v>12966.035831999921</v>
      </c>
      <c r="Z42" s="183">
        <f t="shared" si="107"/>
        <v>0.22537868645923731</v>
      </c>
      <c r="AA42" s="183">
        <f>SUM($C$2:C42)*D42/SUM($B$2:B42)-1</f>
        <v>4.6063333333333345E-2</v>
      </c>
      <c r="AB42" s="183">
        <f t="shared" si="92"/>
        <v>0.17931535312590396</v>
      </c>
      <c r="AC42" s="40">
        <f t="shared" si="93"/>
        <v>0.16883650000000011</v>
      </c>
    </row>
    <row r="43" spans="1:29">
      <c r="A43" s="63" t="s">
        <v>1574</v>
      </c>
      <c r="B43" s="2">
        <v>120</v>
      </c>
      <c r="C43" s="177">
        <v>88.88</v>
      </c>
      <c r="D43" s="178">
        <v>1.3493999999999999</v>
      </c>
      <c r="E43" s="32">
        <f t="shared" si="94"/>
        <v>0.21000000000000002</v>
      </c>
      <c r="F43" s="26">
        <f t="shared" si="95"/>
        <v>3.0267333333333351E-2</v>
      </c>
      <c r="H43" s="58">
        <f t="shared" si="96"/>
        <v>3.632080000000002</v>
      </c>
      <c r="I43" s="2" t="s">
        <v>65</v>
      </c>
      <c r="J43" s="33" t="s">
        <v>1569</v>
      </c>
      <c r="K43" s="59">
        <f t="shared" si="97"/>
        <v>44057</v>
      </c>
      <c r="L43" s="60" t="str">
        <f t="shared" ca="1" si="79"/>
        <v>2021/4/9</v>
      </c>
      <c r="M43" s="44">
        <f t="shared" ca="1" si="80"/>
        <v>28680</v>
      </c>
      <c r="N43" s="61">
        <f t="shared" ca="1" si="81"/>
        <v>4.6224170153417038E-2</v>
      </c>
      <c r="O43" s="35">
        <f t="shared" si="98"/>
        <v>119.93467199999999</v>
      </c>
      <c r="P43" s="35">
        <f t="shared" si="99"/>
        <v>-6.5328000000008046E-2</v>
      </c>
      <c r="Q43" s="36">
        <f t="shared" si="100"/>
        <v>0.8</v>
      </c>
      <c r="R43" s="37">
        <f t="shared" si="101"/>
        <v>5023.9599999999546</v>
      </c>
      <c r="S43" s="38">
        <f t="shared" si="102"/>
        <v>6779.3316239999385</v>
      </c>
      <c r="T43" s="38"/>
      <c r="U43" s="62"/>
      <c r="V43" s="39">
        <f t="shared" si="103"/>
        <v>63905.729999999989</v>
      </c>
      <c r="W43" s="39">
        <f t="shared" si="104"/>
        <v>70685.061623999922</v>
      </c>
      <c r="X43" s="1">
        <f t="shared" si="105"/>
        <v>57650</v>
      </c>
      <c r="Y43" s="37">
        <f t="shared" si="106"/>
        <v>13035.061623999922</v>
      </c>
      <c r="Z43" s="183">
        <f t="shared" si="107"/>
        <v>0.22610687986123024</v>
      </c>
      <c r="AA43" s="183">
        <f>SUM($C$2:C43)*D43/SUM($B$2:B43)-1</f>
        <v>5.5706450574712463E-2</v>
      </c>
      <c r="AB43" s="183">
        <f t="shared" si="92"/>
        <v>0.17040042928651777</v>
      </c>
      <c r="AC43" s="40">
        <f t="shared" si="93"/>
        <v>0.17973266666666668</v>
      </c>
    </row>
    <row r="44" spans="1:29">
      <c r="A44" s="63" t="s">
        <v>1604</v>
      </c>
      <c r="B44" s="2">
        <v>120</v>
      </c>
      <c r="C44" s="177">
        <v>87.35</v>
      </c>
      <c r="D44" s="178">
        <v>1.3731</v>
      </c>
      <c r="E44" s="32">
        <f t="shared" ref="E44:E54" si="108">10%*Q44+13%</f>
        <v>0.21000000000000002</v>
      </c>
      <c r="F44" s="26">
        <f t="shared" ref="F44:F54" si="109">IF(G44="",($F$1*C44-B44)/B44,H44/B44)</f>
        <v>1.2532083333333333E-2</v>
      </c>
      <c r="H44" s="58">
        <f t="shared" ref="H44:H54" si="110">IF(G44="",$F$1*C44-B44,G44-B44)</f>
        <v>1.5038499999999999</v>
      </c>
      <c r="I44" s="2" t="s">
        <v>65</v>
      </c>
      <c r="J44" s="33" t="s">
        <v>1583</v>
      </c>
      <c r="K44" s="59">
        <f t="shared" ref="K44:K54" si="111">DATE(MID(J44,1,4),MID(J44,5,2),MID(J44,7,2))</f>
        <v>44060</v>
      </c>
      <c r="L44" s="60" t="str">
        <f t="shared" ca="1" si="79"/>
        <v>2021/4/9</v>
      </c>
      <c r="M44" s="44">
        <f t="shared" ca="1" si="80"/>
        <v>28320</v>
      </c>
      <c r="N44" s="61">
        <f t="shared" ca="1" si="81"/>
        <v>1.9382247528248586E-2</v>
      </c>
      <c r="O44" s="35">
        <f t="shared" ref="O44:O54" si="112">D44*C44</f>
        <v>119.94028499999999</v>
      </c>
      <c r="P44" s="35">
        <f t="shared" ref="P44:P54" si="113">O44-B44</f>
        <v>-5.9715000000011287E-2</v>
      </c>
      <c r="Q44" s="36">
        <f t="shared" ref="Q44:Q54" si="114">B44/150</f>
        <v>0.8</v>
      </c>
      <c r="R44" s="37">
        <f t="shared" ref="R44:R54" si="115">R43+C44-T44</f>
        <v>5111.3099999999549</v>
      </c>
      <c r="S44" s="38">
        <f t="shared" ref="S44:S54" si="116">R44*D44</f>
        <v>7018.3397609999383</v>
      </c>
      <c r="T44" s="38"/>
      <c r="U44" s="62"/>
      <c r="V44" s="39">
        <f t="shared" ref="V44:V54" si="117">U44+V43</f>
        <v>63905.729999999989</v>
      </c>
      <c r="W44" s="39">
        <f t="shared" ref="W44:W54" si="118">S44+V44</f>
        <v>70924.069760999933</v>
      </c>
      <c r="X44" s="1">
        <f t="shared" ref="X44:X54" si="119">X43+B44</f>
        <v>57770</v>
      </c>
      <c r="Y44" s="37">
        <f t="shared" ref="Y44:Y54" si="120">W44-X44</f>
        <v>13154.069760999933</v>
      </c>
      <c r="Z44" s="183">
        <f t="shared" ref="Z44:Z54" si="121">W44/X44-1</f>
        <v>0.22769724356932541</v>
      </c>
      <c r="AA44" s="183">
        <f>SUM($C$2:C44)*D44/SUM($B$2:B44)-1</f>
        <v>7.2568523033707866E-2</v>
      </c>
      <c r="AB44" s="183">
        <f t="shared" si="92"/>
        <v>0.15512872053561755</v>
      </c>
      <c r="AC44" s="40">
        <f t="shared" si="93"/>
        <v>0.19746791666666669</v>
      </c>
    </row>
    <row r="45" spans="1:29">
      <c r="A45" s="63" t="s">
        <v>1605</v>
      </c>
      <c r="B45" s="2">
        <v>120</v>
      </c>
      <c r="C45" s="177">
        <v>86.81</v>
      </c>
      <c r="D45" s="178">
        <v>1.3816999999999999</v>
      </c>
      <c r="E45" s="32">
        <f t="shared" si="108"/>
        <v>0.21000000000000002</v>
      </c>
      <c r="F45" s="26">
        <f t="shared" si="109"/>
        <v>6.2725833333333965E-3</v>
      </c>
      <c r="H45" s="58">
        <f t="shared" si="110"/>
        <v>0.75271000000000754</v>
      </c>
      <c r="I45" s="2" t="s">
        <v>65</v>
      </c>
      <c r="J45" s="33" t="s">
        <v>1585</v>
      </c>
      <c r="K45" s="59">
        <f t="shared" si="111"/>
        <v>44061</v>
      </c>
      <c r="L45" s="60" t="str">
        <f t="shared" ca="1" si="79"/>
        <v>2021/4/9</v>
      </c>
      <c r="M45" s="44">
        <f t="shared" ca="1" si="80"/>
        <v>28200</v>
      </c>
      <c r="N45" s="61">
        <f t="shared" ca="1" si="81"/>
        <v>9.7425230496454868E-3</v>
      </c>
      <c r="O45" s="35">
        <f t="shared" si="112"/>
        <v>119.94537699999999</v>
      </c>
      <c r="P45" s="35">
        <f t="shared" si="113"/>
        <v>-5.4623000000006527E-2</v>
      </c>
      <c r="Q45" s="36">
        <f t="shared" si="114"/>
        <v>0.8</v>
      </c>
      <c r="R45" s="37">
        <f t="shared" si="115"/>
        <v>5198.1199999999553</v>
      </c>
      <c r="S45" s="38">
        <f t="shared" si="116"/>
        <v>7182.2424039999378</v>
      </c>
      <c r="T45" s="38"/>
      <c r="U45" s="62"/>
      <c r="V45" s="39">
        <f t="shared" si="117"/>
        <v>63905.729999999989</v>
      </c>
      <c r="W45" s="39">
        <f t="shared" si="118"/>
        <v>71087.972403999927</v>
      </c>
      <c r="X45" s="1">
        <f t="shared" si="119"/>
        <v>57890</v>
      </c>
      <c r="Y45" s="37">
        <f t="shared" si="120"/>
        <v>13197.972403999927</v>
      </c>
      <c r="Z45" s="183">
        <f t="shared" si="121"/>
        <v>0.22798363109345177</v>
      </c>
      <c r="AA45" s="183">
        <f>SUM($C$2:C45)*D45/SUM($B$2:B45)-1</f>
        <v>7.7533675457875484E-2</v>
      </c>
      <c r="AB45" s="183">
        <f t="shared" si="92"/>
        <v>0.15044995563557628</v>
      </c>
      <c r="AC45" s="40">
        <f t="shared" si="93"/>
        <v>0.20372741666666663</v>
      </c>
    </row>
    <row r="46" spans="1:29">
      <c r="A46" s="63" t="s">
        <v>1606</v>
      </c>
      <c r="B46" s="2">
        <v>120</v>
      </c>
      <c r="C46" s="177">
        <v>88.3</v>
      </c>
      <c r="D46" s="178">
        <v>1.3583000000000001</v>
      </c>
      <c r="E46" s="32">
        <f t="shared" si="108"/>
        <v>0.21000000000000002</v>
      </c>
      <c r="F46" s="26">
        <f t="shared" si="109"/>
        <v>2.3544166666666654E-2</v>
      </c>
      <c r="H46" s="58">
        <f t="shared" si="110"/>
        <v>2.8252999999999986</v>
      </c>
      <c r="I46" s="2" t="s">
        <v>65</v>
      </c>
      <c r="J46" s="33" t="s">
        <v>1587</v>
      </c>
      <c r="K46" s="59">
        <f t="shared" si="111"/>
        <v>44062</v>
      </c>
      <c r="L46" s="60" t="str">
        <f t="shared" ca="1" si="79"/>
        <v>2021/4/9</v>
      </c>
      <c r="M46" s="44">
        <f t="shared" ca="1" si="80"/>
        <v>28080</v>
      </c>
      <c r="N46" s="61">
        <f t="shared" ca="1" si="81"/>
        <v>3.6724875356125342E-2</v>
      </c>
      <c r="O46" s="35">
        <f t="shared" si="112"/>
        <v>119.93789</v>
      </c>
      <c r="P46" s="35">
        <f t="shared" si="113"/>
        <v>-6.2110000000004106E-2</v>
      </c>
      <c r="Q46" s="36">
        <f t="shared" si="114"/>
        <v>0.8</v>
      </c>
      <c r="R46" s="37">
        <f t="shared" si="115"/>
        <v>5286.4199999999555</v>
      </c>
      <c r="S46" s="38">
        <f t="shared" si="116"/>
        <v>7180.5442859999403</v>
      </c>
      <c r="T46" s="38"/>
      <c r="U46" s="62"/>
      <c r="V46" s="39">
        <f t="shared" si="117"/>
        <v>63905.729999999989</v>
      </c>
      <c r="W46" s="39">
        <f t="shared" si="118"/>
        <v>71086.274285999927</v>
      </c>
      <c r="X46" s="1">
        <f t="shared" si="119"/>
        <v>58010</v>
      </c>
      <c r="Y46" s="37">
        <f t="shared" si="120"/>
        <v>13076.274285999927</v>
      </c>
      <c r="Z46" s="183">
        <f t="shared" si="121"/>
        <v>0.22541414042406349</v>
      </c>
      <c r="AA46" s="183">
        <f>SUM($C$2:C46)*D46/SUM($B$2:B46)-1</f>
        <v>5.7998856989247782E-2</v>
      </c>
      <c r="AB46" s="183">
        <f t="shared" si="92"/>
        <v>0.16741528343481571</v>
      </c>
      <c r="AC46" s="40">
        <f t="shared" si="93"/>
        <v>0.18645583333333338</v>
      </c>
    </row>
    <row r="47" spans="1:29">
      <c r="A47" s="63" t="s">
        <v>1607</v>
      </c>
      <c r="B47" s="2">
        <v>120</v>
      </c>
      <c r="C47" s="177">
        <v>89.17</v>
      </c>
      <c r="D47" s="178">
        <v>1.345</v>
      </c>
      <c r="E47" s="32">
        <f t="shared" si="108"/>
        <v>0.21000000000000002</v>
      </c>
      <c r="F47" s="26">
        <f t="shared" si="109"/>
        <v>3.3628916666666696E-2</v>
      </c>
      <c r="H47" s="58">
        <f t="shared" si="110"/>
        <v>4.0354700000000037</v>
      </c>
      <c r="I47" s="2" t="s">
        <v>65</v>
      </c>
      <c r="J47" s="33" t="s">
        <v>1589</v>
      </c>
      <c r="K47" s="59">
        <f t="shared" si="111"/>
        <v>44063</v>
      </c>
      <c r="L47" s="60" t="str">
        <f t="shared" ca="1" si="79"/>
        <v>2021/4/9</v>
      </c>
      <c r="M47" s="44">
        <f t="shared" ca="1" si="80"/>
        <v>27960</v>
      </c>
      <c r="N47" s="61">
        <f t="shared" ca="1" si="81"/>
        <v>5.2680491773962848E-2</v>
      </c>
      <c r="O47" s="35">
        <f t="shared" si="112"/>
        <v>119.93365</v>
      </c>
      <c r="P47" s="35">
        <f t="shared" si="113"/>
        <v>-6.6349999999999909E-2</v>
      </c>
      <c r="Q47" s="36">
        <f t="shared" si="114"/>
        <v>0.8</v>
      </c>
      <c r="R47" s="37">
        <f t="shared" si="115"/>
        <v>5375.5899999999556</v>
      </c>
      <c r="S47" s="38">
        <f t="shared" si="116"/>
        <v>7230.1685499999403</v>
      </c>
      <c r="T47" s="38"/>
      <c r="U47" s="62"/>
      <c r="V47" s="39">
        <f t="shared" si="117"/>
        <v>63905.729999999989</v>
      </c>
      <c r="W47" s="39">
        <f t="shared" si="118"/>
        <v>71135.898549999925</v>
      </c>
      <c r="X47" s="1">
        <f t="shared" si="119"/>
        <v>58130</v>
      </c>
      <c r="Y47" s="37">
        <f t="shared" si="120"/>
        <v>13005.898549999925</v>
      </c>
      <c r="Z47" s="183">
        <f t="shared" si="121"/>
        <v>0.22373814811628989</v>
      </c>
      <c r="AA47" s="183">
        <f>SUM($C$2:C47)*D47/SUM($B$2:B47)-1</f>
        <v>4.6624728070175703E-2</v>
      </c>
      <c r="AB47" s="183">
        <f t="shared" si="92"/>
        <v>0.17711342004611419</v>
      </c>
      <c r="AC47" s="40">
        <f t="shared" si="93"/>
        <v>0.17637108333333332</v>
      </c>
    </row>
    <row r="48" spans="1:29">
      <c r="A48" s="63" t="s">
        <v>1608</v>
      </c>
      <c r="B48" s="2">
        <v>120</v>
      </c>
      <c r="C48" s="177">
        <v>88.58</v>
      </c>
      <c r="D48" s="178">
        <v>1.3540000000000001</v>
      </c>
      <c r="E48" s="32">
        <f t="shared" si="108"/>
        <v>0.21000000000000002</v>
      </c>
      <c r="F48" s="26">
        <f t="shared" si="109"/>
        <v>2.678983333333337E-2</v>
      </c>
      <c r="H48" s="58">
        <f t="shared" si="110"/>
        <v>3.2147800000000046</v>
      </c>
      <c r="I48" s="2" t="s">
        <v>65</v>
      </c>
      <c r="J48" s="33" t="s">
        <v>1591</v>
      </c>
      <c r="K48" s="59">
        <f t="shared" si="111"/>
        <v>44064</v>
      </c>
      <c r="L48" s="60" t="str">
        <f t="shared" ca="1" si="79"/>
        <v>2021/4/9</v>
      </c>
      <c r="M48" s="44">
        <f t="shared" ca="1" si="80"/>
        <v>27840</v>
      </c>
      <c r="N48" s="61">
        <f t="shared" ca="1" si="81"/>
        <v>4.2147798132183972E-2</v>
      </c>
      <c r="O48" s="35">
        <f t="shared" si="112"/>
        <v>119.93732</v>
      </c>
      <c r="P48" s="35">
        <f t="shared" si="113"/>
        <v>-6.2680000000000291E-2</v>
      </c>
      <c r="Q48" s="36">
        <f t="shared" si="114"/>
        <v>0.8</v>
      </c>
      <c r="R48" s="37">
        <f t="shared" si="115"/>
        <v>5464.1699999999555</v>
      </c>
      <c r="S48" s="38">
        <f t="shared" si="116"/>
        <v>7398.4861799999398</v>
      </c>
      <c r="T48" s="38"/>
      <c r="U48" s="62"/>
      <c r="V48" s="39">
        <f t="shared" si="117"/>
        <v>63905.729999999989</v>
      </c>
      <c r="W48" s="39">
        <f t="shared" si="118"/>
        <v>71304.21617999993</v>
      </c>
      <c r="X48" s="1">
        <f t="shared" si="119"/>
        <v>58250</v>
      </c>
      <c r="Y48" s="37">
        <f t="shared" si="120"/>
        <v>13054.21617999993</v>
      </c>
      <c r="Z48" s="183">
        <f t="shared" si="121"/>
        <v>0.22410671553647954</v>
      </c>
      <c r="AA48" s="183">
        <f>SUM($C$2:C48)*D48/SUM($B$2:B48)-1</f>
        <v>5.2511659793814891E-2</v>
      </c>
      <c r="AB48" s="183">
        <f t="shared" si="92"/>
        <v>0.17159505574266465</v>
      </c>
      <c r="AC48" s="40">
        <f t="shared" si="93"/>
        <v>0.18321016666666665</v>
      </c>
    </row>
    <row r="49" spans="1:29">
      <c r="A49" s="63" t="s">
        <v>1609</v>
      </c>
      <c r="B49" s="2">
        <v>120</v>
      </c>
      <c r="C49" s="177">
        <v>87.71</v>
      </c>
      <c r="D49" s="178">
        <v>1.3673999999999999</v>
      </c>
      <c r="E49" s="32">
        <f t="shared" si="108"/>
        <v>0.21000000000000002</v>
      </c>
      <c r="F49" s="26">
        <f t="shared" si="109"/>
        <v>1.6705083333333329E-2</v>
      </c>
      <c r="H49" s="58">
        <f t="shared" si="110"/>
        <v>2.0046099999999996</v>
      </c>
      <c r="I49" s="2" t="s">
        <v>65</v>
      </c>
      <c r="J49" s="33" t="s">
        <v>1593</v>
      </c>
      <c r="K49" s="59">
        <f t="shared" si="111"/>
        <v>44067</v>
      </c>
      <c r="L49" s="60" t="str">
        <f t="shared" ca="1" si="79"/>
        <v>2021/4/9</v>
      </c>
      <c r="M49" s="44">
        <f t="shared" ca="1" si="80"/>
        <v>27480</v>
      </c>
      <c r="N49" s="61">
        <f t="shared" ca="1" si="81"/>
        <v>2.6626006186317316E-2</v>
      </c>
      <c r="O49" s="35">
        <f t="shared" si="112"/>
        <v>119.93465399999998</v>
      </c>
      <c r="P49" s="35">
        <f t="shared" si="113"/>
        <v>-6.5346000000019444E-2</v>
      </c>
      <c r="Q49" s="36">
        <f t="shared" si="114"/>
        <v>0.8</v>
      </c>
      <c r="R49" s="37">
        <f t="shared" si="115"/>
        <v>5551.8799999999555</v>
      </c>
      <c r="S49" s="38">
        <f t="shared" si="116"/>
        <v>7591.6407119999385</v>
      </c>
      <c r="T49" s="38"/>
      <c r="U49" s="62"/>
      <c r="V49" s="39">
        <f t="shared" si="117"/>
        <v>63905.729999999989</v>
      </c>
      <c r="W49" s="39">
        <f t="shared" si="118"/>
        <v>71497.370711999931</v>
      </c>
      <c r="X49" s="1">
        <f t="shared" si="119"/>
        <v>58370</v>
      </c>
      <c r="Y49" s="37">
        <f t="shared" si="120"/>
        <v>13127.370711999931</v>
      </c>
      <c r="Z49" s="183">
        <f t="shared" si="121"/>
        <v>0.2248992755182444</v>
      </c>
      <c r="AA49" s="183">
        <f>SUM($C$2:C49)*D49/SUM($B$2:B49)-1</f>
        <v>6.164567676767696E-2</v>
      </c>
      <c r="AB49" s="183">
        <f t="shared" si="92"/>
        <v>0.16325359875056744</v>
      </c>
      <c r="AC49" s="40">
        <f t="shared" si="93"/>
        <v>0.19329491666666671</v>
      </c>
    </row>
    <row r="50" spans="1:29">
      <c r="A50" s="63" t="s">
        <v>1610</v>
      </c>
      <c r="B50" s="2">
        <v>120</v>
      </c>
      <c r="C50" s="177">
        <v>88.14</v>
      </c>
      <c r="D50" s="178">
        <v>1.3608</v>
      </c>
      <c r="E50" s="32">
        <f t="shared" si="108"/>
        <v>0.21000000000000002</v>
      </c>
      <c r="F50" s="26">
        <f t="shared" si="109"/>
        <v>2.1689499999999976E-2</v>
      </c>
      <c r="H50" s="58">
        <f t="shared" si="110"/>
        <v>2.6027399999999972</v>
      </c>
      <c r="I50" s="2" t="s">
        <v>65</v>
      </c>
      <c r="J50" s="33" t="s">
        <v>1595</v>
      </c>
      <c r="K50" s="59">
        <f t="shared" si="111"/>
        <v>44068</v>
      </c>
      <c r="L50" s="60" t="str">
        <f t="shared" ca="1" si="79"/>
        <v>2021/4/9</v>
      </c>
      <c r="M50" s="44">
        <f t="shared" ca="1" si="80"/>
        <v>27360</v>
      </c>
      <c r="N50" s="61">
        <f t="shared" ca="1" si="81"/>
        <v>3.4722225877192946E-2</v>
      </c>
      <c r="O50" s="35">
        <f t="shared" si="112"/>
        <v>119.940912</v>
      </c>
      <c r="P50" s="35">
        <f t="shared" si="113"/>
        <v>-5.9088000000002694E-2</v>
      </c>
      <c r="Q50" s="36">
        <f t="shared" si="114"/>
        <v>0.8</v>
      </c>
      <c r="R50" s="37">
        <f t="shared" si="115"/>
        <v>5640.0199999999559</v>
      </c>
      <c r="S50" s="38">
        <f t="shared" si="116"/>
        <v>7674.9392159999397</v>
      </c>
      <c r="T50" s="38"/>
      <c r="U50" s="62"/>
      <c r="V50" s="39">
        <f t="shared" si="117"/>
        <v>63905.729999999989</v>
      </c>
      <c r="W50" s="39">
        <f t="shared" si="118"/>
        <v>71580.669215999922</v>
      </c>
      <c r="X50" s="1">
        <f t="shared" si="119"/>
        <v>58490</v>
      </c>
      <c r="Y50" s="37">
        <f t="shared" si="120"/>
        <v>13090.669215999922</v>
      </c>
      <c r="Z50" s="183">
        <f t="shared" si="121"/>
        <v>0.22381038153530386</v>
      </c>
      <c r="AA50" s="183">
        <f>SUM($C$2:C50)*D50/SUM($B$2:B50)-1</f>
        <v>5.5392467326732975E-2</v>
      </c>
      <c r="AB50" s="183">
        <f t="shared" si="92"/>
        <v>0.16841791420857088</v>
      </c>
      <c r="AC50" s="40">
        <f t="shared" si="93"/>
        <v>0.18831050000000005</v>
      </c>
    </row>
    <row r="51" spans="1:29">
      <c r="A51" s="63" t="s">
        <v>1611</v>
      </c>
      <c r="B51" s="2">
        <v>120</v>
      </c>
      <c r="C51" s="177">
        <v>89.07</v>
      </c>
      <c r="D51" s="178">
        <v>1.3466</v>
      </c>
      <c r="E51" s="32">
        <f t="shared" si="108"/>
        <v>0.21000000000000002</v>
      </c>
      <c r="F51" s="26">
        <f t="shared" si="109"/>
        <v>3.2469749999999922E-2</v>
      </c>
      <c r="H51" s="58">
        <f t="shared" si="110"/>
        <v>3.8963699999999903</v>
      </c>
      <c r="I51" s="2" t="s">
        <v>65</v>
      </c>
      <c r="J51" s="33" t="s">
        <v>1597</v>
      </c>
      <c r="K51" s="59">
        <f t="shared" si="111"/>
        <v>44069</v>
      </c>
      <c r="L51" s="60" t="str">
        <f t="shared" ca="1" si="79"/>
        <v>2021/4/9</v>
      </c>
      <c r="M51" s="44">
        <f t="shared" ca="1" si="80"/>
        <v>27240</v>
      </c>
      <c r="N51" s="61">
        <f t="shared" ca="1" si="81"/>
        <v>5.2209069383259782E-2</v>
      </c>
      <c r="O51" s="35">
        <f t="shared" si="112"/>
        <v>119.94166199999999</v>
      </c>
      <c r="P51" s="35">
        <f t="shared" si="113"/>
        <v>-5.8338000000006218E-2</v>
      </c>
      <c r="Q51" s="36">
        <f t="shared" si="114"/>
        <v>0.8</v>
      </c>
      <c r="R51" s="37">
        <f t="shared" si="115"/>
        <v>5729.0899999999556</v>
      </c>
      <c r="S51" s="38">
        <f t="shared" si="116"/>
        <v>7714.7925939999404</v>
      </c>
      <c r="T51" s="38"/>
      <c r="U51" s="62"/>
      <c r="V51" s="39">
        <f t="shared" si="117"/>
        <v>63905.729999999989</v>
      </c>
      <c r="W51" s="39">
        <f t="shared" si="118"/>
        <v>71620.522593999922</v>
      </c>
      <c r="X51" s="1">
        <f t="shared" si="119"/>
        <v>58610</v>
      </c>
      <c r="Y51" s="37">
        <f t="shared" si="120"/>
        <v>13010.522593999922</v>
      </c>
      <c r="Z51" s="183">
        <f t="shared" si="121"/>
        <v>0.22198468851731645</v>
      </c>
      <c r="AA51" s="183">
        <f>SUM($C$2:C51)*D51/SUM($B$2:B51)-1</f>
        <v>4.3508230744336851E-2</v>
      </c>
      <c r="AB51" s="183">
        <f t="shared" si="92"/>
        <v>0.1784764577729796</v>
      </c>
      <c r="AC51" s="40">
        <f t="shared" si="93"/>
        <v>0.17753025000000011</v>
      </c>
    </row>
    <row r="52" spans="1:29">
      <c r="A52" s="63" t="s">
        <v>1612</v>
      </c>
      <c r="B52" s="2">
        <v>120</v>
      </c>
      <c r="C52" s="177">
        <v>89.71</v>
      </c>
      <c r="D52" s="178">
        <v>1.337</v>
      </c>
      <c r="E52" s="32">
        <f t="shared" si="108"/>
        <v>0.21000000000000002</v>
      </c>
      <c r="F52" s="26">
        <f t="shared" si="109"/>
        <v>3.9888416666666635E-2</v>
      </c>
      <c r="H52" s="58">
        <f t="shared" si="110"/>
        <v>4.786609999999996</v>
      </c>
      <c r="I52" s="2" t="s">
        <v>65</v>
      </c>
      <c r="J52" s="33" t="s">
        <v>1599</v>
      </c>
      <c r="K52" s="59">
        <f t="shared" si="111"/>
        <v>44070</v>
      </c>
      <c r="L52" s="60" t="str">
        <f t="shared" ca="1" si="79"/>
        <v>2021/4/9</v>
      </c>
      <c r="M52" s="44">
        <f t="shared" ca="1" si="80"/>
        <v>27120</v>
      </c>
      <c r="N52" s="61">
        <f t="shared" ca="1" si="81"/>
        <v>6.4421557890855408E-2</v>
      </c>
      <c r="O52" s="35">
        <f t="shared" si="112"/>
        <v>119.94226999999999</v>
      </c>
      <c r="P52" s="35">
        <f t="shared" si="113"/>
        <v>-5.7730000000006498E-2</v>
      </c>
      <c r="Q52" s="36">
        <f t="shared" si="114"/>
        <v>0.8</v>
      </c>
      <c r="R52" s="37">
        <f t="shared" si="115"/>
        <v>5818.7999999999556</v>
      </c>
      <c r="S52" s="38">
        <f t="shared" si="116"/>
        <v>7779.7355999999409</v>
      </c>
      <c r="T52" s="38"/>
      <c r="U52" s="62"/>
      <c r="V52" s="39">
        <f t="shared" si="117"/>
        <v>63905.729999999989</v>
      </c>
      <c r="W52" s="39">
        <f t="shared" si="118"/>
        <v>71685.465599999923</v>
      </c>
      <c r="X52" s="1">
        <f t="shared" si="119"/>
        <v>58730</v>
      </c>
      <c r="Y52" s="37">
        <f t="shared" si="120"/>
        <v>12955.465599999923</v>
      </c>
      <c r="Z52" s="183">
        <f t="shared" si="121"/>
        <v>0.22059365911799622</v>
      </c>
      <c r="AA52" s="183">
        <f>SUM($C$2:C52)*D52/SUM($B$2:B52)-1</f>
        <v>3.5372800000000204E-2</v>
      </c>
      <c r="AB52" s="183">
        <f t="shared" si="92"/>
        <v>0.18522085911799602</v>
      </c>
      <c r="AC52" s="40">
        <f t="shared" si="93"/>
        <v>0.17011158333333337</v>
      </c>
    </row>
    <row r="53" spans="1:29">
      <c r="A53" s="63" t="s">
        <v>1613</v>
      </c>
      <c r="B53" s="2">
        <v>120</v>
      </c>
      <c r="C53" s="177">
        <v>87.55</v>
      </c>
      <c r="D53" s="178">
        <v>1.37</v>
      </c>
      <c r="E53" s="32">
        <f t="shared" si="108"/>
        <v>0.21000000000000002</v>
      </c>
      <c r="F53" s="26">
        <f t="shared" si="109"/>
        <v>1.4850416666666651E-2</v>
      </c>
      <c r="H53" s="58">
        <f t="shared" si="110"/>
        <v>1.7820499999999981</v>
      </c>
      <c r="I53" s="2" t="s">
        <v>65</v>
      </c>
      <c r="J53" s="33" t="s">
        <v>1601</v>
      </c>
      <c r="K53" s="59">
        <f t="shared" si="111"/>
        <v>44071</v>
      </c>
      <c r="L53" s="60" t="str">
        <f t="shared" ca="1" si="79"/>
        <v>2021/4/9</v>
      </c>
      <c r="M53" s="44">
        <f t="shared" ca="1" si="80"/>
        <v>27000</v>
      </c>
      <c r="N53" s="61">
        <f t="shared" ca="1" si="81"/>
        <v>2.4090675925925901E-2</v>
      </c>
      <c r="O53" s="35">
        <f t="shared" si="112"/>
        <v>119.9435</v>
      </c>
      <c r="P53" s="35">
        <f t="shared" si="113"/>
        <v>-5.6499999999999773E-2</v>
      </c>
      <c r="Q53" s="36">
        <f t="shared" si="114"/>
        <v>0.8</v>
      </c>
      <c r="R53" s="37">
        <f t="shared" si="115"/>
        <v>5906.3499999999558</v>
      </c>
      <c r="S53" s="38">
        <f t="shared" si="116"/>
        <v>8091.6994999999397</v>
      </c>
      <c r="T53" s="38"/>
      <c r="U53" s="62"/>
      <c r="V53" s="39">
        <f t="shared" si="117"/>
        <v>63905.729999999989</v>
      </c>
      <c r="W53" s="39">
        <f t="shared" si="118"/>
        <v>71997.429499999926</v>
      </c>
      <c r="X53" s="1">
        <f t="shared" si="119"/>
        <v>58850</v>
      </c>
      <c r="Y53" s="37">
        <f t="shared" si="120"/>
        <v>13147.429499999926</v>
      </c>
      <c r="Z53" s="183">
        <f t="shared" si="121"/>
        <v>0.22340576890399189</v>
      </c>
      <c r="AA53" s="183">
        <f>SUM($C$2:C53)*D53/SUM($B$2:B53)-1</f>
        <v>5.9780358255452137E-2</v>
      </c>
      <c r="AB53" s="183">
        <f t="shared" si="92"/>
        <v>0.16362541064853975</v>
      </c>
      <c r="AC53" s="40">
        <f t="shared" si="93"/>
        <v>0.19514958333333338</v>
      </c>
    </row>
    <row r="54" spans="1:29">
      <c r="A54" s="63" t="s">
        <v>1614</v>
      </c>
      <c r="B54" s="2">
        <v>120</v>
      </c>
      <c r="C54" s="177">
        <v>87.82</v>
      </c>
      <c r="D54" s="178">
        <v>1.3657999999999999</v>
      </c>
      <c r="E54" s="32">
        <f t="shared" si="108"/>
        <v>0.21000000000000002</v>
      </c>
      <c r="F54" s="26">
        <f t="shared" si="109"/>
        <v>1.798016666666662E-2</v>
      </c>
      <c r="H54" s="58">
        <f t="shared" si="110"/>
        <v>2.1576199999999943</v>
      </c>
      <c r="I54" s="2" t="s">
        <v>65</v>
      </c>
      <c r="J54" s="33" t="s">
        <v>1615</v>
      </c>
      <c r="K54" s="59">
        <f t="shared" si="111"/>
        <v>44074</v>
      </c>
      <c r="L54" s="60" t="str">
        <f t="shared" ca="1" si="79"/>
        <v>2021/4/9</v>
      </c>
      <c r="M54" s="44">
        <f t="shared" ca="1" si="80"/>
        <v>26640</v>
      </c>
      <c r="N54" s="61">
        <f t="shared" ca="1" si="81"/>
        <v>2.9561985735735655E-2</v>
      </c>
      <c r="O54" s="35">
        <f t="shared" si="112"/>
        <v>119.94455599999998</v>
      </c>
      <c r="P54" s="35">
        <f t="shared" si="113"/>
        <v>-5.5444000000022697E-2</v>
      </c>
      <c r="Q54" s="36">
        <f t="shared" si="114"/>
        <v>0.8</v>
      </c>
      <c r="R54" s="37">
        <f t="shared" si="115"/>
        <v>5994.1699999999555</v>
      </c>
      <c r="S54" s="38">
        <f t="shared" si="116"/>
        <v>8186.8373859999383</v>
      </c>
      <c r="T54" s="38"/>
      <c r="U54" s="62"/>
      <c r="V54" s="39">
        <f t="shared" si="117"/>
        <v>63905.729999999989</v>
      </c>
      <c r="W54" s="39">
        <f t="shared" si="118"/>
        <v>72092.567385999922</v>
      </c>
      <c r="X54" s="1">
        <f t="shared" si="119"/>
        <v>58970</v>
      </c>
      <c r="Y54" s="37">
        <f t="shared" si="120"/>
        <v>13122.567385999922</v>
      </c>
      <c r="Z54" s="183">
        <f t="shared" si="121"/>
        <v>0.2225295469899935</v>
      </c>
      <c r="AA54" s="183">
        <f>SUM($C$2:C54)*D54/SUM($B$2:B54)-1</f>
        <v>5.5485645565749309E-2</v>
      </c>
      <c r="AB54" s="183">
        <f t="shared" si="92"/>
        <v>0.16704390142424419</v>
      </c>
      <c r="AC54" s="40">
        <f t="shared" si="93"/>
        <v>0.19201983333333339</v>
      </c>
    </row>
    <row r="55" spans="1:29">
      <c r="A55" s="63" t="s">
        <v>1650</v>
      </c>
      <c r="B55" s="2">
        <v>120</v>
      </c>
      <c r="C55" s="177">
        <v>87.28</v>
      </c>
      <c r="D55" s="178">
        <v>1.3742000000000001</v>
      </c>
      <c r="E55" s="32">
        <f t="shared" ref="E55" si="122">10%*Q55+13%</f>
        <v>0.21000000000000002</v>
      </c>
      <c r="F55" s="26">
        <f t="shared" ref="F55" si="123">IF(G55="",($F$1*C55-B55)/B55,H55/B55)</f>
        <v>1.1720666666666683E-2</v>
      </c>
      <c r="H55" s="58">
        <f t="shared" ref="H55" si="124">IF(G55="",$F$1*C55-B55,G55-B55)</f>
        <v>1.406480000000002</v>
      </c>
      <c r="I55" s="2" t="s">
        <v>65</v>
      </c>
      <c r="J55" s="33" t="s">
        <v>1633</v>
      </c>
      <c r="K55" s="59">
        <f t="shared" ref="K55" si="125">DATE(MID(J55,1,4),MID(J55,5,2),MID(J55,7,2))</f>
        <v>44075</v>
      </c>
      <c r="L55" s="60" t="str">
        <f t="shared" ca="1" si="79"/>
        <v>2021/4/9</v>
      </c>
      <c r="M55" s="44">
        <f t="shared" ca="1" si="80"/>
        <v>26520</v>
      </c>
      <c r="N55" s="61">
        <f t="shared" ca="1" si="81"/>
        <v>1.9357662141779818E-2</v>
      </c>
      <c r="O55" s="35">
        <f t="shared" ref="O55" si="126">D55*C55</f>
        <v>119.94017600000001</v>
      </c>
      <c r="P55" s="35">
        <f t="shared" ref="P55" si="127">O55-B55</f>
        <v>-5.9823999999991884E-2</v>
      </c>
      <c r="Q55" s="36">
        <f t="shared" ref="Q55" si="128">B55/150</f>
        <v>0.8</v>
      </c>
      <c r="R55" s="37">
        <f t="shared" ref="R55" si="129">R54+C55-T55</f>
        <v>6081.4499999999553</v>
      </c>
      <c r="S55" s="38">
        <f t="shared" ref="S55" si="130">R55*D55</f>
        <v>8357.1285899999384</v>
      </c>
      <c r="T55" s="38"/>
      <c r="U55" s="62"/>
      <c r="V55" s="39">
        <f t="shared" ref="V55" si="131">U55+V54</f>
        <v>63905.729999999989</v>
      </c>
      <c r="W55" s="39">
        <f t="shared" ref="W55" si="132">S55+V55</f>
        <v>72262.858589999931</v>
      </c>
      <c r="X55" s="1">
        <f t="shared" ref="X55" si="133">X54+B55</f>
        <v>59090</v>
      </c>
      <c r="Y55" s="37">
        <f t="shared" ref="Y55" si="134">W55-X55</f>
        <v>13172.858589999931</v>
      </c>
      <c r="Z55" s="183">
        <f t="shared" ref="Z55" si="135">W55/X55-1</f>
        <v>0.22292872888813564</v>
      </c>
      <c r="AA55" s="183">
        <f>SUM($C$2:C55)*D55/SUM($B$2:B55)-1</f>
        <v>6.0851449549549796E-2</v>
      </c>
      <c r="AB55" s="183">
        <f t="shared" si="92"/>
        <v>0.16207727933858584</v>
      </c>
      <c r="AC55" s="40">
        <f t="shared" si="93"/>
        <v>0.19827933333333334</v>
      </c>
    </row>
    <row r="56" spans="1:29">
      <c r="A56" s="63" t="s">
        <v>1651</v>
      </c>
      <c r="B56" s="2">
        <v>120</v>
      </c>
      <c r="C56" s="177">
        <v>87.18</v>
      </c>
      <c r="D56" s="178">
        <v>1.3756999999999999</v>
      </c>
      <c r="E56" s="32">
        <f t="shared" ref="E56:E63" si="136">10%*Q56+13%</f>
        <v>0.21000000000000002</v>
      </c>
      <c r="F56" s="26">
        <f t="shared" ref="F56:F63" si="137">IF(G56="",($F$1*C56-B56)/B56,H56/B56)</f>
        <v>1.0561500000000142E-2</v>
      </c>
      <c r="H56" s="58">
        <f t="shared" ref="H56:H63" si="138">IF(G56="",$F$1*C56-B56,G56-B56)</f>
        <v>1.267380000000017</v>
      </c>
      <c r="I56" s="2" t="s">
        <v>65</v>
      </c>
      <c r="J56" s="33" t="s">
        <v>1635</v>
      </c>
      <c r="K56" s="59">
        <f t="shared" ref="K56:K63" si="139">DATE(MID(J56,1,4),MID(J56,5,2),MID(J56,7,2))</f>
        <v>44076</v>
      </c>
      <c r="L56" s="60" t="str">
        <f t="shared" ca="1" si="79"/>
        <v>2021/4/9</v>
      </c>
      <c r="M56" s="44">
        <f t="shared" ca="1" si="80"/>
        <v>26400</v>
      </c>
      <c r="N56" s="61">
        <f t="shared" ca="1" si="81"/>
        <v>1.7522488636363871E-2</v>
      </c>
      <c r="O56" s="35">
        <f t="shared" ref="O56:O63" si="140">D56*C56</f>
        <v>119.933526</v>
      </c>
      <c r="P56" s="35">
        <f t="shared" ref="P56:P63" si="141">O56-B56</f>
        <v>-6.6473999999999478E-2</v>
      </c>
      <c r="Q56" s="36">
        <f t="shared" ref="Q56:Q63" si="142">B56/150</f>
        <v>0.8</v>
      </c>
      <c r="R56" s="37">
        <f t="shared" ref="R56:R58" si="143">R55+C56-T56</f>
        <v>6168.6299999999555</v>
      </c>
      <c r="S56" s="38">
        <f t="shared" ref="S56:S58" si="144">R56*D56</f>
        <v>8486.1842909999377</v>
      </c>
      <c r="T56" s="38"/>
      <c r="U56" s="62"/>
      <c r="V56" s="39">
        <f t="shared" ref="V56:V58" si="145">U56+V55</f>
        <v>63905.729999999989</v>
      </c>
      <c r="W56" s="39">
        <f t="shared" ref="W56:W58" si="146">S56+V56</f>
        <v>72391.914290999921</v>
      </c>
      <c r="X56" s="1">
        <f t="shared" ref="X56:X58" si="147">X55+B56</f>
        <v>59210</v>
      </c>
      <c r="Y56" s="37">
        <f t="shared" ref="Y56:Y58" si="148">W56-X56</f>
        <v>13181.914290999921</v>
      </c>
      <c r="Z56" s="183">
        <f t="shared" ref="Z56:Z58" si="149">W56/X56-1</f>
        <v>0.22262986473568525</v>
      </c>
      <c r="AA56" s="183">
        <f>SUM($C$2:C56)*D56/SUM($B$2:B56)-1</f>
        <v>6.0902099557522238E-2</v>
      </c>
      <c r="AB56" s="183">
        <f t="shared" si="92"/>
        <v>0.16172776517816301</v>
      </c>
      <c r="AC56" s="40">
        <f t="shared" si="93"/>
        <v>0.19943849999999988</v>
      </c>
    </row>
    <row r="57" spans="1:29">
      <c r="A57" s="63" t="s">
        <v>1652</v>
      </c>
      <c r="B57" s="2">
        <v>120</v>
      </c>
      <c r="C57" s="177">
        <v>87.86</v>
      </c>
      <c r="D57" s="178">
        <v>1.3651</v>
      </c>
      <c r="E57" s="32">
        <f t="shared" si="136"/>
        <v>0.21000000000000002</v>
      </c>
      <c r="F57" s="26">
        <f t="shared" si="137"/>
        <v>1.8443833333333378E-2</v>
      </c>
      <c r="H57" s="58">
        <f t="shared" si="138"/>
        <v>2.2132600000000053</v>
      </c>
      <c r="I57" s="2" t="s">
        <v>65</v>
      </c>
      <c r="J57" s="33" t="s">
        <v>1637</v>
      </c>
      <c r="K57" s="59">
        <f t="shared" si="139"/>
        <v>44077</v>
      </c>
      <c r="L57" s="60" t="str">
        <f t="shared" ca="1" si="79"/>
        <v>2021/4/9</v>
      </c>
      <c r="M57" s="44">
        <f t="shared" ca="1" si="80"/>
        <v>26280</v>
      </c>
      <c r="N57" s="61">
        <f t="shared" ca="1" si="81"/>
        <v>3.0739722222222297E-2</v>
      </c>
      <c r="O57" s="35">
        <f t="shared" si="140"/>
        <v>119.937686</v>
      </c>
      <c r="P57" s="35">
        <f t="shared" si="141"/>
        <v>-6.2314000000000647E-2</v>
      </c>
      <c r="Q57" s="36">
        <f t="shared" si="142"/>
        <v>0.8</v>
      </c>
      <c r="R57" s="37">
        <f t="shared" si="143"/>
        <v>6256.4899999999552</v>
      </c>
      <c r="S57" s="38">
        <f t="shared" si="144"/>
        <v>8540.7344989999383</v>
      </c>
      <c r="T57" s="38"/>
      <c r="U57" s="62"/>
      <c r="V57" s="39">
        <f t="shared" si="145"/>
        <v>63905.729999999989</v>
      </c>
      <c r="W57" s="39">
        <f t="shared" si="146"/>
        <v>72446.464498999921</v>
      </c>
      <c r="X57" s="1">
        <f t="shared" si="147"/>
        <v>59330</v>
      </c>
      <c r="Y57" s="37">
        <f t="shared" si="148"/>
        <v>13116.464498999921</v>
      </c>
      <c r="Z57" s="183">
        <f t="shared" si="149"/>
        <v>0.22107642843418041</v>
      </c>
      <c r="AA57" s="183">
        <f>SUM($C$2:C57)*D57/SUM($B$2:B57)-1</f>
        <v>5.1801636376811677E-2</v>
      </c>
      <c r="AB57" s="183">
        <f t="shared" si="92"/>
        <v>0.16927479205736873</v>
      </c>
      <c r="AC57" s="40">
        <f t="shared" si="93"/>
        <v>0.19155616666666664</v>
      </c>
    </row>
    <row r="58" spans="1:29">
      <c r="A58" s="63" t="s">
        <v>1653</v>
      </c>
      <c r="B58" s="2">
        <v>120</v>
      </c>
      <c r="C58" s="177">
        <v>88.37</v>
      </c>
      <c r="D58" s="178">
        <v>1.3573</v>
      </c>
      <c r="E58" s="32">
        <f t="shared" si="136"/>
        <v>0.21000000000000002</v>
      </c>
      <c r="F58" s="26">
        <f t="shared" si="137"/>
        <v>2.4355583333333423E-2</v>
      </c>
      <c r="H58" s="58">
        <f t="shared" si="138"/>
        <v>2.9226700000000108</v>
      </c>
      <c r="I58" s="2" t="s">
        <v>65</v>
      </c>
      <c r="J58" s="33" t="s">
        <v>1639</v>
      </c>
      <c r="K58" s="59">
        <f t="shared" si="139"/>
        <v>44078</v>
      </c>
      <c r="L58" s="60" t="str">
        <f t="shared" ca="1" si="79"/>
        <v>2021/4/9</v>
      </c>
      <c r="M58" s="44">
        <f t="shared" ca="1" si="80"/>
        <v>26160</v>
      </c>
      <c r="N58" s="61">
        <f t="shared" ca="1" si="81"/>
        <v>4.0778843654434398E-2</v>
      </c>
      <c r="O58" s="35">
        <f t="shared" si="140"/>
        <v>119.94460100000001</v>
      </c>
      <c r="P58" s="35">
        <f t="shared" si="141"/>
        <v>-5.5398999999994203E-2</v>
      </c>
      <c r="Q58" s="36">
        <f t="shared" si="142"/>
        <v>0.8</v>
      </c>
      <c r="R58" s="37">
        <f t="shared" si="143"/>
        <v>6344.8599999999551</v>
      </c>
      <c r="S58" s="38">
        <f t="shared" si="144"/>
        <v>8611.8784779999387</v>
      </c>
      <c r="T58" s="38"/>
      <c r="U58" s="62"/>
      <c r="V58" s="39">
        <f t="shared" si="145"/>
        <v>63905.729999999989</v>
      </c>
      <c r="W58" s="39">
        <f t="shared" si="146"/>
        <v>72517.608477999922</v>
      </c>
      <c r="X58" s="1">
        <f t="shared" si="147"/>
        <v>59450</v>
      </c>
      <c r="Y58" s="37">
        <f t="shared" si="148"/>
        <v>13067.608477999922</v>
      </c>
      <c r="Z58" s="183">
        <f t="shared" si="149"/>
        <v>0.21980838482758491</v>
      </c>
      <c r="AA58" s="183">
        <f>SUM($C$2:C58)*D58/SUM($B$2:B58)-1</f>
        <v>4.5001124501424572E-2</v>
      </c>
      <c r="AB58" s="183">
        <f t="shared" si="92"/>
        <v>0.17480726032616034</v>
      </c>
      <c r="AC58" s="40">
        <f t="shared" si="93"/>
        <v>0.18564441666666659</v>
      </c>
    </row>
    <row r="59" spans="1:29">
      <c r="A59" s="63" t="s">
        <v>1654</v>
      </c>
      <c r="B59" s="2">
        <v>120</v>
      </c>
      <c r="C59" s="177">
        <v>90.15</v>
      </c>
      <c r="D59" s="178">
        <v>1.3304</v>
      </c>
      <c r="E59" s="32">
        <f t="shared" si="136"/>
        <v>0.21000000000000002</v>
      </c>
      <c r="F59" s="26">
        <f t="shared" si="137"/>
        <v>4.4988750000000029E-2</v>
      </c>
      <c r="H59" s="58">
        <f t="shared" si="138"/>
        <v>5.3986500000000035</v>
      </c>
      <c r="I59" s="2" t="s">
        <v>65</v>
      </c>
      <c r="J59" s="33" t="s">
        <v>1641</v>
      </c>
      <c r="K59" s="59">
        <f t="shared" si="139"/>
        <v>44081</v>
      </c>
      <c r="L59" s="60" t="str">
        <f t="shared" ca="1" si="79"/>
        <v>2021/4/9</v>
      </c>
      <c r="M59" s="44">
        <f t="shared" ca="1" si="80"/>
        <v>25800</v>
      </c>
      <c r="N59" s="61">
        <f t="shared" ca="1" si="81"/>
        <v>7.6376250000000048E-2</v>
      </c>
      <c r="O59" s="35">
        <f t="shared" si="140"/>
        <v>119.93556000000001</v>
      </c>
      <c r="P59" s="35">
        <f t="shared" si="141"/>
        <v>-6.4439999999990505E-2</v>
      </c>
      <c r="Q59" s="36">
        <f t="shared" si="142"/>
        <v>0.8</v>
      </c>
      <c r="R59" s="37">
        <f t="shared" ref="R59:R63" si="150">R58+C59-T59</f>
        <v>6435.0099999999547</v>
      </c>
      <c r="S59" s="38">
        <f t="shared" ref="S59:S63" si="151">R59*D59</f>
        <v>8561.1373039999398</v>
      </c>
      <c r="T59" s="38"/>
      <c r="U59" s="62"/>
      <c r="V59" s="39">
        <f t="shared" ref="V59:V63" si="152">U59+V58</f>
        <v>63905.729999999989</v>
      </c>
      <c r="W59" s="39">
        <f t="shared" ref="W59:W63" si="153">S59+V59</f>
        <v>72466.867303999927</v>
      </c>
      <c r="X59" s="1">
        <f t="shared" ref="X59:X63" si="154">X58+B59</f>
        <v>59570</v>
      </c>
      <c r="Y59" s="37">
        <f t="shared" ref="Y59:Y63" si="155">W59-X59</f>
        <v>12896.867303999927</v>
      </c>
      <c r="Z59" s="183">
        <f t="shared" ref="Z59:Z63" si="156">W59/X59-1</f>
        <v>0.21649936719825291</v>
      </c>
      <c r="AA59" s="183">
        <f>SUM($C$2:C59)*D59/SUM($B$2:B59)-1</f>
        <v>2.3873231372549153E-2</v>
      </c>
      <c r="AB59" s="183">
        <f t="shared" si="92"/>
        <v>0.19262613582570376</v>
      </c>
      <c r="AC59" s="40">
        <f t="shared" si="93"/>
        <v>0.16501125</v>
      </c>
    </row>
    <row r="60" spans="1:29">
      <c r="A60" s="63" t="s">
        <v>1655</v>
      </c>
      <c r="B60" s="2">
        <v>120</v>
      </c>
      <c r="C60" s="177">
        <v>89.57</v>
      </c>
      <c r="D60" s="178">
        <v>1.3391</v>
      </c>
      <c r="E60" s="32">
        <f t="shared" si="136"/>
        <v>0.21000000000000002</v>
      </c>
      <c r="F60" s="26">
        <f t="shared" si="137"/>
        <v>3.8265583333333214E-2</v>
      </c>
      <c r="H60" s="58">
        <f t="shared" si="138"/>
        <v>4.5918699999999859</v>
      </c>
      <c r="I60" s="2" t="s">
        <v>65</v>
      </c>
      <c r="J60" s="33" t="s">
        <v>1643</v>
      </c>
      <c r="K60" s="59">
        <f t="shared" si="139"/>
        <v>44082</v>
      </c>
      <c r="L60" s="60" t="str">
        <f t="shared" ca="1" si="79"/>
        <v>2021/4/9</v>
      </c>
      <c r="M60" s="44">
        <f t="shared" ca="1" si="80"/>
        <v>25680</v>
      </c>
      <c r="N60" s="61">
        <f t="shared" ca="1" si="81"/>
        <v>6.5266065031152454E-2</v>
      </c>
      <c r="O60" s="35">
        <f t="shared" si="140"/>
        <v>119.94318699999998</v>
      </c>
      <c r="P60" s="35">
        <f t="shared" si="141"/>
        <v>-5.6813000000019542E-2</v>
      </c>
      <c r="Q60" s="36">
        <f t="shared" si="142"/>
        <v>0.8</v>
      </c>
      <c r="R60" s="37">
        <f t="shared" si="150"/>
        <v>6524.5799999999545</v>
      </c>
      <c r="S60" s="38">
        <f t="shared" si="151"/>
        <v>8737.0650779999396</v>
      </c>
      <c r="T60" s="38"/>
      <c r="U60" s="62"/>
      <c r="V60" s="39">
        <f t="shared" si="152"/>
        <v>63905.729999999989</v>
      </c>
      <c r="W60" s="39">
        <f t="shared" si="153"/>
        <v>72642.795077999923</v>
      </c>
      <c r="X60" s="1">
        <f t="shared" si="154"/>
        <v>59690</v>
      </c>
      <c r="Y60" s="37">
        <f t="shared" si="155"/>
        <v>12952.795077999923</v>
      </c>
      <c r="Z60" s="183">
        <f t="shared" si="156"/>
        <v>0.21700109026637504</v>
      </c>
      <c r="AA60" s="183">
        <f>SUM($C$2:C60)*D60/SUM($B$2:B60)-1</f>
        <v>3.0055640495867841E-2</v>
      </c>
      <c r="AB60" s="183">
        <f t="shared" si="92"/>
        <v>0.1869454497705072</v>
      </c>
      <c r="AC60" s="40">
        <f t="shared" si="93"/>
        <v>0.17173441666666681</v>
      </c>
    </row>
    <row r="61" spans="1:29">
      <c r="A61" s="63" t="s">
        <v>1656</v>
      </c>
      <c r="B61" s="2">
        <v>120</v>
      </c>
      <c r="C61" s="177">
        <v>91.87</v>
      </c>
      <c r="D61" s="178">
        <v>1.3056000000000001</v>
      </c>
      <c r="E61" s="32">
        <f t="shared" si="136"/>
        <v>0.21000000000000002</v>
      </c>
      <c r="F61" s="26">
        <f t="shared" si="137"/>
        <v>6.4926416666666736E-2</v>
      </c>
      <c r="H61" s="58">
        <f t="shared" si="138"/>
        <v>7.7911700000000081</v>
      </c>
      <c r="I61" s="2" t="s">
        <v>65</v>
      </c>
      <c r="J61" s="33" t="s">
        <v>1645</v>
      </c>
      <c r="K61" s="59">
        <f t="shared" si="139"/>
        <v>44083</v>
      </c>
      <c r="L61" s="60" t="str">
        <f t="shared" ca="1" si="79"/>
        <v>2021/4/9</v>
      </c>
      <c r="M61" s="44">
        <f t="shared" ca="1" si="80"/>
        <v>25560</v>
      </c>
      <c r="N61" s="61">
        <f t="shared" ca="1" si="81"/>
        <v>0.1112588830203444</v>
      </c>
      <c r="O61" s="35">
        <f t="shared" si="140"/>
        <v>119.94547200000001</v>
      </c>
      <c r="P61" s="35">
        <f t="shared" si="141"/>
        <v>-5.4527999999990584E-2</v>
      </c>
      <c r="Q61" s="36">
        <f t="shared" si="142"/>
        <v>0.8</v>
      </c>
      <c r="R61" s="37">
        <f t="shared" si="150"/>
        <v>6616.4499999999543</v>
      </c>
      <c r="S61" s="38">
        <f t="shared" si="151"/>
        <v>8638.4371199999405</v>
      </c>
      <c r="T61" s="38"/>
      <c r="U61" s="62"/>
      <c r="V61" s="39">
        <f t="shared" si="152"/>
        <v>63905.729999999989</v>
      </c>
      <c r="W61" s="39">
        <f t="shared" si="153"/>
        <v>72544.167119999925</v>
      </c>
      <c r="X61" s="1">
        <f t="shared" si="154"/>
        <v>59810</v>
      </c>
      <c r="Y61" s="37">
        <f t="shared" si="155"/>
        <v>12734.167119999925</v>
      </c>
      <c r="Z61" s="183">
        <f t="shared" si="156"/>
        <v>0.21291033472663301</v>
      </c>
      <c r="AA61" s="183">
        <f>SUM($C$2:C61)*D61/SUM($B$2:B61)-1</f>
        <v>4.209847154471591E-3</v>
      </c>
      <c r="AB61" s="183">
        <f t="shared" si="92"/>
        <v>0.20870048757216142</v>
      </c>
      <c r="AC61" s="40">
        <f t="shared" si="93"/>
        <v>0.14507358333333328</v>
      </c>
    </row>
    <row r="62" spans="1:29">
      <c r="A62" s="63" t="s">
        <v>1657</v>
      </c>
      <c r="B62" s="2">
        <v>135</v>
      </c>
      <c r="C62" s="177">
        <v>105.04</v>
      </c>
      <c r="D62" s="178">
        <v>1.2846</v>
      </c>
      <c r="E62" s="32">
        <f t="shared" si="136"/>
        <v>0.22000000000000003</v>
      </c>
      <c r="F62" s="26">
        <f t="shared" si="137"/>
        <v>8.2301037037037172E-2</v>
      </c>
      <c r="H62" s="58">
        <f t="shared" si="138"/>
        <v>11.110640000000018</v>
      </c>
      <c r="I62" s="2" t="s">
        <v>65</v>
      </c>
      <c r="J62" s="33" t="s">
        <v>1647</v>
      </c>
      <c r="K62" s="59">
        <f t="shared" si="139"/>
        <v>44084</v>
      </c>
      <c r="L62" s="60" t="str">
        <f t="shared" ca="1" si="79"/>
        <v>2021/4/9</v>
      </c>
      <c r="M62" s="44">
        <f t="shared" ca="1" si="80"/>
        <v>28620</v>
      </c>
      <c r="N62" s="61">
        <f t="shared" ca="1" si="81"/>
        <v>0.14169754018169137</v>
      </c>
      <c r="O62" s="35">
        <f t="shared" si="140"/>
        <v>134.93438399999999</v>
      </c>
      <c r="P62" s="35">
        <f t="shared" si="141"/>
        <v>-6.561600000000567E-2</v>
      </c>
      <c r="Q62" s="36">
        <f t="shared" si="142"/>
        <v>0.9</v>
      </c>
      <c r="R62" s="37">
        <f t="shared" si="150"/>
        <v>6721.4899999999543</v>
      </c>
      <c r="S62" s="38">
        <f t="shared" si="151"/>
        <v>8634.4260539999414</v>
      </c>
      <c r="T62" s="38"/>
      <c r="U62" s="62"/>
      <c r="V62" s="39">
        <f t="shared" si="152"/>
        <v>63905.729999999989</v>
      </c>
      <c r="W62" s="39">
        <f t="shared" si="153"/>
        <v>72540.156053999934</v>
      </c>
      <c r="X62" s="1">
        <f t="shared" si="154"/>
        <v>59945</v>
      </c>
      <c r="Y62" s="37">
        <f t="shared" si="155"/>
        <v>12595.156053999934</v>
      </c>
      <c r="Z62" s="183">
        <f t="shared" si="156"/>
        <v>0.21011187011427035</v>
      </c>
      <c r="AA62" s="183">
        <f>SUM($C$2:C62)*D62/SUM($B$2:B62)-1</f>
        <v>-1.1736621956087934E-2</v>
      </c>
      <c r="AB62" s="183">
        <f t="shared" si="92"/>
        <v>0.22184849207035828</v>
      </c>
      <c r="AC62" s="40">
        <f t="shared" si="93"/>
        <v>0.13769896296296286</v>
      </c>
    </row>
    <row r="63" spans="1:29">
      <c r="A63" s="63" t="s">
        <v>1658</v>
      </c>
      <c r="B63" s="2">
        <v>135</v>
      </c>
      <c r="C63" s="177">
        <v>103.9</v>
      </c>
      <c r="D63" s="178">
        <v>1.2987</v>
      </c>
      <c r="E63" s="32">
        <f t="shared" si="136"/>
        <v>0.22000000000000003</v>
      </c>
      <c r="F63" s="26">
        <f t="shared" si="137"/>
        <v>7.0554814814814834E-2</v>
      </c>
      <c r="H63" s="58">
        <f t="shared" si="138"/>
        <v>9.5249000000000024</v>
      </c>
      <c r="I63" s="2" t="s">
        <v>65</v>
      </c>
      <c r="J63" s="33" t="s">
        <v>1649</v>
      </c>
      <c r="K63" s="59">
        <f t="shared" si="139"/>
        <v>44085</v>
      </c>
      <c r="L63" s="60" t="str">
        <f t="shared" ca="1" si="79"/>
        <v>2021/4/9</v>
      </c>
      <c r="M63" s="44">
        <f t="shared" ca="1" si="80"/>
        <v>28485</v>
      </c>
      <c r="N63" s="61">
        <f t="shared" ca="1" si="81"/>
        <v>0.12204979813937163</v>
      </c>
      <c r="O63" s="35">
        <f t="shared" si="140"/>
        <v>134.93493000000001</v>
      </c>
      <c r="P63" s="35">
        <f t="shared" si="141"/>
        <v>-6.5069999999991524E-2</v>
      </c>
      <c r="Q63" s="36">
        <f t="shared" si="142"/>
        <v>0.9</v>
      </c>
      <c r="R63" s="37">
        <f t="shared" si="150"/>
        <v>6825.3899999999539</v>
      </c>
      <c r="S63" s="38">
        <f t="shared" si="151"/>
        <v>8864.1339929999394</v>
      </c>
      <c r="T63" s="38"/>
      <c r="U63" s="62"/>
      <c r="V63" s="39">
        <f t="shared" si="152"/>
        <v>63905.729999999989</v>
      </c>
      <c r="W63" s="39">
        <f t="shared" si="153"/>
        <v>72769.863992999934</v>
      </c>
      <c r="X63" s="1">
        <f t="shared" si="154"/>
        <v>60080</v>
      </c>
      <c r="Y63" s="37">
        <f t="shared" si="155"/>
        <v>12689.863992999934</v>
      </c>
      <c r="Z63" s="183">
        <f t="shared" si="156"/>
        <v>0.21121611173435317</v>
      </c>
      <c r="AA63" s="183">
        <f>SUM($C$2:C63)*D63/SUM($B$2:B63)-1</f>
        <v>-8.8207882352953071E-4</v>
      </c>
      <c r="AB63" s="183">
        <f t="shared" si="92"/>
        <v>0.2120981905578827</v>
      </c>
      <c r="AC63" s="40">
        <f t="shared" si="93"/>
        <v>0.14944518518518518</v>
      </c>
    </row>
    <row r="64" spans="1:29">
      <c r="A64" s="63" t="s">
        <v>1683</v>
      </c>
      <c r="B64" s="2">
        <v>135</v>
      </c>
      <c r="C64" s="177">
        <v>103.36</v>
      </c>
      <c r="D64" s="178">
        <v>1.3055000000000001</v>
      </c>
      <c r="E64" s="32">
        <f t="shared" ref="E64:E73" si="157">10%*Q64+13%</f>
        <v>0.22000000000000003</v>
      </c>
      <c r="F64" s="26">
        <f t="shared" ref="F64:F73" si="158">IF(G64="",($F$1*C64-B64)/B64,H64/B64)</f>
        <v>6.499081481481489E-2</v>
      </c>
      <c r="H64" s="58">
        <f t="shared" ref="H64:H73" si="159">IF(G64="",$F$1*C64-B64,G64-B64)</f>
        <v>8.77376000000001</v>
      </c>
      <c r="I64" s="2" t="s">
        <v>65</v>
      </c>
      <c r="J64" s="33" t="s">
        <v>1664</v>
      </c>
      <c r="K64" s="59">
        <f t="shared" ref="K64:K73" si="160">DATE(MID(J64,1,4),MID(J64,5,2),MID(J64,7,2))</f>
        <v>44088</v>
      </c>
      <c r="L64" s="60" t="str">
        <f t="shared" ca="1" si="79"/>
        <v>2021/4/9</v>
      </c>
      <c r="M64" s="44">
        <f t="shared" ca="1" si="80"/>
        <v>28080</v>
      </c>
      <c r="N64" s="61">
        <f t="shared" ca="1" si="81"/>
        <v>0.1140463817663819</v>
      </c>
      <c r="O64" s="35">
        <f t="shared" ref="O64:O73" si="161">D64*C64</f>
        <v>134.93648000000002</v>
      </c>
      <c r="P64" s="35">
        <f t="shared" ref="P64:P73" si="162">O64-B64</f>
        <v>-6.3519999999982701E-2</v>
      </c>
      <c r="Q64" s="36">
        <f t="shared" ref="Q64:Q73" si="163">B64/150</f>
        <v>0.9</v>
      </c>
      <c r="R64" s="37">
        <f t="shared" ref="R64:R73" si="164">R63+C64-T64</f>
        <v>6928.7499999999536</v>
      </c>
      <c r="S64" s="38">
        <f t="shared" ref="S64:S73" si="165">R64*D64</f>
        <v>9045.4831249999406</v>
      </c>
      <c r="T64" s="38"/>
      <c r="U64" s="62"/>
      <c r="V64" s="39">
        <f t="shared" ref="V64:V73" si="166">U64+V63</f>
        <v>63905.729999999989</v>
      </c>
      <c r="W64" s="39">
        <f t="shared" ref="W64:W73" si="167">S64+V64</f>
        <v>72951.213124999922</v>
      </c>
      <c r="X64" s="1">
        <f t="shared" ref="X64:X73" si="168">X63+B64</f>
        <v>60215</v>
      </c>
      <c r="Y64" s="37">
        <f t="shared" ref="Y64:Y73" si="169">W64-X64</f>
        <v>12736.213124999922</v>
      </c>
      <c r="Z64" s="183">
        <f t="shared" ref="Z64:Z73" si="170">W64/X64-1</f>
        <v>0.21151229967615914</v>
      </c>
      <c r="AA64" s="183">
        <f>SUM($C$2:C64)*D64/SUM($B$2:B64)-1</f>
        <v>4.2657270391779356E-3</v>
      </c>
      <c r="AB64" s="183">
        <f t="shared" si="92"/>
        <v>0.20724657263698121</v>
      </c>
      <c r="AC64" s="40">
        <f t="shared" si="93"/>
        <v>0.15500918518518514</v>
      </c>
    </row>
    <row r="65" spans="1:29">
      <c r="A65" s="63" t="s">
        <v>1684</v>
      </c>
      <c r="B65" s="2">
        <v>135</v>
      </c>
      <c r="C65" s="177">
        <v>102.77</v>
      </c>
      <c r="D65" s="178">
        <v>1.3129</v>
      </c>
      <c r="E65" s="32">
        <f t="shared" si="157"/>
        <v>0.22000000000000003</v>
      </c>
      <c r="F65" s="26">
        <f t="shared" si="158"/>
        <v>5.8911629629629605E-2</v>
      </c>
      <c r="H65" s="58">
        <f t="shared" si="159"/>
        <v>7.9530699999999968</v>
      </c>
      <c r="I65" s="2" t="s">
        <v>65</v>
      </c>
      <c r="J65" s="33" t="s">
        <v>1666</v>
      </c>
      <c r="K65" s="59">
        <f t="shared" si="160"/>
        <v>44089</v>
      </c>
      <c r="L65" s="60" t="str">
        <f t="shared" ca="1" si="79"/>
        <v>2021/4/9</v>
      </c>
      <c r="M65" s="44">
        <f t="shared" ca="1" si="80"/>
        <v>27945</v>
      </c>
      <c r="N65" s="61">
        <f t="shared" ca="1" si="81"/>
        <v>0.10387799427446767</v>
      </c>
      <c r="O65" s="35">
        <f t="shared" si="161"/>
        <v>134.92673299999998</v>
      </c>
      <c r="P65" s="35">
        <f t="shared" si="162"/>
        <v>-7.3267000000015514E-2</v>
      </c>
      <c r="Q65" s="36">
        <f t="shared" si="163"/>
        <v>0.9</v>
      </c>
      <c r="R65" s="37">
        <f t="shared" si="164"/>
        <v>7031.5199999999541</v>
      </c>
      <c r="S65" s="38">
        <f t="shared" si="165"/>
        <v>9231.6826079999391</v>
      </c>
      <c r="T65" s="38"/>
      <c r="U65" s="62"/>
      <c r="V65" s="39">
        <f t="shared" si="166"/>
        <v>63905.729999999989</v>
      </c>
      <c r="W65" s="39">
        <f t="shared" si="167"/>
        <v>73137.412607999926</v>
      </c>
      <c r="X65" s="1">
        <f t="shared" si="168"/>
        <v>60350</v>
      </c>
      <c r="Y65" s="37">
        <f t="shared" si="169"/>
        <v>12787.412607999926</v>
      </c>
      <c r="Z65" s="183">
        <f t="shared" si="170"/>
        <v>0.21188753285832518</v>
      </c>
      <c r="AA65" s="183">
        <f>SUM($C$2:C65)*D65/SUM($B$2:B65)-1</f>
        <v>9.7792393939393207E-3</v>
      </c>
      <c r="AB65" s="183">
        <f t="shared" si="92"/>
        <v>0.20210829346438586</v>
      </c>
      <c r="AC65" s="40">
        <f t="shared" si="93"/>
        <v>0.16108837037037044</v>
      </c>
    </row>
    <row r="66" spans="1:29">
      <c r="A66" s="63" t="s">
        <v>1685</v>
      </c>
      <c r="B66" s="2">
        <v>135</v>
      </c>
      <c r="C66" s="177">
        <v>103.24</v>
      </c>
      <c r="D66" s="178">
        <v>1.3069</v>
      </c>
      <c r="E66" s="32">
        <f t="shared" si="157"/>
        <v>0.22000000000000003</v>
      </c>
      <c r="F66" s="26">
        <f t="shared" si="158"/>
        <v>6.3754370370370406E-2</v>
      </c>
      <c r="H66" s="58">
        <f t="shared" si="159"/>
        <v>8.6068400000000054</v>
      </c>
      <c r="I66" s="2" t="s">
        <v>65</v>
      </c>
      <c r="J66" s="33" t="s">
        <v>1668</v>
      </c>
      <c r="K66" s="59">
        <f t="shared" si="160"/>
        <v>44090</v>
      </c>
      <c r="L66" s="60" t="str">
        <f t="shared" ca="1" si="79"/>
        <v>2021/4/9</v>
      </c>
      <c r="M66" s="44">
        <f t="shared" ca="1" si="80"/>
        <v>27810</v>
      </c>
      <c r="N66" s="61">
        <f t="shared" ca="1" si="81"/>
        <v>0.11296284070478253</v>
      </c>
      <c r="O66" s="35">
        <f t="shared" si="161"/>
        <v>134.92435599999999</v>
      </c>
      <c r="P66" s="35">
        <f t="shared" si="162"/>
        <v>-7.5644000000011147E-2</v>
      </c>
      <c r="Q66" s="36">
        <f t="shared" si="163"/>
        <v>0.9</v>
      </c>
      <c r="R66" s="37">
        <f t="shared" si="164"/>
        <v>7134.7599999999538</v>
      </c>
      <c r="S66" s="38">
        <f t="shared" si="165"/>
        <v>9324.4178439999396</v>
      </c>
      <c r="T66" s="38"/>
      <c r="U66" s="62"/>
      <c r="V66" s="39">
        <f t="shared" si="166"/>
        <v>63905.729999999989</v>
      </c>
      <c r="W66" s="39">
        <f t="shared" si="167"/>
        <v>73230.147843999934</v>
      </c>
      <c r="X66" s="1">
        <f t="shared" si="168"/>
        <v>60485</v>
      </c>
      <c r="Y66" s="37">
        <f t="shared" si="169"/>
        <v>12745.147843999934</v>
      </c>
      <c r="Z66" s="183">
        <f t="shared" si="170"/>
        <v>0.21071584432503809</v>
      </c>
      <c r="AA66" s="183">
        <f>SUM($C$2:C66)*D66/SUM($B$2:B66)-1</f>
        <v>5.0685651148354438E-3</v>
      </c>
      <c r="AB66" s="183">
        <f t="shared" si="92"/>
        <v>0.20564727921020265</v>
      </c>
      <c r="AC66" s="40">
        <f t="shared" si="93"/>
        <v>0.15624562962962962</v>
      </c>
    </row>
    <row r="67" spans="1:29">
      <c r="A67" s="63" t="s">
        <v>1686</v>
      </c>
      <c r="B67" s="2">
        <v>135</v>
      </c>
      <c r="C67" s="177">
        <v>102.88</v>
      </c>
      <c r="D67" s="178">
        <v>1.3115000000000001</v>
      </c>
      <c r="E67" s="32">
        <f t="shared" si="157"/>
        <v>0.22000000000000003</v>
      </c>
      <c r="F67" s="26">
        <f t="shared" si="158"/>
        <v>6.0045037037036973E-2</v>
      </c>
      <c r="H67" s="58">
        <f t="shared" si="159"/>
        <v>8.1060799999999915</v>
      </c>
      <c r="I67" s="2" t="s">
        <v>65</v>
      </c>
      <c r="J67" s="33" t="s">
        <v>1670</v>
      </c>
      <c r="K67" s="59">
        <f t="shared" si="160"/>
        <v>44091</v>
      </c>
      <c r="L67" s="60" t="str">
        <f t="shared" ref="L67:L98" ca="1" si="171">IF(LEN(J67) &gt; 15,DATE(MID(J67,12,4),MID(J67,16,2),MID(J67,18,2)),TEXT(TODAY(),"yyyy/m/d"))</f>
        <v>2021/4/9</v>
      </c>
      <c r="M67" s="44">
        <f t="shared" ref="M67:M98" ca="1" si="172">(L67-K67+1)*B67</f>
        <v>27675</v>
      </c>
      <c r="N67" s="61">
        <f t="shared" ref="N67:N98" ca="1" si="173">H67/M67*365</f>
        <v>0.10690945618789509</v>
      </c>
      <c r="O67" s="35">
        <f t="shared" si="161"/>
        <v>134.92712</v>
      </c>
      <c r="P67" s="35">
        <f t="shared" si="162"/>
        <v>-7.2879999999997835E-2</v>
      </c>
      <c r="Q67" s="36">
        <f t="shared" si="163"/>
        <v>0.9</v>
      </c>
      <c r="R67" s="37">
        <f t="shared" si="164"/>
        <v>7237.6399999999539</v>
      </c>
      <c r="S67" s="38">
        <f t="shared" si="165"/>
        <v>9492.1648599999407</v>
      </c>
      <c r="T67" s="38"/>
      <c r="U67" s="62"/>
      <c r="V67" s="39">
        <f t="shared" si="166"/>
        <v>63905.729999999989</v>
      </c>
      <c r="W67" s="39">
        <f t="shared" si="167"/>
        <v>73397.894859999928</v>
      </c>
      <c r="X67" s="1">
        <f t="shared" si="168"/>
        <v>60620</v>
      </c>
      <c r="Y67" s="37">
        <f t="shared" si="169"/>
        <v>12777.894859999928</v>
      </c>
      <c r="Z67" s="183">
        <f t="shared" si="170"/>
        <v>0.21078678422962605</v>
      </c>
      <c r="AA67" s="183">
        <f>SUM($C$2:C67)*D67/SUM($B$2:B67)-1</f>
        <v>8.4554261294260691E-3</v>
      </c>
      <c r="AB67" s="183">
        <f t="shared" ref="AB67:AB98" si="174">Z67-AA67</f>
        <v>0.20233135810019998</v>
      </c>
      <c r="AC67" s="40">
        <f t="shared" ref="AC67:AC98" si="175">IF(E67-F67&lt;0,"达成",E67-F67)</f>
        <v>0.15995496296296305</v>
      </c>
    </row>
    <row r="68" spans="1:29">
      <c r="A68" s="63" t="s">
        <v>1687</v>
      </c>
      <c r="B68" s="2">
        <v>135</v>
      </c>
      <c r="C68" s="177">
        <v>101.34</v>
      </c>
      <c r="D68" s="178">
        <v>1.3313999999999999</v>
      </c>
      <c r="E68" s="32">
        <f t="shared" si="157"/>
        <v>0.22000000000000003</v>
      </c>
      <c r="F68" s="26">
        <f t="shared" si="158"/>
        <v>4.4177333333333395E-2</v>
      </c>
      <c r="H68" s="58">
        <f t="shared" si="159"/>
        <v>5.963940000000008</v>
      </c>
      <c r="I68" s="2" t="s">
        <v>65</v>
      </c>
      <c r="J68" s="33" t="s">
        <v>1672</v>
      </c>
      <c r="K68" s="59">
        <f t="shared" si="160"/>
        <v>44092</v>
      </c>
      <c r="L68" s="60" t="str">
        <f t="shared" ca="1" si="171"/>
        <v>2021/4/9</v>
      </c>
      <c r="M68" s="44">
        <f t="shared" ca="1" si="172"/>
        <v>27540</v>
      </c>
      <c r="N68" s="61">
        <f t="shared" ca="1" si="173"/>
        <v>7.9042777777777892E-2</v>
      </c>
      <c r="O68" s="35">
        <f t="shared" si="161"/>
        <v>134.92407599999999</v>
      </c>
      <c r="P68" s="35">
        <f t="shared" si="162"/>
        <v>-7.5924000000014757E-2</v>
      </c>
      <c r="Q68" s="36">
        <f t="shared" si="163"/>
        <v>0.9</v>
      </c>
      <c r="R68" s="37">
        <f t="shared" si="164"/>
        <v>7338.9799999999541</v>
      </c>
      <c r="S68" s="38">
        <f t="shared" si="165"/>
        <v>9771.1179719999382</v>
      </c>
      <c r="T68" s="38"/>
      <c r="U68" s="62"/>
      <c r="V68" s="39">
        <f t="shared" si="166"/>
        <v>63905.729999999989</v>
      </c>
      <c r="W68" s="39">
        <f t="shared" si="167"/>
        <v>73676.84797199993</v>
      </c>
      <c r="X68" s="1">
        <f t="shared" si="168"/>
        <v>60755</v>
      </c>
      <c r="Y68" s="37">
        <f t="shared" si="169"/>
        <v>12921.84797199993</v>
      </c>
      <c r="Z68" s="183">
        <f t="shared" si="170"/>
        <v>0.21268781124187197</v>
      </c>
      <c r="AA68" s="183">
        <f>SUM($C$2:C68)*D68/SUM($B$2:B68)-1</f>
        <v>2.3362818018017872E-2</v>
      </c>
      <c r="AB68" s="183">
        <f t="shared" si="174"/>
        <v>0.1893249932238541</v>
      </c>
      <c r="AC68" s="40">
        <f t="shared" si="175"/>
        <v>0.17582266666666663</v>
      </c>
    </row>
    <row r="69" spans="1:29">
      <c r="A69" s="63" t="s">
        <v>1688</v>
      </c>
      <c r="B69" s="2">
        <v>120</v>
      </c>
      <c r="C69" s="177">
        <v>90.38</v>
      </c>
      <c r="D69" s="178">
        <v>1.3270999999999999</v>
      </c>
      <c r="E69" s="32">
        <f t="shared" si="157"/>
        <v>0.21000000000000002</v>
      </c>
      <c r="F69" s="26">
        <f t="shared" si="158"/>
        <v>4.7654833333333237E-2</v>
      </c>
      <c r="H69" s="58">
        <f t="shared" si="159"/>
        <v>5.7185799999999887</v>
      </c>
      <c r="I69" s="2" t="s">
        <v>65</v>
      </c>
      <c r="J69" s="33" t="s">
        <v>1674</v>
      </c>
      <c r="K69" s="59">
        <f t="shared" si="160"/>
        <v>44095</v>
      </c>
      <c r="L69" s="60" t="str">
        <f t="shared" ca="1" si="171"/>
        <v>2021/4/9</v>
      </c>
      <c r="M69" s="44">
        <f t="shared" ca="1" si="172"/>
        <v>24120</v>
      </c>
      <c r="N69" s="61">
        <f t="shared" ca="1" si="173"/>
        <v>8.6537383913764337E-2</v>
      </c>
      <c r="O69" s="35">
        <f t="shared" si="161"/>
        <v>119.94329799999998</v>
      </c>
      <c r="P69" s="35">
        <f t="shared" si="162"/>
        <v>-5.6702000000015573E-2</v>
      </c>
      <c r="Q69" s="36">
        <f t="shared" si="163"/>
        <v>0.8</v>
      </c>
      <c r="R69" s="37">
        <f t="shared" si="164"/>
        <v>7429.3599999999542</v>
      </c>
      <c r="S69" s="38">
        <f t="shared" si="165"/>
        <v>9859.5036559999389</v>
      </c>
      <c r="T69" s="38"/>
      <c r="U69" s="62"/>
      <c r="V69" s="39">
        <f t="shared" si="166"/>
        <v>63905.729999999989</v>
      </c>
      <c r="W69" s="39">
        <f t="shared" si="167"/>
        <v>73765.233655999924</v>
      </c>
      <c r="X69" s="1">
        <f t="shared" si="168"/>
        <v>60875</v>
      </c>
      <c r="Y69" s="37">
        <f t="shared" si="169"/>
        <v>12890.233655999924</v>
      </c>
      <c r="Z69" s="183">
        <f t="shared" si="170"/>
        <v>0.21174921816837666</v>
      </c>
      <c r="AA69" s="183">
        <f>SUM($C$2:C69)*D69/SUM($B$2:B69)-1</f>
        <v>1.9765954766133742E-2</v>
      </c>
      <c r="AB69" s="183">
        <f t="shared" si="174"/>
        <v>0.19198326340224292</v>
      </c>
      <c r="AC69" s="40">
        <f t="shared" si="175"/>
        <v>0.16234516666666679</v>
      </c>
    </row>
    <row r="70" spans="1:29">
      <c r="A70" s="63" t="s">
        <v>1689</v>
      </c>
      <c r="B70" s="2">
        <v>120</v>
      </c>
      <c r="C70" s="177">
        <v>91.49</v>
      </c>
      <c r="D70" s="178">
        <v>1.3109999999999999</v>
      </c>
      <c r="E70" s="32">
        <f t="shared" si="157"/>
        <v>0.21000000000000002</v>
      </c>
      <c r="F70" s="26">
        <f t="shared" si="158"/>
        <v>6.052158333333324E-2</v>
      </c>
      <c r="H70" s="58">
        <f t="shared" si="159"/>
        <v>7.2625899999999888</v>
      </c>
      <c r="I70" s="2" t="s">
        <v>65</v>
      </c>
      <c r="J70" s="33" t="s">
        <v>1676</v>
      </c>
      <c r="K70" s="59">
        <f t="shared" si="160"/>
        <v>44096</v>
      </c>
      <c r="L70" s="60" t="str">
        <f t="shared" ca="1" si="171"/>
        <v>2021/4/9</v>
      </c>
      <c r="M70" s="44">
        <f t="shared" ca="1" si="172"/>
        <v>24000</v>
      </c>
      <c r="N70" s="61">
        <f t="shared" ca="1" si="173"/>
        <v>0.11045188958333317</v>
      </c>
      <c r="O70" s="35">
        <f t="shared" si="161"/>
        <v>119.94338999999999</v>
      </c>
      <c r="P70" s="35">
        <f t="shared" si="162"/>
        <v>-5.6610000000006266E-2</v>
      </c>
      <c r="Q70" s="36">
        <f t="shared" si="163"/>
        <v>0.8</v>
      </c>
      <c r="R70" s="37">
        <f t="shared" si="164"/>
        <v>7520.849999999954</v>
      </c>
      <c r="S70" s="38">
        <f t="shared" si="165"/>
        <v>9859.8343499999391</v>
      </c>
      <c r="T70" s="38"/>
      <c r="U70" s="62"/>
      <c r="V70" s="39">
        <f t="shared" si="166"/>
        <v>63905.729999999989</v>
      </c>
      <c r="W70" s="39">
        <f t="shared" si="167"/>
        <v>73765.564349999928</v>
      </c>
      <c r="X70" s="1">
        <f t="shared" si="168"/>
        <v>60995</v>
      </c>
      <c r="Y70" s="37">
        <f t="shared" si="169"/>
        <v>12770.564349999928</v>
      </c>
      <c r="Z70" s="183">
        <f t="shared" si="170"/>
        <v>0.20937067546520094</v>
      </c>
      <c r="AA70" s="183">
        <f>SUM($C$2:C70)*D70/SUM($B$2:B70)-1</f>
        <v>7.2842346760066956E-3</v>
      </c>
      <c r="AB70" s="183">
        <f t="shared" si="174"/>
        <v>0.20208644078919424</v>
      </c>
      <c r="AC70" s="40">
        <f t="shared" si="175"/>
        <v>0.14947841666666678</v>
      </c>
    </row>
    <row r="71" spans="1:29">
      <c r="A71" s="63" t="s">
        <v>1690</v>
      </c>
      <c r="B71" s="2">
        <v>135</v>
      </c>
      <c r="C71" s="177">
        <v>102.38</v>
      </c>
      <c r="D71" s="178">
        <v>1.3179000000000001</v>
      </c>
      <c r="E71" s="32">
        <f t="shared" si="157"/>
        <v>0.22000000000000003</v>
      </c>
      <c r="F71" s="26">
        <f t="shared" si="158"/>
        <v>5.4893185185185052E-2</v>
      </c>
      <c r="H71" s="58">
        <f t="shared" si="159"/>
        <v>7.4105799999999817</v>
      </c>
      <c r="I71" s="2" t="s">
        <v>65</v>
      </c>
      <c r="J71" s="33" t="s">
        <v>1678</v>
      </c>
      <c r="K71" s="59">
        <f t="shared" si="160"/>
        <v>44097</v>
      </c>
      <c r="L71" s="60" t="str">
        <f t="shared" ca="1" si="171"/>
        <v>2021/4/9</v>
      </c>
      <c r="M71" s="44">
        <f t="shared" ca="1" si="172"/>
        <v>26865</v>
      </c>
      <c r="N71" s="61">
        <f t="shared" ca="1" si="173"/>
        <v>0.10068348036478665</v>
      </c>
      <c r="O71" s="35">
        <f t="shared" si="161"/>
        <v>134.926602</v>
      </c>
      <c r="P71" s="35">
        <f t="shared" si="162"/>
        <v>-7.339799999999741E-2</v>
      </c>
      <c r="Q71" s="36">
        <f t="shared" si="163"/>
        <v>0.9</v>
      </c>
      <c r="R71" s="37">
        <f t="shared" si="164"/>
        <v>7623.2299999999541</v>
      </c>
      <c r="S71" s="38">
        <f t="shared" si="165"/>
        <v>10046.654816999941</v>
      </c>
      <c r="T71" s="38"/>
      <c r="U71" s="62"/>
      <c r="V71" s="39">
        <f t="shared" si="166"/>
        <v>63905.729999999989</v>
      </c>
      <c r="W71" s="39">
        <f t="shared" si="167"/>
        <v>73952.384816999926</v>
      </c>
      <c r="X71" s="1">
        <f t="shared" si="168"/>
        <v>61130</v>
      </c>
      <c r="Y71" s="37">
        <f t="shared" si="169"/>
        <v>12822.384816999926</v>
      </c>
      <c r="Z71" s="183">
        <f t="shared" si="170"/>
        <v>0.20975600878455625</v>
      </c>
      <c r="AA71" s="183">
        <f>SUM($C$2:C71)*D71/SUM($B$2:B71)-1</f>
        <v>1.238199827586195E-2</v>
      </c>
      <c r="AB71" s="183">
        <f t="shared" si="174"/>
        <v>0.1973740105086943</v>
      </c>
      <c r="AC71" s="40">
        <f t="shared" si="175"/>
        <v>0.16510681481481498</v>
      </c>
    </row>
    <row r="72" spans="1:29">
      <c r="A72" s="63" t="s">
        <v>1691</v>
      </c>
      <c r="B72" s="2">
        <v>135</v>
      </c>
      <c r="C72" s="177">
        <v>104.58</v>
      </c>
      <c r="D72" s="178">
        <v>1.2902</v>
      </c>
      <c r="E72" s="32">
        <f t="shared" si="157"/>
        <v>0.22000000000000003</v>
      </c>
      <c r="F72" s="26">
        <f t="shared" si="158"/>
        <v>7.756133333333326E-2</v>
      </c>
      <c r="H72" s="58">
        <f t="shared" si="159"/>
        <v>10.470779999999991</v>
      </c>
      <c r="I72" s="2" t="s">
        <v>65</v>
      </c>
      <c r="J72" s="33" t="s">
        <v>1680</v>
      </c>
      <c r="K72" s="59">
        <f t="shared" si="160"/>
        <v>44098</v>
      </c>
      <c r="L72" s="60" t="str">
        <f t="shared" ca="1" si="171"/>
        <v>2021/4/9</v>
      </c>
      <c r="M72" s="44">
        <f t="shared" ca="1" si="172"/>
        <v>26730</v>
      </c>
      <c r="N72" s="61">
        <f t="shared" ca="1" si="173"/>
        <v>0.14297922558922546</v>
      </c>
      <c r="O72" s="35">
        <f t="shared" si="161"/>
        <v>134.92911599999999</v>
      </c>
      <c r="P72" s="35">
        <f t="shared" si="162"/>
        <v>-7.0884000000006608E-2</v>
      </c>
      <c r="Q72" s="36">
        <f t="shared" si="163"/>
        <v>0.9</v>
      </c>
      <c r="R72" s="37">
        <f t="shared" si="164"/>
        <v>7727.809999999954</v>
      </c>
      <c r="S72" s="38">
        <f t="shared" si="165"/>
        <v>9970.42046199994</v>
      </c>
      <c r="T72" s="38"/>
      <c r="U72" s="62"/>
      <c r="V72" s="39">
        <f t="shared" si="166"/>
        <v>63905.729999999989</v>
      </c>
      <c r="W72" s="39">
        <f t="shared" si="167"/>
        <v>73876.150461999932</v>
      </c>
      <c r="X72" s="1">
        <f t="shared" si="168"/>
        <v>61265</v>
      </c>
      <c r="Y72" s="37">
        <f t="shared" si="169"/>
        <v>12611.150461999932</v>
      </c>
      <c r="Z72" s="183">
        <f t="shared" si="170"/>
        <v>0.20584592282706171</v>
      </c>
      <c r="AA72" s="183">
        <f>SUM($C$2:C72)*D72/SUM($B$2:B72)-1</f>
        <v>-8.7686195812111123E-3</v>
      </c>
      <c r="AB72" s="183">
        <f t="shared" si="174"/>
        <v>0.21461454240827282</v>
      </c>
      <c r="AC72" s="40">
        <f t="shared" si="175"/>
        <v>0.14243866666666677</v>
      </c>
    </row>
    <row r="73" spans="1:29">
      <c r="A73" s="63" t="s">
        <v>1692</v>
      </c>
      <c r="B73" s="2">
        <v>135</v>
      </c>
      <c r="C73" s="177">
        <v>104.68</v>
      </c>
      <c r="D73" s="178">
        <v>1.2889999999999999</v>
      </c>
      <c r="E73" s="32">
        <f t="shared" si="157"/>
        <v>0.22000000000000003</v>
      </c>
      <c r="F73" s="26">
        <f t="shared" si="158"/>
        <v>7.8591703703703733E-2</v>
      </c>
      <c r="H73" s="58">
        <f t="shared" si="159"/>
        <v>10.609880000000004</v>
      </c>
      <c r="I73" s="2" t="s">
        <v>65</v>
      </c>
      <c r="J73" s="33" t="s">
        <v>1682</v>
      </c>
      <c r="K73" s="59">
        <f t="shared" si="160"/>
        <v>44099</v>
      </c>
      <c r="L73" s="60" t="str">
        <f t="shared" ca="1" si="171"/>
        <v>2021/4/9</v>
      </c>
      <c r="M73" s="44">
        <f t="shared" ca="1" si="172"/>
        <v>26595</v>
      </c>
      <c r="N73" s="61">
        <f t="shared" ca="1" si="173"/>
        <v>0.14561407031396886</v>
      </c>
      <c r="O73" s="35">
        <f t="shared" si="161"/>
        <v>134.93252000000001</v>
      </c>
      <c r="P73" s="35">
        <f t="shared" si="162"/>
        <v>-6.7479999999989104E-2</v>
      </c>
      <c r="Q73" s="36">
        <f t="shared" si="163"/>
        <v>0.9</v>
      </c>
      <c r="R73" s="37">
        <f t="shared" si="164"/>
        <v>7832.4899999999543</v>
      </c>
      <c r="S73" s="38">
        <f t="shared" si="165"/>
        <v>10096.079609999941</v>
      </c>
      <c r="T73" s="38"/>
      <c r="U73" s="62"/>
      <c r="V73" s="39">
        <f t="shared" si="166"/>
        <v>63905.729999999989</v>
      </c>
      <c r="W73" s="39">
        <f t="shared" si="167"/>
        <v>74001.809609999924</v>
      </c>
      <c r="X73" s="1">
        <f t="shared" si="168"/>
        <v>61400</v>
      </c>
      <c r="Y73" s="37">
        <f t="shared" si="169"/>
        <v>12601.809609999924</v>
      </c>
      <c r="Z73" s="183">
        <f t="shared" si="170"/>
        <v>0.20524119885993364</v>
      </c>
      <c r="AA73" s="183">
        <f>SUM($C$2:C73)*D73/SUM($B$2:B73)-1</f>
        <v>-9.5522307692308406E-3</v>
      </c>
      <c r="AB73" s="183">
        <f t="shared" si="174"/>
        <v>0.21479342962916448</v>
      </c>
      <c r="AC73" s="40">
        <f t="shared" si="175"/>
        <v>0.14140829629629631</v>
      </c>
    </row>
    <row r="74" spans="1:29">
      <c r="A74" s="63" t="s">
        <v>1712</v>
      </c>
      <c r="B74" s="2">
        <v>135</v>
      </c>
      <c r="C74" s="177">
        <v>105.46</v>
      </c>
      <c r="D74" s="178">
        <v>1.2794000000000001</v>
      </c>
      <c r="E74" s="32">
        <f t="shared" ref="E74:E77" si="176">10%*Q74+13%</f>
        <v>0.22000000000000003</v>
      </c>
      <c r="F74" s="26">
        <f t="shared" ref="F74:F77" si="177">IF(G74="",($F$1*C74-B74)/B74,H74/B74)</f>
        <v>8.6628592592592632E-2</v>
      </c>
      <c r="H74" s="58">
        <f t="shared" ref="H74:H77" si="178">IF(G74="",$F$1*C74-B74,G74-B74)</f>
        <v>11.694860000000006</v>
      </c>
      <c r="I74" s="2" t="s">
        <v>65</v>
      </c>
      <c r="J74" s="33" t="s">
        <v>1700</v>
      </c>
      <c r="K74" s="59">
        <f t="shared" ref="K74:K77" si="179">DATE(MID(J74,1,4),MID(J74,5,2),MID(J74,7,2))</f>
        <v>44102</v>
      </c>
      <c r="L74" s="60" t="str">
        <f t="shared" ca="1" si="171"/>
        <v>2021/4/9</v>
      </c>
      <c r="M74" s="44">
        <f t="shared" ca="1" si="172"/>
        <v>26190</v>
      </c>
      <c r="N74" s="61">
        <f t="shared" ca="1" si="173"/>
        <v>0.1629867850324552</v>
      </c>
      <c r="O74" s="35">
        <f t="shared" ref="O74:O77" si="180">D74*C74</f>
        <v>134.925524</v>
      </c>
      <c r="P74" s="35">
        <f t="shared" ref="P74:P77" si="181">O74-B74</f>
        <v>-7.4476000000004206E-2</v>
      </c>
      <c r="Q74" s="36">
        <f t="shared" ref="Q74:Q77" si="182">B74/150</f>
        <v>0.9</v>
      </c>
      <c r="R74" s="37">
        <f t="shared" ref="R74:R79" si="183">R73+C74-T74</f>
        <v>7937.9499999999543</v>
      </c>
      <c r="S74" s="38">
        <f t="shared" ref="S74:S79" si="184">R74*D74</f>
        <v>10155.813229999942</v>
      </c>
      <c r="T74" s="38"/>
      <c r="U74" s="62"/>
      <c r="V74" s="39">
        <f t="shared" ref="V74:V79" si="185">U74+V73</f>
        <v>63905.729999999989</v>
      </c>
      <c r="W74" s="39">
        <f t="shared" ref="W74:W79" si="186">S74+V74</f>
        <v>74061.543229999923</v>
      </c>
      <c r="X74" s="1">
        <f t="shared" ref="X74:X79" si="187">X73+B74</f>
        <v>61535</v>
      </c>
      <c r="Y74" s="37">
        <f t="shared" ref="Y74:Y79" si="188">W74-X74</f>
        <v>12526.543229999923</v>
      </c>
      <c r="Z74" s="183">
        <f t="shared" ref="Z74:Z79" si="189">W74/X74-1</f>
        <v>0.20356777817502114</v>
      </c>
      <c r="AA74" s="183">
        <f>SUM($C$2:C74)*D74/SUM($B$2:B74)-1</f>
        <v>-1.6685900274574283E-2</v>
      </c>
      <c r="AB74" s="183">
        <f t="shared" si="174"/>
        <v>0.22025367844959542</v>
      </c>
      <c r="AC74" s="40">
        <f t="shared" si="175"/>
        <v>0.13337140740740738</v>
      </c>
    </row>
    <row r="75" spans="1:29">
      <c r="A75" s="63" t="s">
        <v>1713</v>
      </c>
      <c r="B75" s="2">
        <v>135</v>
      </c>
      <c r="C75" s="177">
        <v>104.65</v>
      </c>
      <c r="D75" s="178">
        <v>1.2892999999999999</v>
      </c>
      <c r="E75" s="32">
        <f t="shared" si="176"/>
        <v>0.22000000000000003</v>
      </c>
      <c r="F75" s="26">
        <f t="shared" si="177"/>
        <v>7.8282592592592612E-2</v>
      </c>
      <c r="H75" s="58">
        <f t="shared" si="178"/>
        <v>10.568150000000003</v>
      </c>
      <c r="I75" s="2" t="s">
        <v>65</v>
      </c>
      <c r="J75" s="33" t="s">
        <v>1702</v>
      </c>
      <c r="K75" s="59">
        <f t="shared" si="179"/>
        <v>44103</v>
      </c>
      <c r="L75" s="60" t="str">
        <f t="shared" ca="1" si="171"/>
        <v>2021/4/9</v>
      </c>
      <c r="M75" s="44">
        <f t="shared" ca="1" si="172"/>
        <v>26055</v>
      </c>
      <c r="N75" s="61">
        <f t="shared" ca="1" si="173"/>
        <v>0.14804739013625029</v>
      </c>
      <c r="O75" s="35">
        <f t="shared" si="180"/>
        <v>134.92524499999999</v>
      </c>
      <c r="P75" s="35">
        <f t="shared" si="181"/>
        <v>-7.4755000000010341E-2</v>
      </c>
      <c r="Q75" s="36">
        <f t="shared" si="182"/>
        <v>0.9</v>
      </c>
      <c r="R75" s="37">
        <f t="shared" si="183"/>
        <v>8042.599999999954</v>
      </c>
      <c r="S75" s="38">
        <f t="shared" si="184"/>
        <v>10369.32417999994</v>
      </c>
      <c r="T75" s="38"/>
      <c r="U75" s="62"/>
      <c r="V75" s="39">
        <f t="shared" si="185"/>
        <v>63905.729999999989</v>
      </c>
      <c r="W75" s="39">
        <f t="shared" si="186"/>
        <v>74275.054179999934</v>
      </c>
      <c r="X75" s="1">
        <f t="shared" si="187"/>
        <v>61670</v>
      </c>
      <c r="Y75" s="37">
        <f t="shared" si="188"/>
        <v>12605.054179999934</v>
      </c>
      <c r="Z75" s="183">
        <f t="shared" si="189"/>
        <v>0.20439523560888495</v>
      </c>
      <c r="AA75" s="183">
        <f>SUM($C$2:C75)*D75/SUM($B$2:B75)-1</f>
        <v>-8.9524852813854805E-3</v>
      </c>
      <c r="AB75" s="183">
        <f t="shared" si="174"/>
        <v>0.21334772089027043</v>
      </c>
      <c r="AC75" s="40">
        <f t="shared" si="175"/>
        <v>0.1417174074074074</v>
      </c>
    </row>
    <row r="76" spans="1:29">
      <c r="A76" s="63" t="s">
        <v>1714</v>
      </c>
      <c r="B76" s="2">
        <v>135</v>
      </c>
      <c r="C76" s="177">
        <v>105.27</v>
      </c>
      <c r="D76" s="178">
        <v>1.2817000000000001</v>
      </c>
      <c r="E76" s="32">
        <f t="shared" si="176"/>
        <v>0.22000000000000003</v>
      </c>
      <c r="F76" s="26">
        <f t="shared" si="177"/>
        <v>8.4670888888888809E-2</v>
      </c>
      <c r="H76" s="58">
        <f t="shared" si="178"/>
        <v>11.430569999999989</v>
      </c>
      <c r="I76" s="2" t="s">
        <v>65</v>
      </c>
      <c r="J76" s="33" t="s">
        <v>1705</v>
      </c>
      <c r="K76" s="59">
        <f t="shared" si="179"/>
        <v>44104</v>
      </c>
      <c r="L76" s="60" t="str">
        <f t="shared" ca="1" si="171"/>
        <v>2021/4/9</v>
      </c>
      <c r="M76" s="44">
        <f t="shared" ca="1" si="172"/>
        <v>25920</v>
      </c>
      <c r="N76" s="61">
        <f t="shared" ca="1" si="173"/>
        <v>0.16096288773148132</v>
      </c>
      <c r="O76" s="35">
        <f t="shared" si="180"/>
        <v>134.92455899999999</v>
      </c>
      <c r="P76" s="35">
        <f t="shared" si="181"/>
        <v>-7.5441000000012082E-2</v>
      </c>
      <c r="Q76" s="36">
        <f t="shared" si="182"/>
        <v>0.9</v>
      </c>
      <c r="R76" s="37">
        <f t="shared" si="183"/>
        <v>8147.8699999999544</v>
      </c>
      <c r="S76" s="38">
        <f t="shared" si="184"/>
        <v>10443.124978999942</v>
      </c>
      <c r="T76" s="38"/>
      <c r="U76" s="62"/>
      <c r="V76" s="39">
        <f t="shared" si="185"/>
        <v>63905.729999999989</v>
      </c>
      <c r="W76" s="39">
        <f t="shared" si="186"/>
        <v>74348.854978999938</v>
      </c>
      <c r="X76" s="1">
        <f t="shared" si="187"/>
        <v>61805</v>
      </c>
      <c r="Y76" s="37">
        <f t="shared" si="188"/>
        <v>12543.854978999938</v>
      </c>
      <c r="Z76" s="183">
        <f t="shared" si="189"/>
        <v>0.2029585790631816</v>
      </c>
      <c r="AA76" s="183">
        <f>SUM($C$2:C76)*D76/SUM($B$2:B76)-1</f>
        <v>-1.4589392746666596E-2</v>
      </c>
      <c r="AB76" s="183">
        <f t="shared" si="174"/>
        <v>0.2175479718098482</v>
      </c>
      <c r="AC76" s="40">
        <f t="shared" si="175"/>
        <v>0.13532911111111123</v>
      </c>
    </row>
    <row r="77" spans="1:29">
      <c r="A77" s="63" t="s">
        <v>1715</v>
      </c>
      <c r="B77" s="2">
        <v>135</v>
      </c>
      <c r="C77" s="177">
        <v>102.69</v>
      </c>
      <c r="D77" s="178">
        <v>1.3140000000000001</v>
      </c>
      <c r="E77" s="32">
        <f t="shared" si="176"/>
        <v>0.22000000000000003</v>
      </c>
      <c r="F77" s="26">
        <f t="shared" si="177"/>
        <v>5.8087333333333359E-2</v>
      </c>
      <c r="H77" s="58">
        <f t="shared" si="178"/>
        <v>7.8417900000000031</v>
      </c>
      <c r="I77" s="2" t="s">
        <v>65</v>
      </c>
      <c r="J77" s="33" t="s">
        <v>1707</v>
      </c>
      <c r="K77" s="59">
        <f t="shared" si="179"/>
        <v>44113</v>
      </c>
      <c r="L77" s="60" t="str">
        <f t="shared" ca="1" si="171"/>
        <v>2021/4/9</v>
      </c>
      <c r="M77" s="44">
        <f t="shared" ca="1" si="172"/>
        <v>24705</v>
      </c>
      <c r="N77" s="61">
        <f t="shared" ca="1" si="173"/>
        <v>0.11585724954462664</v>
      </c>
      <c r="O77" s="35">
        <f t="shared" si="180"/>
        <v>134.93466000000001</v>
      </c>
      <c r="P77" s="35">
        <f t="shared" si="181"/>
        <v>-6.533999999999196E-2</v>
      </c>
      <c r="Q77" s="36">
        <f t="shared" si="182"/>
        <v>0.9</v>
      </c>
      <c r="R77" s="37">
        <f t="shared" si="183"/>
        <v>8250.559999999954</v>
      </c>
      <c r="S77" s="38">
        <f t="shared" si="184"/>
        <v>10841.235839999939</v>
      </c>
      <c r="T77" s="38"/>
      <c r="U77" s="62"/>
      <c r="V77" s="39">
        <f t="shared" si="185"/>
        <v>63905.729999999989</v>
      </c>
      <c r="W77" s="39">
        <f t="shared" si="186"/>
        <v>74746.965839999932</v>
      </c>
      <c r="X77" s="1">
        <f t="shared" si="187"/>
        <v>61940</v>
      </c>
      <c r="Y77" s="37">
        <f t="shared" si="188"/>
        <v>12806.965839999932</v>
      </c>
      <c r="Z77" s="183">
        <f t="shared" si="189"/>
        <v>0.20676405941233345</v>
      </c>
      <c r="AA77" s="183">
        <f>SUM($C$2:C77)*D77/SUM($B$2:B77)-1</f>
        <v>1.0091558359621278E-2</v>
      </c>
      <c r="AB77" s="183">
        <f t="shared" si="174"/>
        <v>0.19667250105271217</v>
      </c>
      <c r="AC77" s="40">
        <f t="shared" si="175"/>
        <v>0.16191266666666668</v>
      </c>
    </row>
    <row r="78" spans="1:29">
      <c r="A78" s="63" t="s">
        <v>1716</v>
      </c>
      <c r="B78" s="2">
        <v>135</v>
      </c>
      <c r="C78" s="177">
        <v>99.99</v>
      </c>
      <c r="D78" s="178">
        <v>1.3494999999999999</v>
      </c>
      <c r="E78" s="32">
        <f t="shared" ref="E78:E79" si="190">10%*Q78+13%</f>
        <v>0.22000000000000003</v>
      </c>
      <c r="F78" s="26">
        <f t="shared" ref="F78:F79" si="191">IF(G78="",($F$1*C78-B78)/B78,H78/B78)</f>
        <v>3.0267333333333219E-2</v>
      </c>
      <c r="H78" s="58">
        <f t="shared" ref="H78:H79" si="192">IF(G78="",$F$1*C78-B78,G78-B78)</f>
        <v>4.0860899999999845</v>
      </c>
      <c r="I78" s="2" t="s">
        <v>65</v>
      </c>
      <c r="J78" s="33" t="s">
        <v>1709</v>
      </c>
      <c r="K78" s="59">
        <f t="shared" ref="K78:K79" si="193">DATE(MID(J78,1,4),MID(J78,5,2),MID(J78,7,2))</f>
        <v>44116</v>
      </c>
      <c r="L78" s="60" t="str">
        <f t="shared" ca="1" si="171"/>
        <v>2021/4/9</v>
      </c>
      <c r="M78" s="44">
        <f t="shared" ca="1" si="172"/>
        <v>24300</v>
      </c>
      <c r="N78" s="61">
        <f t="shared" ca="1" si="173"/>
        <v>6.1375425925925695E-2</v>
      </c>
      <c r="O78" s="35">
        <f t="shared" ref="O78:O79" si="194">D78*C78</f>
        <v>134.93650499999998</v>
      </c>
      <c r="P78" s="35">
        <f t="shared" ref="P78:P79" si="195">O78-B78</f>
        <v>-6.3495000000017399E-2</v>
      </c>
      <c r="Q78" s="36">
        <f t="shared" ref="Q78:Q79" si="196">B78/150</f>
        <v>0.9</v>
      </c>
      <c r="R78" s="37">
        <f t="shared" si="183"/>
        <v>8350.5499999999538</v>
      </c>
      <c r="S78" s="38">
        <f t="shared" si="184"/>
        <v>11269.067224999937</v>
      </c>
      <c r="T78" s="38"/>
      <c r="U78" s="62"/>
      <c r="V78" s="39">
        <f t="shared" si="185"/>
        <v>63905.729999999989</v>
      </c>
      <c r="W78" s="39">
        <f t="shared" si="186"/>
        <v>75174.797224999929</v>
      </c>
      <c r="X78" s="1">
        <f t="shared" si="187"/>
        <v>62075</v>
      </c>
      <c r="Y78" s="37">
        <f t="shared" si="188"/>
        <v>13099.797224999929</v>
      </c>
      <c r="Z78" s="183">
        <f t="shared" si="189"/>
        <v>0.21103177164719988</v>
      </c>
      <c r="AA78" s="183">
        <f>SUM($C$2:C78)*D78/SUM($B$2:B78)-1</f>
        <v>3.6851142042509055E-2</v>
      </c>
      <c r="AB78" s="183">
        <f t="shared" si="174"/>
        <v>0.17418062960469083</v>
      </c>
      <c r="AC78" s="40">
        <f t="shared" si="175"/>
        <v>0.1897326666666668</v>
      </c>
    </row>
    <row r="79" spans="1:29">
      <c r="A79" s="63" t="s">
        <v>1717</v>
      </c>
      <c r="B79" s="2">
        <v>120</v>
      </c>
      <c r="C79" s="177">
        <v>88.75</v>
      </c>
      <c r="D79" s="178">
        <v>1.3514999999999999</v>
      </c>
      <c r="E79" s="32">
        <f t="shared" si="190"/>
        <v>0.21000000000000002</v>
      </c>
      <c r="F79" s="26">
        <f t="shared" si="191"/>
        <v>2.8760416666666681E-2</v>
      </c>
      <c r="H79" s="58">
        <f t="shared" si="192"/>
        <v>3.4512500000000017</v>
      </c>
      <c r="I79" s="2" t="s">
        <v>65</v>
      </c>
      <c r="J79" s="33" t="s">
        <v>1711</v>
      </c>
      <c r="K79" s="59">
        <f t="shared" si="193"/>
        <v>44117</v>
      </c>
      <c r="L79" s="60" t="str">
        <f t="shared" ca="1" si="171"/>
        <v>2021/4/9</v>
      </c>
      <c r="M79" s="44">
        <f t="shared" ca="1" si="172"/>
        <v>21480</v>
      </c>
      <c r="N79" s="61">
        <f t="shared" ca="1" si="173"/>
        <v>5.8645542364990713E-2</v>
      </c>
      <c r="O79" s="35">
        <f t="shared" si="194"/>
        <v>119.94562499999999</v>
      </c>
      <c r="P79" s="35">
        <f t="shared" si="195"/>
        <v>-5.437500000000739E-2</v>
      </c>
      <c r="Q79" s="36">
        <f t="shared" si="196"/>
        <v>0.8</v>
      </c>
      <c r="R79" s="37">
        <f t="shared" si="183"/>
        <v>8439.2999999999538</v>
      </c>
      <c r="S79" s="38">
        <f t="shared" si="184"/>
        <v>11405.713949999938</v>
      </c>
      <c r="T79" s="38"/>
      <c r="U79" s="62"/>
      <c r="V79" s="39">
        <f t="shared" si="185"/>
        <v>63905.729999999989</v>
      </c>
      <c r="W79" s="39">
        <f t="shared" si="186"/>
        <v>75311.443949999928</v>
      </c>
      <c r="X79" s="1">
        <f t="shared" si="187"/>
        <v>62195</v>
      </c>
      <c r="Y79" s="37">
        <f t="shared" si="188"/>
        <v>13116.443949999928</v>
      </c>
      <c r="Z79" s="183">
        <f t="shared" si="189"/>
        <v>0.21089225741618978</v>
      </c>
      <c r="AA79" s="183">
        <f>SUM($C$2:C79)*D79/SUM($B$2:B79)-1</f>
        <v>3.7910479262672769E-2</v>
      </c>
      <c r="AB79" s="183">
        <f t="shared" si="174"/>
        <v>0.17298177815351701</v>
      </c>
      <c r="AC79" s="40">
        <f t="shared" si="175"/>
        <v>0.18123958333333334</v>
      </c>
    </row>
    <row r="80" spans="1:29">
      <c r="A80" s="63" t="s">
        <v>1745</v>
      </c>
      <c r="B80" s="2">
        <v>120</v>
      </c>
      <c r="C80" s="177">
        <v>89.27</v>
      </c>
      <c r="D80" s="178">
        <v>1.3435999999999999</v>
      </c>
      <c r="E80" s="32">
        <f t="shared" ref="E80:E92" si="197">10%*Q80+13%</f>
        <v>0.21000000000000002</v>
      </c>
      <c r="F80" s="26">
        <f t="shared" ref="F80:F92" si="198">IF(G80="",($F$1*C80-B80)/B80,H80/B80)</f>
        <v>3.4788083333333358E-2</v>
      </c>
      <c r="H80" s="58">
        <f t="shared" ref="H80:H92" si="199">IF(G80="",$F$1*C80-B80,G80-B80)</f>
        <v>4.1745700000000028</v>
      </c>
      <c r="I80" s="2" t="s">
        <v>65</v>
      </c>
      <c r="J80" s="33" t="s">
        <v>1720</v>
      </c>
      <c r="K80" s="59">
        <f t="shared" ref="K80:K92" si="200">DATE(MID(J80,1,4),MID(J80,5,2),MID(J80,7,2))</f>
        <v>44118</v>
      </c>
      <c r="L80" s="60" t="str">
        <f t="shared" ca="1" si="171"/>
        <v>2021/4/9</v>
      </c>
      <c r="M80" s="44">
        <f t="shared" ca="1" si="172"/>
        <v>21360</v>
      </c>
      <c r="N80" s="61">
        <f t="shared" ca="1" si="173"/>
        <v>7.1335114700374583E-2</v>
      </c>
      <c r="O80" s="35">
        <f t="shared" ref="O80:O92" si="201">D80*C80</f>
        <v>119.94317199999999</v>
      </c>
      <c r="P80" s="35">
        <f t="shared" ref="P80:P92" si="202">O80-B80</f>
        <v>-5.6828000000010093E-2</v>
      </c>
      <c r="Q80" s="36">
        <f t="shared" ref="Q80:Q92" si="203">B80/150</f>
        <v>0.8</v>
      </c>
      <c r="R80" s="37">
        <f t="shared" ref="R80:R92" si="204">R79+C80-T80</f>
        <v>8528.5699999999542</v>
      </c>
      <c r="S80" s="38">
        <f t="shared" ref="S80:S92" si="205">R80*D80</f>
        <v>11458.986651999938</v>
      </c>
      <c r="T80" s="38"/>
      <c r="U80" s="62"/>
      <c r="V80" s="39">
        <f t="shared" ref="V80:V92" si="206">U80+V79</f>
        <v>63905.729999999989</v>
      </c>
      <c r="W80" s="39">
        <f t="shared" ref="W80:W92" si="207">S80+V80</f>
        <v>75364.71665199993</v>
      </c>
      <c r="X80" s="1">
        <f t="shared" ref="X80:X92" si="208">X79+B80</f>
        <v>62315</v>
      </c>
      <c r="Y80" s="37">
        <f t="shared" ref="Y80:Y92" si="209">W80-X80</f>
        <v>13049.71665199993</v>
      </c>
      <c r="Z80" s="183">
        <f t="shared" ref="Z80:Z92" si="210">W80/X80-1</f>
        <v>0.20941533582604399</v>
      </c>
      <c r="AA80" s="183">
        <f>SUM($C$2:C80)*D80/SUM($B$2:B80)-1</f>
        <v>3.1451205260495607E-2</v>
      </c>
      <c r="AB80" s="183">
        <f t="shared" si="174"/>
        <v>0.17796413056554838</v>
      </c>
      <c r="AC80" s="40">
        <f t="shared" si="175"/>
        <v>0.17521191666666666</v>
      </c>
    </row>
    <row r="81" spans="1:29">
      <c r="A81" s="63" t="s">
        <v>1746</v>
      </c>
      <c r="B81" s="2">
        <v>120</v>
      </c>
      <c r="C81" s="177">
        <v>89.77</v>
      </c>
      <c r="D81" s="178">
        <v>1.3361000000000001</v>
      </c>
      <c r="E81" s="32">
        <f t="shared" si="197"/>
        <v>0.21000000000000002</v>
      </c>
      <c r="F81" s="26">
        <f t="shared" si="198"/>
        <v>4.058391666666665E-2</v>
      </c>
      <c r="H81" s="58">
        <f t="shared" si="199"/>
        <v>4.8700699999999983</v>
      </c>
      <c r="I81" s="2" t="s">
        <v>65</v>
      </c>
      <c r="J81" s="33" t="s">
        <v>1722</v>
      </c>
      <c r="K81" s="59">
        <f t="shared" si="200"/>
        <v>44119</v>
      </c>
      <c r="L81" s="60" t="str">
        <f t="shared" ca="1" si="171"/>
        <v>2021/4/9</v>
      </c>
      <c r="M81" s="44">
        <f t="shared" ca="1" si="172"/>
        <v>21240</v>
      </c>
      <c r="N81" s="61">
        <f t="shared" ca="1" si="173"/>
        <v>8.3689997645951003E-2</v>
      </c>
      <c r="O81" s="35">
        <f t="shared" si="201"/>
        <v>119.941697</v>
      </c>
      <c r="P81" s="35">
        <f t="shared" si="202"/>
        <v>-5.8302999999995109E-2</v>
      </c>
      <c r="Q81" s="36">
        <f t="shared" si="203"/>
        <v>0.8</v>
      </c>
      <c r="R81" s="37">
        <f t="shared" si="204"/>
        <v>8618.3399999999547</v>
      </c>
      <c r="S81" s="38">
        <f t="shared" si="205"/>
        <v>11514.96407399994</v>
      </c>
      <c r="T81" s="38"/>
      <c r="U81" s="62"/>
      <c r="V81" s="39">
        <f t="shared" si="206"/>
        <v>63905.729999999989</v>
      </c>
      <c r="W81" s="39">
        <f t="shared" si="207"/>
        <v>75420.694073999926</v>
      </c>
      <c r="X81" s="1">
        <f t="shared" si="208"/>
        <v>62435</v>
      </c>
      <c r="Y81" s="37">
        <f t="shared" si="209"/>
        <v>12985.694073999926</v>
      </c>
      <c r="Z81" s="183">
        <f t="shared" si="210"/>
        <v>0.2079874120925751</v>
      </c>
      <c r="AA81" s="183">
        <f>SUM($C$2:C81)*D81/SUM($B$2:B81)-1</f>
        <v>2.5379628785607178E-2</v>
      </c>
      <c r="AB81" s="183">
        <f t="shared" si="174"/>
        <v>0.18260778330696792</v>
      </c>
      <c r="AC81" s="40">
        <f t="shared" si="175"/>
        <v>0.16941608333333336</v>
      </c>
    </row>
    <row r="82" spans="1:29">
      <c r="A82" s="63" t="s">
        <v>1747</v>
      </c>
      <c r="B82" s="2">
        <v>135</v>
      </c>
      <c r="C82" s="177">
        <v>101.45</v>
      </c>
      <c r="D82" s="178">
        <v>1.33</v>
      </c>
      <c r="E82" s="32">
        <f t="shared" si="197"/>
        <v>0.22000000000000003</v>
      </c>
      <c r="F82" s="26">
        <f t="shared" si="198"/>
        <v>4.5310740740740763E-2</v>
      </c>
      <c r="H82" s="58">
        <f t="shared" si="199"/>
        <v>6.1169500000000028</v>
      </c>
      <c r="I82" s="2" t="s">
        <v>65</v>
      </c>
      <c r="J82" s="33" t="s">
        <v>1724</v>
      </c>
      <c r="K82" s="59">
        <f t="shared" si="200"/>
        <v>44120</v>
      </c>
      <c r="L82" s="60" t="str">
        <f t="shared" ca="1" si="171"/>
        <v>2021/4/9</v>
      </c>
      <c r="M82" s="44">
        <f t="shared" ca="1" si="172"/>
        <v>23760</v>
      </c>
      <c r="N82" s="61">
        <f t="shared" ca="1" si="173"/>
        <v>9.3968297558922595E-2</v>
      </c>
      <c r="O82" s="35">
        <f t="shared" si="201"/>
        <v>134.92850000000001</v>
      </c>
      <c r="P82" s="35">
        <f t="shared" si="202"/>
        <v>-7.149999999998613E-2</v>
      </c>
      <c r="Q82" s="36">
        <f t="shared" si="203"/>
        <v>0.9</v>
      </c>
      <c r="R82" s="37">
        <f t="shared" si="204"/>
        <v>8719.7899999999554</v>
      </c>
      <c r="S82" s="38">
        <f t="shared" si="205"/>
        <v>11597.320699999942</v>
      </c>
      <c r="T82" s="38"/>
      <c r="U82" s="62"/>
      <c r="V82" s="39">
        <f t="shared" si="206"/>
        <v>63905.729999999989</v>
      </c>
      <c r="W82" s="39">
        <f t="shared" si="207"/>
        <v>75503.050699999934</v>
      </c>
      <c r="X82" s="1">
        <f t="shared" si="208"/>
        <v>62570</v>
      </c>
      <c r="Y82" s="37">
        <f t="shared" si="209"/>
        <v>12933.050699999934</v>
      </c>
      <c r="Z82" s="183">
        <f t="shared" si="210"/>
        <v>0.20669731021256088</v>
      </c>
      <c r="AA82" s="183">
        <f>SUM($C$2:C82)*D82/SUM($B$2:B82)-1</f>
        <v>2.0415611439842385E-2</v>
      </c>
      <c r="AB82" s="183">
        <f t="shared" si="174"/>
        <v>0.1862816987727185</v>
      </c>
      <c r="AC82" s="40">
        <f t="shared" si="175"/>
        <v>0.17468925925925927</v>
      </c>
    </row>
    <row r="83" spans="1:29">
      <c r="A83" s="63" t="s">
        <v>1748</v>
      </c>
      <c r="B83" s="2">
        <v>135</v>
      </c>
      <c r="C83" s="177">
        <v>102.51</v>
      </c>
      <c r="D83" s="178">
        <v>1.3162</v>
      </c>
      <c r="E83" s="32">
        <f t="shared" si="197"/>
        <v>0.22000000000000003</v>
      </c>
      <c r="F83" s="26">
        <f t="shared" si="198"/>
        <v>5.6232666666666639E-2</v>
      </c>
      <c r="H83" s="58">
        <f t="shared" si="199"/>
        <v>7.5914099999999962</v>
      </c>
      <c r="I83" s="2" t="s">
        <v>65</v>
      </c>
      <c r="J83" s="33" t="s">
        <v>1726</v>
      </c>
      <c r="K83" s="59">
        <f t="shared" si="200"/>
        <v>44123</v>
      </c>
      <c r="L83" s="60" t="str">
        <f t="shared" ca="1" si="171"/>
        <v>2021/4/9</v>
      </c>
      <c r="M83" s="44">
        <f t="shared" ca="1" si="172"/>
        <v>23355</v>
      </c>
      <c r="N83" s="61">
        <f t="shared" ca="1" si="173"/>
        <v>0.11864117533718684</v>
      </c>
      <c r="O83" s="35">
        <f t="shared" si="201"/>
        <v>134.92366200000001</v>
      </c>
      <c r="P83" s="35">
        <f t="shared" si="202"/>
        <v>-7.6337999999992689E-2</v>
      </c>
      <c r="Q83" s="36">
        <f t="shared" si="203"/>
        <v>0.9</v>
      </c>
      <c r="R83" s="37">
        <f t="shared" si="204"/>
        <v>8822.2999999999556</v>
      </c>
      <c r="S83" s="38">
        <f t="shared" si="205"/>
        <v>11611.911259999943</v>
      </c>
      <c r="T83" s="38"/>
      <c r="U83" s="62"/>
      <c r="V83" s="39">
        <f t="shared" si="206"/>
        <v>63905.729999999989</v>
      </c>
      <c r="W83" s="39">
        <f t="shared" si="207"/>
        <v>75517.641259999931</v>
      </c>
      <c r="X83" s="1">
        <f t="shared" si="208"/>
        <v>62705</v>
      </c>
      <c r="Y83" s="37">
        <f t="shared" si="209"/>
        <v>12812.641259999931</v>
      </c>
      <c r="Z83" s="183">
        <f t="shared" si="210"/>
        <v>0.20433205103261187</v>
      </c>
      <c r="AA83" s="183">
        <f>SUM($C$2:C83)*D83/SUM($B$2:B83)-1</f>
        <v>9.6912860340632179E-3</v>
      </c>
      <c r="AB83" s="183">
        <f t="shared" si="174"/>
        <v>0.19464076499854865</v>
      </c>
      <c r="AC83" s="40">
        <f t="shared" si="175"/>
        <v>0.16376733333333338</v>
      </c>
    </row>
    <row r="84" spans="1:29">
      <c r="A84" s="63" t="s">
        <v>1749</v>
      </c>
      <c r="B84" s="2">
        <v>135</v>
      </c>
      <c r="C84" s="177">
        <v>101.54</v>
      </c>
      <c r="D84" s="178">
        <v>1.3289</v>
      </c>
      <c r="E84" s="32">
        <f t="shared" si="197"/>
        <v>0.22000000000000003</v>
      </c>
      <c r="F84" s="26">
        <f t="shared" si="198"/>
        <v>4.6238074074074119E-2</v>
      </c>
      <c r="H84" s="58">
        <f t="shared" si="199"/>
        <v>6.2421400000000062</v>
      </c>
      <c r="I84" s="2" t="s">
        <v>65</v>
      </c>
      <c r="J84" s="33" t="s">
        <v>1728</v>
      </c>
      <c r="K84" s="59">
        <f t="shared" si="200"/>
        <v>44124</v>
      </c>
      <c r="L84" s="60" t="str">
        <f t="shared" ca="1" si="171"/>
        <v>2021/4/9</v>
      </c>
      <c r="M84" s="44">
        <f t="shared" ca="1" si="172"/>
        <v>23220</v>
      </c>
      <c r="N84" s="61">
        <f t="shared" ca="1" si="173"/>
        <v>9.8121494401378212E-2</v>
      </c>
      <c r="O84" s="35">
        <f t="shared" si="201"/>
        <v>134.93650600000001</v>
      </c>
      <c r="P84" s="35">
        <f t="shared" si="202"/>
        <v>-6.3493999999991502E-2</v>
      </c>
      <c r="Q84" s="36">
        <f t="shared" si="203"/>
        <v>0.9</v>
      </c>
      <c r="R84" s="37">
        <f t="shared" si="204"/>
        <v>8923.8399999999565</v>
      </c>
      <c r="S84" s="38">
        <f t="shared" si="205"/>
        <v>11858.890975999942</v>
      </c>
      <c r="T84" s="38"/>
      <c r="U84" s="62"/>
      <c r="V84" s="39">
        <f t="shared" si="206"/>
        <v>63905.729999999989</v>
      </c>
      <c r="W84" s="39">
        <f t="shared" si="207"/>
        <v>75764.620975999933</v>
      </c>
      <c r="X84" s="1">
        <f t="shared" si="208"/>
        <v>62840</v>
      </c>
      <c r="Y84" s="37">
        <f t="shared" si="209"/>
        <v>12924.620975999933</v>
      </c>
      <c r="Z84" s="183">
        <f t="shared" si="210"/>
        <v>0.2056750632718003</v>
      </c>
      <c r="AA84" s="183">
        <f>SUM($C$2:C84)*D84/SUM($B$2:B84)-1</f>
        <v>1.917566416906813E-2</v>
      </c>
      <c r="AB84" s="183">
        <f t="shared" si="174"/>
        <v>0.18649939910273217</v>
      </c>
      <c r="AC84" s="40">
        <f t="shared" si="175"/>
        <v>0.1737619259259259</v>
      </c>
    </row>
    <row r="85" spans="1:29">
      <c r="A85" s="63" t="s">
        <v>1750</v>
      </c>
      <c r="B85" s="2">
        <v>135</v>
      </c>
      <c r="C85" s="177">
        <v>102.59</v>
      </c>
      <c r="D85" s="178">
        <v>1.3151999999999999</v>
      </c>
      <c r="E85" s="32">
        <f t="shared" si="197"/>
        <v>0.22000000000000003</v>
      </c>
      <c r="F85" s="26">
        <f t="shared" si="198"/>
        <v>5.7056962962963101E-2</v>
      </c>
      <c r="H85" s="58">
        <f t="shared" si="199"/>
        <v>7.7026900000000182</v>
      </c>
      <c r="I85" s="2" t="s">
        <v>65</v>
      </c>
      <c r="J85" s="33" t="s">
        <v>1730</v>
      </c>
      <c r="K85" s="59">
        <f t="shared" si="200"/>
        <v>44125</v>
      </c>
      <c r="L85" s="60" t="str">
        <f t="shared" ca="1" si="171"/>
        <v>2021/4/9</v>
      </c>
      <c r="M85" s="44">
        <f t="shared" ca="1" si="172"/>
        <v>23085</v>
      </c>
      <c r="N85" s="61">
        <f t="shared" ca="1" si="173"/>
        <v>0.12178825427766977</v>
      </c>
      <c r="O85" s="35">
        <f t="shared" si="201"/>
        <v>134.926368</v>
      </c>
      <c r="P85" s="35">
        <f t="shared" si="202"/>
        <v>-7.3632000000003472E-2</v>
      </c>
      <c r="Q85" s="36">
        <f t="shared" si="203"/>
        <v>0.9</v>
      </c>
      <c r="R85" s="37">
        <f t="shared" si="204"/>
        <v>9026.4299999999566</v>
      </c>
      <c r="S85" s="38">
        <f t="shared" si="205"/>
        <v>11871.560735999943</v>
      </c>
      <c r="T85" s="38"/>
      <c r="U85" s="62"/>
      <c r="V85" s="39">
        <f t="shared" si="206"/>
        <v>63905.729999999989</v>
      </c>
      <c r="W85" s="39">
        <f t="shared" si="207"/>
        <v>75777.290735999937</v>
      </c>
      <c r="X85" s="1">
        <f t="shared" si="208"/>
        <v>62975</v>
      </c>
      <c r="Y85" s="37">
        <f t="shared" si="209"/>
        <v>12802.290735999937</v>
      </c>
      <c r="Z85" s="183">
        <f t="shared" si="210"/>
        <v>0.20329163534735906</v>
      </c>
      <c r="AA85" s="183">
        <f>SUM($C$2:C85)*D85/SUM($B$2:B85)-1</f>
        <v>8.5507368421051666E-3</v>
      </c>
      <c r="AB85" s="183">
        <f t="shared" si="174"/>
        <v>0.19474089850525389</v>
      </c>
      <c r="AC85" s="40">
        <f t="shared" si="175"/>
        <v>0.16294303703703694</v>
      </c>
    </row>
    <row r="86" spans="1:29">
      <c r="A86" s="63" t="s">
        <v>1751</v>
      </c>
      <c r="B86" s="2">
        <v>135</v>
      </c>
      <c r="C86" s="177">
        <v>103.09</v>
      </c>
      <c r="D86" s="178">
        <v>1.3089</v>
      </c>
      <c r="E86" s="32">
        <f t="shared" si="197"/>
        <v>0.22000000000000003</v>
      </c>
      <c r="F86" s="26">
        <f t="shared" si="198"/>
        <v>6.2208814814814814E-2</v>
      </c>
      <c r="H86" s="58">
        <f t="shared" si="199"/>
        <v>8.3981899999999996</v>
      </c>
      <c r="I86" s="2" t="s">
        <v>65</v>
      </c>
      <c r="J86" s="33" t="s">
        <v>1732</v>
      </c>
      <c r="K86" s="59">
        <f t="shared" si="200"/>
        <v>44126</v>
      </c>
      <c r="L86" s="60" t="str">
        <f t="shared" ca="1" si="171"/>
        <v>2021/4/9</v>
      </c>
      <c r="M86" s="44">
        <f t="shared" ca="1" si="172"/>
        <v>22950</v>
      </c>
      <c r="N86" s="61">
        <f t="shared" ca="1" si="173"/>
        <v>0.13356598474945533</v>
      </c>
      <c r="O86" s="35">
        <f t="shared" si="201"/>
        <v>134.93450100000001</v>
      </c>
      <c r="P86" s="35">
        <f t="shared" si="202"/>
        <v>-6.5498999999988428E-2</v>
      </c>
      <c r="Q86" s="36">
        <f t="shared" si="203"/>
        <v>0.9</v>
      </c>
      <c r="R86" s="37">
        <f t="shared" si="204"/>
        <v>9129.5199999999568</v>
      </c>
      <c r="S86" s="38">
        <f t="shared" si="205"/>
        <v>11949.628727999943</v>
      </c>
      <c r="T86" s="38"/>
      <c r="U86" s="62"/>
      <c r="V86" s="39">
        <f t="shared" si="206"/>
        <v>63905.729999999989</v>
      </c>
      <c r="W86" s="39">
        <f t="shared" si="207"/>
        <v>75855.358727999934</v>
      </c>
      <c r="X86" s="1">
        <f t="shared" si="208"/>
        <v>63110</v>
      </c>
      <c r="Y86" s="37">
        <f t="shared" si="209"/>
        <v>12745.358727999934</v>
      </c>
      <c r="Z86" s="183">
        <f t="shared" si="210"/>
        <v>0.20195466214545932</v>
      </c>
      <c r="AA86" s="183">
        <f>SUM($C$2:C86)*D86/SUM($B$2:B86)-1</f>
        <v>3.6664808988764452E-3</v>
      </c>
      <c r="AB86" s="183">
        <f t="shared" si="174"/>
        <v>0.19828818124658287</v>
      </c>
      <c r="AC86" s="40">
        <f t="shared" si="175"/>
        <v>0.1577911851851852</v>
      </c>
    </row>
    <row r="87" spans="1:29">
      <c r="A87" s="63" t="s">
        <v>1752</v>
      </c>
      <c r="B87" s="2">
        <v>135</v>
      </c>
      <c r="C87" s="177">
        <v>104.68</v>
      </c>
      <c r="D87" s="178">
        <v>1.2889999999999999</v>
      </c>
      <c r="E87" s="32">
        <f t="shared" si="197"/>
        <v>0.22000000000000003</v>
      </c>
      <c r="F87" s="26">
        <f t="shared" si="198"/>
        <v>7.8591703703703733E-2</v>
      </c>
      <c r="H87" s="58">
        <f t="shared" si="199"/>
        <v>10.609880000000004</v>
      </c>
      <c r="I87" s="2" t="s">
        <v>65</v>
      </c>
      <c r="J87" s="33" t="s">
        <v>1734</v>
      </c>
      <c r="K87" s="59">
        <f t="shared" si="200"/>
        <v>44127</v>
      </c>
      <c r="L87" s="60" t="str">
        <f t="shared" ca="1" si="171"/>
        <v>2021/4/9</v>
      </c>
      <c r="M87" s="44">
        <f t="shared" ca="1" si="172"/>
        <v>22815</v>
      </c>
      <c r="N87" s="61">
        <f t="shared" ca="1" si="173"/>
        <v>0.16973947841332462</v>
      </c>
      <c r="O87" s="35">
        <f t="shared" si="201"/>
        <v>134.93252000000001</v>
      </c>
      <c r="P87" s="35">
        <f t="shared" si="202"/>
        <v>-6.7479999999989104E-2</v>
      </c>
      <c r="Q87" s="36">
        <f t="shared" si="203"/>
        <v>0.9</v>
      </c>
      <c r="R87" s="37">
        <f t="shared" si="204"/>
        <v>9234.1999999999571</v>
      </c>
      <c r="S87" s="38">
        <f t="shared" si="205"/>
        <v>11902.883799999943</v>
      </c>
      <c r="T87" s="38"/>
      <c r="U87" s="62"/>
      <c r="V87" s="39">
        <f t="shared" si="206"/>
        <v>63905.729999999989</v>
      </c>
      <c r="W87" s="39">
        <f t="shared" si="207"/>
        <v>75808.613799999934</v>
      </c>
      <c r="X87" s="1">
        <f t="shared" si="208"/>
        <v>63245</v>
      </c>
      <c r="Y87" s="37">
        <f t="shared" si="209"/>
        <v>12563.613799999934</v>
      </c>
      <c r="Z87" s="183">
        <f t="shared" si="210"/>
        <v>0.19864991382717889</v>
      </c>
      <c r="AA87" s="183">
        <f>SUM($C$2:C87)*D87/SUM($B$2:B87)-1</f>
        <v>-1.1454398520573283E-2</v>
      </c>
      <c r="AB87" s="183">
        <f t="shared" si="174"/>
        <v>0.21010431234775218</v>
      </c>
      <c r="AC87" s="40">
        <f t="shared" si="175"/>
        <v>0.14140829629629631</v>
      </c>
    </row>
    <row r="88" spans="1:29">
      <c r="A88" s="63" t="s">
        <v>1753</v>
      </c>
      <c r="B88" s="2">
        <v>135</v>
      </c>
      <c r="C88" s="177">
        <v>104.65</v>
      </c>
      <c r="D88" s="178">
        <v>1.2892999999999999</v>
      </c>
      <c r="E88" s="32">
        <f t="shared" si="197"/>
        <v>0.22000000000000003</v>
      </c>
      <c r="F88" s="26">
        <f t="shared" si="198"/>
        <v>7.8282592592592612E-2</v>
      </c>
      <c r="H88" s="58">
        <f t="shared" si="199"/>
        <v>10.568150000000003</v>
      </c>
      <c r="I88" s="2" t="s">
        <v>65</v>
      </c>
      <c r="J88" s="33" t="s">
        <v>1736</v>
      </c>
      <c r="K88" s="59">
        <f t="shared" si="200"/>
        <v>44130</v>
      </c>
      <c r="L88" s="60" t="str">
        <f t="shared" ca="1" si="171"/>
        <v>2021/4/9</v>
      </c>
      <c r="M88" s="44">
        <f t="shared" ca="1" si="172"/>
        <v>22410</v>
      </c>
      <c r="N88" s="61">
        <f t="shared" ca="1" si="173"/>
        <v>0.17212738732708618</v>
      </c>
      <c r="O88" s="35">
        <f t="shared" si="201"/>
        <v>134.92524499999999</v>
      </c>
      <c r="P88" s="35">
        <f t="shared" si="202"/>
        <v>-7.4755000000010341E-2</v>
      </c>
      <c r="Q88" s="36">
        <f t="shared" si="203"/>
        <v>0.9</v>
      </c>
      <c r="R88" s="37">
        <f t="shared" si="204"/>
        <v>9338.8499999999567</v>
      </c>
      <c r="S88" s="38">
        <f t="shared" si="205"/>
        <v>12040.579304999943</v>
      </c>
      <c r="T88" s="38"/>
      <c r="U88" s="62"/>
      <c r="V88" s="39">
        <f t="shared" si="206"/>
        <v>63905.729999999989</v>
      </c>
      <c r="W88" s="39">
        <f t="shared" si="207"/>
        <v>75946.30930499993</v>
      </c>
      <c r="X88" s="1">
        <f t="shared" si="208"/>
        <v>63380</v>
      </c>
      <c r="Y88" s="37">
        <f t="shared" si="209"/>
        <v>12566.30930499993</v>
      </c>
      <c r="Z88" s="183">
        <f t="shared" si="210"/>
        <v>0.19826931689807403</v>
      </c>
      <c r="AA88" s="183">
        <f>SUM($C$2:C88)*D88/SUM($B$2:B88)-1</f>
        <v>-1.109277068493153E-2</v>
      </c>
      <c r="AB88" s="183">
        <f t="shared" si="174"/>
        <v>0.20936208758300556</v>
      </c>
      <c r="AC88" s="40">
        <f t="shared" si="175"/>
        <v>0.1417174074074074</v>
      </c>
    </row>
    <row r="89" spans="1:29">
      <c r="A89" s="63" t="s">
        <v>1754</v>
      </c>
      <c r="B89" s="2">
        <v>135</v>
      </c>
      <c r="C89" s="177">
        <v>104.53</v>
      </c>
      <c r="D89" s="178">
        <v>1.2907999999999999</v>
      </c>
      <c r="E89" s="32">
        <f t="shared" si="197"/>
        <v>0.22000000000000003</v>
      </c>
      <c r="F89" s="26">
        <f t="shared" si="198"/>
        <v>7.7046148148148141E-2</v>
      </c>
      <c r="H89" s="58">
        <f t="shared" si="199"/>
        <v>10.401229999999998</v>
      </c>
      <c r="I89" s="2" t="s">
        <v>65</v>
      </c>
      <c r="J89" s="33" t="s">
        <v>1738</v>
      </c>
      <c r="K89" s="59">
        <f t="shared" si="200"/>
        <v>44131</v>
      </c>
      <c r="L89" s="60" t="str">
        <f t="shared" ca="1" si="171"/>
        <v>2021/4/9</v>
      </c>
      <c r="M89" s="44">
        <f t="shared" ca="1" si="172"/>
        <v>22275</v>
      </c>
      <c r="N89" s="61">
        <f t="shared" ca="1" si="173"/>
        <v>0.17043541863075193</v>
      </c>
      <c r="O89" s="35">
        <f t="shared" si="201"/>
        <v>134.927324</v>
      </c>
      <c r="P89" s="35">
        <f t="shared" si="202"/>
        <v>-7.2676000000001295E-2</v>
      </c>
      <c r="Q89" s="36">
        <f t="shared" si="203"/>
        <v>0.9</v>
      </c>
      <c r="R89" s="37">
        <f t="shared" si="204"/>
        <v>9443.3799999999574</v>
      </c>
      <c r="S89" s="38">
        <f t="shared" si="205"/>
        <v>12189.514903999945</v>
      </c>
      <c r="T89" s="38"/>
      <c r="U89" s="62"/>
      <c r="V89" s="39">
        <f t="shared" si="206"/>
        <v>63905.729999999989</v>
      </c>
      <c r="W89" s="39">
        <f t="shared" si="207"/>
        <v>76095.244903999934</v>
      </c>
      <c r="X89" s="1">
        <f t="shared" si="208"/>
        <v>63515</v>
      </c>
      <c r="Y89" s="37">
        <f t="shared" si="209"/>
        <v>12580.244903999934</v>
      </c>
      <c r="Z89" s="183">
        <f t="shared" si="210"/>
        <v>0.1980673054239146</v>
      </c>
      <c r="AA89" s="183">
        <f>SUM($C$2:C89)*D89/SUM($B$2:B89)-1</f>
        <v>-9.8277275597653535E-3</v>
      </c>
      <c r="AB89" s="183">
        <f t="shared" si="174"/>
        <v>0.20789503298367995</v>
      </c>
      <c r="AC89" s="40">
        <f t="shared" si="175"/>
        <v>0.14295385185185189</v>
      </c>
    </row>
    <row r="90" spans="1:29">
      <c r="A90" s="63" t="s">
        <v>1755</v>
      </c>
      <c r="B90" s="2">
        <v>135</v>
      </c>
      <c r="C90" s="177">
        <v>104.11</v>
      </c>
      <c r="D90" s="178">
        <v>1.296</v>
      </c>
      <c r="E90" s="32">
        <f t="shared" si="197"/>
        <v>0.22000000000000003</v>
      </c>
      <c r="F90" s="26">
        <f t="shared" si="198"/>
        <v>7.2718592592592668E-2</v>
      </c>
      <c r="H90" s="58">
        <f t="shared" si="199"/>
        <v>9.8170100000000105</v>
      </c>
      <c r="I90" s="2" t="s">
        <v>65</v>
      </c>
      <c r="J90" s="33" t="s">
        <v>1740</v>
      </c>
      <c r="K90" s="59">
        <f t="shared" si="200"/>
        <v>44132</v>
      </c>
      <c r="L90" s="60" t="str">
        <f t="shared" ca="1" si="171"/>
        <v>2021/4/9</v>
      </c>
      <c r="M90" s="44">
        <f t="shared" ca="1" si="172"/>
        <v>22140</v>
      </c>
      <c r="N90" s="61">
        <f t="shared" ca="1" si="173"/>
        <v>0.16184320912375807</v>
      </c>
      <c r="O90" s="35">
        <f t="shared" si="201"/>
        <v>134.92655999999999</v>
      </c>
      <c r="P90" s="35">
        <f t="shared" si="202"/>
        <v>-7.3440000000005057E-2</v>
      </c>
      <c r="Q90" s="36">
        <f t="shared" si="203"/>
        <v>0.9</v>
      </c>
      <c r="R90" s="37">
        <f t="shared" si="204"/>
        <v>9547.4899999999579</v>
      </c>
      <c r="S90" s="38">
        <f t="shared" si="205"/>
        <v>12373.547039999947</v>
      </c>
      <c r="T90" s="38"/>
      <c r="U90" s="62"/>
      <c r="V90" s="39">
        <f t="shared" si="206"/>
        <v>63905.729999999989</v>
      </c>
      <c r="W90" s="39">
        <f t="shared" si="207"/>
        <v>76279.277039999928</v>
      </c>
      <c r="X90" s="1">
        <f t="shared" si="208"/>
        <v>63650</v>
      </c>
      <c r="Y90" s="37">
        <f t="shared" si="209"/>
        <v>12629.277039999928</v>
      </c>
      <c r="Z90" s="183">
        <f t="shared" si="210"/>
        <v>0.19841754972505776</v>
      </c>
      <c r="AA90" s="183">
        <f>SUM($C$2:C90)*D90/SUM($B$2:B90)-1</f>
        <v>-5.7751016042777437E-3</v>
      </c>
      <c r="AB90" s="183">
        <f t="shared" si="174"/>
        <v>0.20419265132933551</v>
      </c>
      <c r="AC90" s="40">
        <f t="shared" si="175"/>
        <v>0.14728140740740736</v>
      </c>
    </row>
    <row r="91" spans="1:29">
      <c r="A91" s="63" t="s">
        <v>1756</v>
      </c>
      <c r="B91" s="2">
        <v>135</v>
      </c>
      <c r="C91" s="177">
        <v>103.65</v>
      </c>
      <c r="D91" s="178">
        <v>1.3018000000000001</v>
      </c>
      <c r="E91" s="32">
        <f t="shared" si="197"/>
        <v>0.22000000000000003</v>
      </c>
      <c r="F91" s="26">
        <f t="shared" si="198"/>
        <v>6.7978888888888978E-2</v>
      </c>
      <c r="H91" s="58">
        <f t="shared" si="199"/>
        <v>9.1771500000000117</v>
      </c>
      <c r="I91" s="2" t="s">
        <v>65</v>
      </c>
      <c r="J91" s="33" t="s">
        <v>1742</v>
      </c>
      <c r="K91" s="59">
        <f t="shared" si="200"/>
        <v>44133</v>
      </c>
      <c r="L91" s="60" t="str">
        <f t="shared" ca="1" si="171"/>
        <v>2021/4/9</v>
      </c>
      <c r="M91" s="44">
        <f t="shared" ca="1" si="172"/>
        <v>22005</v>
      </c>
      <c r="N91" s="61">
        <f t="shared" ca="1" si="173"/>
        <v>0.15222266530334036</v>
      </c>
      <c r="O91" s="35">
        <f t="shared" si="201"/>
        <v>134.93157000000002</v>
      </c>
      <c r="P91" s="35">
        <f t="shared" si="202"/>
        <v>-6.8429999999978008E-2</v>
      </c>
      <c r="Q91" s="36">
        <f t="shared" si="203"/>
        <v>0.9</v>
      </c>
      <c r="R91" s="37">
        <f t="shared" si="204"/>
        <v>9651.1399999999576</v>
      </c>
      <c r="S91" s="38">
        <f t="shared" si="205"/>
        <v>12563.854051999946</v>
      </c>
      <c r="T91" s="38"/>
      <c r="U91" s="62"/>
      <c r="V91" s="39">
        <f t="shared" si="206"/>
        <v>63905.729999999989</v>
      </c>
      <c r="W91" s="39">
        <f t="shared" si="207"/>
        <v>76469.584051999933</v>
      </c>
      <c r="X91" s="1">
        <f t="shared" si="208"/>
        <v>63785</v>
      </c>
      <c r="Y91" s="37">
        <f t="shared" si="209"/>
        <v>12684.584051999933</v>
      </c>
      <c r="Z91" s="183">
        <f t="shared" si="210"/>
        <v>0.19886468686995262</v>
      </c>
      <c r="AA91" s="183">
        <f>SUM($C$2:C91)*D91/SUM($B$2:B91)-1</f>
        <v>-1.3159041831789509E-3</v>
      </c>
      <c r="AB91" s="183">
        <f t="shared" si="174"/>
        <v>0.20018059105313157</v>
      </c>
      <c r="AC91" s="40">
        <f t="shared" si="175"/>
        <v>0.15202111111111105</v>
      </c>
    </row>
    <row r="92" spans="1:29">
      <c r="A92" s="63" t="s">
        <v>1757</v>
      </c>
      <c r="B92" s="2">
        <v>135</v>
      </c>
      <c r="C92" s="177">
        <v>105.93</v>
      </c>
      <c r="D92" s="178">
        <v>1.2738</v>
      </c>
      <c r="E92" s="32">
        <f t="shared" si="197"/>
        <v>0.22000000000000003</v>
      </c>
      <c r="F92" s="26">
        <f t="shared" si="198"/>
        <v>9.1471333333333432E-2</v>
      </c>
      <c r="H92" s="58">
        <f t="shared" si="199"/>
        <v>12.348630000000014</v>
      </c>
      <c r="I92" s="2" t="s">
        <v>65</v>
      </c>
      <c r="J92" s="33" t="s">
        <v>1744</v>
      </c>
      <c r="K92" s="59">
        <f t="shared" si="200"/>
        <v>44134</v>
      </c>
      <c r="L92" s="60" t="str">
        <f t="shared" ca="1" si="171"/>
        <v>2021/4/9</v>
      </c>
      <c r="M92" s="44">
        <f t="shared" ca="1" si="172"/>
        <v>21870</v>
      </c>
      <c r="N92" s="61">
        <f t="shared" ca="1" si="173"/>
        <v>0.20609281893004139</v>
      </c>
      <c r="O92" s="35">
        <f t="shared" si="201"/>
        <v>134.93363400000001</v>
      </c>
      <c r="P92" s="35">
        <f t="shared" si="202"/>
        <v>-6.6365999999987935E-2</v>
      </c>
      <c r="Q92" s="36">
        <f t="shared" si="203"/>
        <v>0.9</v>
      </c>
      <c r="R92" s="37">
        <f t="shared" si="204"/>
        <v>9757.0699999999579</v>
      </c>
      <c r="S92" s="38">
        <f t="shared" si="205"/>
        <v>12428.555765999947</v>
      </c>
      <c r="T92" s="38"/>
      <c r="U92" s="62"/>
      <c r="V92" s="39">
        <f t="shared" si="206"/>
        <v>63905.729999999989</v>
      </c>
      <c r="W92" s="39">
        <f t="shared" si="207"/>
        <v>76334.285765999928</v>
      </c>
      <c r="X92" s="1">
        <f t="shared" si="208"/>
        <v>63920</v>
      </c>
      <c r="Y92" s="37">
        <f t="shared" si="209"/>
        <v>12414.285765999928</v>
      </c>
      <c r="Z92" s="183">
        <f t="shared" si="210"/>
        <v>0.19421598507509263</v>
      </c>
      <c r="AA92" s="183">
        <f>SUM($C$2:C92)*D92/SUM($B$2:B92)-1</f>
        <v>-2.2534215665796054E-2</v>
      </c>
      <c r="AB92" s="183">
        <f t="shared" si="174"/>
        <v>0.21675020074088869</v>
      </c>
      <c r="AC92" s="40">
        <f t="shared" si="175"/>
        <v>0.1285286666666666</v>
      </c>
    </row>
    <row r="93" spans="1:29">
      <c r="A93" s="181" t="s">
        <v>1803</v>
      </c>
      <c r="B93" s="2">
        <v>135</v>
      </c>
      <c r="C93" s="177">
        <v>105.4</v>
      </c>
      <c r="D93" s="178">
        <v>1.2802</v>
      </c>
      <c r="E93" s="32">
        <f t="shared" ref="E93:E107" si="211">10%*Q93+13%</f>
        <v>0.22000000000000003</v>
      </c>
      <c r="F93" s="26">
        <f t="shared" ref="F93:F107" si="212">IF(G93="",($F$1*C93-B93)/B93,H93/B93)</f>
        <v>8.601037037037039E-2</v>
      </c>
      <c r="H93" s="58">
        <f t="shared" ref="H93:H107" si="213">IF(G93="",$F$1*C93-B93,G93-B93)</f>
        <v>11.611400000000003</v>
      </c>
      <c r="I93" s="2" t="s">
        <v>65</v>
      </c>
      <c r="J93" s="33" t="s">
        <v>1804</v>
      </c>
      <c r="K93" s="59">
        <f t="shared" ref="K93:K107" si="214">DATE(MID(J93,1,4),MID(J93,5,2),MID(J93,7,2))</f>
        <v>44137</v>
      </c>
      <c r="L93" s="60" t="str">
        <f t="shared" ca="1" si="171"/>
        <v>2021/4/9</v>
      </c>
      <c r="M93" s="44">
        <f t="shared" ca="1" si="172"/>
        <v>21465</v>
      </c>
      <c r="N93" s="61">
        <f t="shared" ca="1" si="173"/>
        <v>0.19744518984393203</v>
      </c>
      <c r="O93" s="35">
        <f t="shared" ref="O93:O107" si="215">D93*C93</f>
        <v>134.93308000000002</v>
      </c>
      <c r="P93" s="35">
        <f t="shared" ref="P93:P107" si="216">O93-B93</f>
        <v>-6.6919999999981883E-2</v>
      </c>
      <c r="Q93" s="36">
        <f t="shared" ref="Q93:Q107" si="217">B93/150</f>
        <v>0.9</v>
      </c>
      <c r="R93" s="37">
        <f t="shared" ref="R93:R107" si="218">R92+C93-T93</f>
        <v>9862.4699999999575</v>
      </c>
      <c r="S93" s="38">
        <f t="shared" ref="S93:S107" si="219">R93*D93</f>
        <v>12625.934093999946</v>
      </c>
      <c r="T93" s="38"/>
      <c r="U93" s="62"/>
      <c r="V93" s="39">
        <f t="shared" ref="V93:V107" si="220">U93+V92</f>
        <v>63905.729999999989</v>
      </c>
      <c r="W93" s="39">
        <f t="shared" ref="W93:W107" si="221">S93+V93</f>
        <v>76531.664093999934</v>
      </c>
      <c r="X93" s="1">
        <f t="shared" ref="X93:X107" si="222">X92+B93</f>
        <v>64055</v>
      </c>
      <c r="Y93" s="37">
        <f t="shared" ref="Y93:Y107" si="223">W93-X93</f>
        <v>12476.664093999934</v>
      </c>
      <c r="Z93" s="183">
        <f t="shared" ref="Z93:Z107" si="224">W93/X93-1</f>
        <v>0.19478048698774386</v>
      </c>
      <c r="AA93" s="183">
        <f>SUM($C$2:C93)*D93/SUM($B$2:B93)-1</f>
        <v>-1.742419974193532E-2</v>
      </c>
      <c r="AB93" s="183">
        <f t="shared" si="174"/>
        <v>0.21220468672967918</v>
      </c>
      <c r="AC93" s="40">
        <f t="shared" si="175"/>
        <v>0.13398962962962963</v>
      </c>
    </row>
    <row r="94" spans="1:29">
      <c r="A94" s="63" t="s">
        <v>1805</v>
      </c>
      <c r="B94" s="2">
        <v>135</v>
      </c>
      <c r="C94" s="177">
        <v>103.85</v>
      </c>
      <c r="D94" s="178">
        <v>1.2992999999999999</v>
      </c>
      <c r="E94" s="32">
        <f t="shared" si="211"/>
        <v>0.22000000000000003</v>
      </c>
      <c r="F94" s="26">
        <f t="shared" si="212"/>
        <v>7.0039629629629493E-2</v>
      </c>
      <c r="H94" s="58">
        <f t="shared" si="213"/>
        <v>9.4553499999999815</v>
      </c>
      <c r="I94" s="2" t="s">
        <v>65</v>
      </c>
      <c r="J94" s="33" t="s">
        <v>1806</v>
      </c>
      <c r="K94" s="59">
        <f t="shared" si="214"/>
        <v>44138</v>
      </c>
      <c r="L94" s="60" t="str">
        <f t="shared" ca="1" si="171"/>
        <v>2021/4/9</v>
      </c>
      <c r="M94" s="44">
        <f t="shared" ca="1" si="172"/>
        <v>21330</v>
      </c>
      <c r="N94" s="61">
        <f t="shared" ca="1" si="173"/>
        <v>0.16180041022034661</v>
      </c>
      <c r="O94" s="35">
        <f t="shared" si="215"/>
        <v>134.93230499999999</v>
      </c>
      <c r="P94" s="35">
        <f t="shared" si="216"/>
        <v>-6.7695000000014716E-2</v>
      </c>
      <c r="Q94" s="36">
        <f t="shared" si="217"/>
        <v>0.9</v>
      </c>
      <c r="R94" s="37">
        <f t="shared" si="218"/>
        <v>9966.3199999999579</v>
      </c>
      <c r="S94" s="38">
        <f t="shared" si="219"/>
        <v>12949.239575999944</v>
      </c>
      <c r="T94" s="38"/>
      <c r="U94" s="62"/>
      <c r="V94" s="39">
        <f t="shared" si="220"/>
        <v>63905.729999999989</v>
      </c>
      <c r="W94" s="39">
        <f t="shared" si="221"/>
        <v>76854.96957599993</v>
      </c>
      <c r="X94" s="1">
        <f t="shared" si="222"/>
        <v>64190</v>
      </c>
      <c r="Y94" s="37">
        <f t="shared" si="223"/>
        <v>12664.96957599993</v>
      </c>
      <c r="Z94" s="183">
        <f t="shared" si="224"/>
        <v>0.19730440218102396</v>
      </c>
      <c r="AA94" s="183">
        <f>SUM($C$2:C94)*D94/SUM($B$2:B94)-1</f>
        <v>-2.7386367346937668E-3</v>
      </c>
      <c r="AB94" s="183">
        <f t="shared" si="174"/>
        <v>0.20004303891571773</v>
      </c>
      <c r="AC94" s="40">
        <f t="shared" si="175"/>
        <v>0.14996037037037052</v>
      </c>
    </row>
    <row r="95" spans="1:29">
      <c r="A95" s="63" t="s">
        <v>1807</v>
      </c>
      <c r="B95" s="2">
        <v>135</v>
      </c>
      <c r="C95" s="177">
        <v>103.96</v>
      </c>
      <c r="D95" s="178">
        <v>1.2979000000000001</v>
      </c>
      <c r="E95" s="32">
        <f t="shared" si="211"/>
        <v>0.22000000000000003</v>
      </c>
      <c r="F95" s="26">
        <f t="shared" si="212"/>
        <v>7.1173037037037076E-2</v>
      </c>
      <c r="H95" s="58">
        <f t="shared" si="213"/>
        <v>9.6083600000000047</v>
      </c>
      <c r="I95" s="2" t="s">
        <v>65</v>
      </c>
      <c r="J95" s="33" t="s">
        <v>1808</v>
      </c>
      <c r="K95" s="59">
        <f t="shared" si="214"/>
        <v>44139</v>
      </c>
      <c r="L95" s="60" t="str">
        <f t="shared" ca="1" si="171"/>
        <v>2021/4/9</v>
      </c>
      <c r="M95" s="44">
        <f t="shared" ca="1" si="172"/>
        <v>21195</v>
      </c>
      <c r="N95" s="61">
        <f t="shared" ca="1" si="173"/>
        <v>0.16546597782495878</v>
      </c>
      <c r="O95" s="35">
        <f t="shared" si="215"/>
        <v>134.92968400000001</v>
      </c>
      <c r="P95" s="35">
        <f t="shared" si="216"/>
        <v>-7.0315999999991163E-2</v>
      </c>
      <c r="Q95" s="36">
        <f t="shared" si="217"/>
        <v>0.9</v>
      </c>
      <c r="R95" s="37">
        <f t="shared" si="218"/>
        <v>10070.279999999957</v>
      </c>
      <c r="S95" s="38">
        <f t="shared" si="219"/>
        <v>13070.216411999945</v>
      </c>
      <c r="T95" s="38"/>
      <c r="U95" s="62"/>
      <c r="V95" s="39">
        <f t="shared" si="220"/>
        <v>63905.729999999989</v>
      </c>
      <c r="W95" s="39">
        <f t="shared" si="221"/>
        <v>76975.946411999932</v>
      </c>
      <c r="X95" s="1">
        <f t="shared" si="222"/>
        <v>64325</v>
      </c>
      <c r="Y95" s="37">
        <f t="shared" si="223"/>
        <v>12650.946411999932</v>
      </c>
      <c r="Z95" s="183">
        <f t="shared" si="224"/>
        <v>0.19667231110765537</v>
      </c>
      <c r="AA95" s="183">
        <f>SUM($C$2:C95)*D95/SUM($B$2:B95)-1</f>
        <v>-3.775823455233196E-3</v>
      </c>
      <c r="AB95" s="183">
        <f t="shared" si="174"/>
        <v>0.20044813456288857</v>
      </c>
      <c r="AC95" s="40">
        <f t="shared" si="175"/>
        <v>0.14882696296296294</v>
      </c>
    </row>
    <row r="96" spans="1:29">
      <c r="A96" s="63" t="s">
        <v>1809</v>
      </c>
      <c r="B96" s="2">
        <v>135</v>
      </c>
      <c r="C96" s="177">
        <v>102.1</v>
      </c>
      <c r="D96" s="178">
        <v>1.3214999999999999</v>
      </c>
      <c r="E96" s="32">
        <f t="shared" si="211"/>
        <v>0.22000000000000003</v>
      </c>
      <c r="F96" s="26">
        <f t="shared" si="212"/>
        <v>5.2008148148148074E-2</v>
      </c>
      <c r="H96" s="58">
        <f t="shared" si="213"/>
        <v>7.0210999999999899</v>
      </c>
      <c r="I96" s="2" t="s">
        <v>65</v>
      </c>
      <c r="J96" s="33" t="s">
        <v>1810</v>
      </c>
      <c r="K96" s="59">
        <f t="shared" si="214"/>
        <v>44140</v>
      </c>
      <c r="L96" s="60" t="str">
        <f t="shared" ca="1" si="171"/>
        <v>2021/4/9</v>
      </c>
      <c r="M96" s="44">
        <f t="shared" ca="1" si="172"/>
        <v>21060</v>
      </c>
      <c r="N96" s="61">
        <f t="shared" ca="1" si="173"/>
        <v>0.12168573124406441</v>
      </c>
      <c r="O96" s="35">
        <f t="shared" si="215"/>
        <v>134.92514999999997</v>
      </c>
      <c r="P96" s="35">
        <f t="shared" si="216"/>
        <v>-7.4850000000026284E-2</v>
      </c>
      <c r="Q96" s="36">
        <f t="shared" si="217"/>
        <v>0.9</v>
      </c>
      <c r="R96" s="37">
        <f t="shared" si="218"/>
        <v>10172.379999999957</v>
      </c>
      <c r="S96" s="38">
        <f t="shared" si="219"/>
        <v>13442.800169999942</v>
      </c>
      <c r="T96" s="38"/>
      <c r="U96" s="62"/>
      <c r="V96" s="39">
        <f t="shared" si="220"/>
        <v>63905.729999999989</v>
      </c>
      <c r="W96" s="39">
        <f t="shared" si="221"/>
        <v>77348.530169999925</v>
      </c>
      <c r="X96" s="1">
        <f t="shared" si="222"/>
        <v>64460</v>
      </c>
      <c r="Y96" s="37">
        <f t="shared" si="223"/>
        <v>12888.530169999925</v>
      </c>
      <c r="Z96" s="183">
        <f t="shared" si="224"/>
        <v>0.19994617080359789</v>
      </c>
      <c r="AA96" s="183">
        <f>SUM($C$2:C96)*D96/SUM($B$2:B96)-1</f>
        <v>1.4171608478803055E-2</v>
      </c>
      <c r="AB96" s="183">
        <f t="shared" si="174"/>
        <v>0.18577456232479483</v>
      </c>
      <c r="AC96" s="40">
        <f t="shared" si="175"/>
        <v>0.16799185185185195</v>
      </c>
    </row>
    <row r="97" spans="1:29">
      <c r="A97" s="63" t="s">
        <v>1811</v>
      </c>
      <c r="B97" s="2">
        <v>135</v>
      </c>
      <c r="C97" s="177">
        <v>102.87</v>
      </c>
      <c r="D97" s="178">
        <v>1.3116000000000001</v>
      </c>
      <c r="E97" s="32">
        <f t="shared" si="211"/>
        <v>0.22000000000000003</v>
      </c>
      <c r="F97" s="26">
        <f t="shared" si="212"/>
        <v>5.9942000000000072E-2</v>
      </c>
      <c r="H97" s="58">
        <f t="shared" si="213"/>
        <v>8.0921700000000101</v>
      </c>
      <c r="I97" s="2" t="s">
        <v>65</v>
      </c>
      <c r="J97" s="33" t="s">
        <v>1812</v>
      </c>
      <c r="K97" s="59">
        <f t="shared" si="214"/>
        <v>44141</v>
      </c>
      <c r="L97" s="60" t="str">
        <f t="shared" ca="1" si="171"/>
        <v>2021/4/9</v>
      </c>
      <c r="M97" s="44">
        <f t="shared" ca="1" si="172"/>
        <v>20925</v>
      </c>
      <c r="N97" s="61">
        <f t="shared" ca="1" si="173"/>
        <v>0.14115374193548405</v>
      </c>
      <c r="O97" s="35">
        <f t="shared" si="215"/>
        <v>134.92429200000001</v>
      </c>
      <c r="P97" s="35">
        <f t="shared" si="216"/>
        <v>-7.5707999999991671E-2</v>
      </c>
      <c r="Q97" s="36">
        <f t="shared" si="217"/>
        <v>0.9</v>
      </c>
      <c r="R97" s="37">
        <f t="shared" si="218"/>
        <v>10275.249999999958</v>
      </c>
      <c r="S97" s="38">
        <f t="shared" si="219"/>
        <v>13477.017899999946</v>
      </c>
      <c r="T97" s="38"/>
      <c r="U97" s="62"/>
      <c r="V97" s="39">
        <f t="shared" si="220"/>
        <v>63905.729999999989</v>
      </c>
      <c r="W97" s="39">
        <f t="shared" si="221"/>
        <v>77382.747899999929</v>
      </c>
      <c r="X97" s="1">
        <f t="shared" si="222"/>
        <v>64595</v>
      </c>
      <c r="Y97" s="37">
        <f t="shared" si="223"/>
        <v>12787.747899999929</v>
      </c>
      <c r="Z97" s="183">
        <f t="shared" si="224"/>
        <v>0.19796807647650638</v>
      </c>
      <c r="AA97" s="183">
        <f>SUM($C$2:C97)*D97/SUM($B$2:B97)-1</f>
        <v>6.4947778051791527E-3</v>
      </c>
      <c r="AB97" s="183">
        <f t="shared" si="174"/>
        <v>0.19147329867132723</v>
      </c>
      <c r="AC97" s="40">
        <f t="shared" si="175"/>
        <v>0.16005799999999995</v>
      </c>
    </row>
    <row r="98" spans="1:29">
      <c r="A98" s="63" t="s">
        <v>1813</v>
      </c>
      <c r="B98" s="2">
        <v>135</v>
      </c>
      <c r="C98" s="177">
        <v>101.03</v>
      </c>
      <c r="D98" s="178">
        <v>1.3355999999999999</v>
      </c>
      <c r="E98" s="32">
        <f t="shared" si="211"/>
        <v>0.22000000000000003</v>
      </c>
      <c r="F98" s="26">
        <f t="shared" si="212"/>
        <v>4.0983185185185296E-2</v>
      </c>
      <c r="H98" s="58">
        <f t="shared" si="213"/>
        <v>5.532730000000015</v>
      </c>
      <c r="I98" s="2" t="s">
        <v>65</v>
      </c>
      <c r="J98" s="33" t="s">
        <v>1814</v>
      </c>
      <c r="K98" s="59">
        <f t="shared" si="214"/>
        <v>44144</v>
      </c>
      <c r="L98" s="60" t="str">
        <f t="shared" ca="1" si="171"/>
        <v>2021/4/9</v>
      </c>
      <c r="M98" s="44">
        <f t="shared" ca="1" si="172"/>
        <v>20520</v>
      </c>
      <c r="N98" s="61">
        <f t="shared" ca="1" si="173"/>
        <v>9.8413569688109423E-2</v>
      </c>
      <c r="O98" s="35">
        <f t="shared" si="215"/>
        <v>134.93566799999999</v>
      </c>
      <c r="P98" s="35">
        <f t="shared" si="216"/>
        <v>-6.4332000000007383E-2</v>
      </c>
      <c r="Q98" s="36">
        <f t="shared" si="217"/>
        <v>0.9</v>
      </c>
      <c r="R98" s="37">
        <f t="shared" si="218"/>
        <v>10376.279999999959</v>
      </c>
      <c r="S98" s="38">
        <f t="shared" si="219"/>
        <v>13858.559567999944</v>
      </c>
      <c r="T98" s="38"/>
      <c r="U98" s="62"/>
      <c r="V98" s="39">
        <f t="shared" si="220"/>
        <v>63905.729999999989</v>
      </c>
      <c r="W98" s="39">
        <f t="shared" si="221"/>
        <v>77764.289567999935</v>
      </c>
      <c r="X98" s="1">
        <f t="shared" si="222"/>
        <v>64730</v>
      </c>
      <c r="Y98" s="37">
        <f t="shared" si="223"/>
        <v>13034.289567999935</v>
      </c>
      <c r="Z98" s="183">
        <f t="shared" si="224"/>
        <v>0.20136396675420887</v>
      </c>
      <c r="AA98" s="183">
        <f>SUM($C$2:C98)*D98/SUM($B$2:B98)-1</f>
        <v>2.4633229268292922E-2</v>
      </c>
      <c r="AB98" s="183">
        <f t="shared" si="174"/>
        <v>0.17673073748591595</v>
      </c>
      <c r="AC98" s="40">
        <f t="shared" si="175"/>
        <v>0.17901681481481474</v>
      </c>
    </row>
    <row r="99" spans="1:29">
      <c r="A99" s="63" t="s">
        <v>1815</v>
      </c>
      <c r="B99" s="2">
        <v>135</v>
      </c>
      <c r="C99" s="177">
        <v>101.76</v>
      </c>
      <c r="D99" s="178">
        <v>1.3260000000000001</v>
      </c>
      <c r="E99" s="32">
        <f t="shared" si="211"/>
        <v>0.22000000000000003</v>
      </c>
      <c r="F99" s="26">
        <f t="shared" si="212"/>
        <v>4.8504888888888854E-2</v>
      </c>
      <c r="H99" s="58">
        <f t="shared" si="213"/>
        <v>6.5481599999999958</v>
      </c>
      <c r="I99" s="2" t="s">
        <v>65</v>
      </c>
      <c r="J99" s="33" t="s">
        <v>1816</v>
      </c>
      <c r="K99" s="59">
        <f t="shared" si="214"/>
        <v>44145</v>
      </c>
      <c r="L99" s="60" t="str">
        <f t="shared" ref="L99:L130" ca="1" si="225">IF(LEN(J99) &gt; 15,DATE(MID(J99,12,4),MID(J99,16,2),MID(J99,18,2)),TEXT(TODAY(),"yyyy/m/d"))</f>
        <v>2021/4/9</v>
      </c>
      <c r="M99" s="44">
        <f t="shared" ref="M99:M130" ca="1" si="226">(L99-K99+1)*B99</f>
        <v>20385</v>
      </c>
      <c r="N99" s="61">
        <f t="shared" ref="N99:N130" ca="1" si="227">H99/M99*365</f>
        <v>0.1172469168506254</v>
      </c>
      <c r="O99" s="35">
        <f t="shared" si="215"/>
        <v>134.93376000000001</v>
      </c>
      <c r="P99" s="35">
        <f t="shared" si="216"/>
        <v>-6.6239999999993415E-2</v>
      </c>
      <c r="Q99" s="36">
        <f t="shared" si="217"/>
        <v>0.9</v>
      </c>
      <c r="R99" s="37">
        <f t="shared" si="218"/>
        <v>10478.039999999959</v>
      </c>
      <c r="S99" s="38">
        <f t="shared" si="219"/>
        <v>13893.881039999946</v>
      </c>
      <c r="T99" s="38"/>
      <c r="U99" s="62"/>
      <c r="V99" s="39">
        <f t="shared" si="220"/>
        <v>63905.729999999989</v>
      </c>
      <c r="W99" s="39">
        <f t="shared" si="221"/>
        <v>77799.611039999931</v>
      </c>
      <c r="X99" s="1">
        <f t="shared" si="222"/>
        <v>64865</v>
      </c>
      <c r="Y99" s="37">
        <f t="shared" si="223"/>
        <v>12934.611039999931</v>
      </c>
      <c r="Z99" s="183">
        <f t="shared" si="224"/>
        <v>0.19940817143297518</v>
      </c>
      <c r="AA99" s="183">
        <f>SUM($C$2:C99)*D99/SUM($B$2:B99)-1</f>
        <v>1.7075589867310281E-2</v>
      </c>
      <c r="AB99" s="183">
        <f t="shared" ref="AB99:AB130" si="228">Z99-AA99</f>
        <v>0.1823325815656649</v>
      </c>
      <c r="AC99" s="40">
        <f t="shared" ref="AC99:AC130" si="229">IF(E99-F99&lt;0,"达成",E99-F99)</f>
        <v>0.17149511111111118</v>
      </c>
    </row>
    <row r="100" spans="1:29">
      <c r="A100" s="63" t="s">
        <v>1817</v>
      </c>
      <c r="B100" s="2">
        <v>135</v>
      </c>
      <c r="C100" s="177">
        <v>102.93</v>
      </c>
      <c r="D100" s="178">
        <v>1.3109</v>
      </c>
      <c r="E100" s="32">
        <f t="shared" si="211"/>
        <v>0.22000000000000003</v>
      </c>
      <c r="F100" s="26">
        <f t="shared" si="212"/>
        <v>6.0560222222222314E-2</v>
      </c>
      <c r="H100" s="58">
        <f t="shared" si="213"/>
        <v>8.1756300000000124</v>
      </c>
      <c r="I100" s="2" t="s">
        <v>65</v>
      </c>
      <c r="J100" s="33" t="s">
        <v>1818</v>
      </c>
      <c r="K100" s="59">
        <f t="shared" si="214"/>
        <v>44146</v>
      </c>
      <c r="L100" s="60" t="str">
        <f t="shared" ca="1" si="225"/>
        <v>2021/4/9</v>
      </c>
      <c r="M100" s="44">
        <f t="shared" ca="1" si="226"/>
        <v>20250</v>
      </c>
      <c r="N100" s="61">
        <f t="shared" ca="1" si="227"/>
        <v>0.14736320740740763</v>
      </c>
      <c r="O100" s="35">
        <f t="shared" si="215"/>
        <v>134.930937</v>
      </c>
      <c r="P100" s="35">
        <f t="shared" si="216"/>
        <v>-6.9062999999999874E-2</v>
      </c>
      <c r="Q100" s="36">
        <f t="shared" si="217"/>
        <v>0.9</v>
      </c>
      <c r="R100" s="37">
        <f t="shared" si="218"/>
        <v>10580.969999999959</v>
      </c>
      <c r="S100" s="38">
        <f t="shared" si="219"/>
        <v>13870.593572999946</v>
      </c>
      <c r="T100" s="38"/>
      <c r="U100" s="62"/>
      <c r="V100" s="39">
        <f t="shared" si="220"/>
        <v>63905.729999999989</v>
      </c>
      <c r="W100" s="39">
        <f t="shared" si="221"/>
        <v>77776.323572999929</v>
      </c>
      <c r="X100" s="1">
        <f t="shared" si="222"/>
        <v>65000</v>
      </c>
      <c r="Y100" s="37">
        <f t="shared" si="223"/>
        <v>12776.323572999929</v>
      </c>
      <c r="Z100" s="183">
        <f t="shared" si="224"/>
        <v>0.19655882419999893</v>
      </c>
      <c r="AA100" s="183">
        <f>SUM($C$2:C100)*D100/SUM($B$2:B100)-1</f>
        <v>5.4290136038188663E-3</v>
      </c>
      <c r="AB100" s="183">
        <f t="shared" si="228"/>
        <v>0.19112981059618006</v>
      </c>
      <c r="AC100" s="40">
        <f t="shared" si="229"/>
        <v>0.15943977777777771</v>
      </c>
    </row>
    <row r="101" spans="1:29">
      <c r="A101" s="63" t="s">
        <v>1819</v>
      </c>
      <c r="B101" s="2">
        <v>135</v>
      </c>
      <c r="C101" s="177">
        <v>102.62</v>
      </c>
      <c r="D101" s="178">
        <v>1.3148</v>
      </c>
      <c r="E101" s="32">
        <f t="shared" si="211"/>
        <v>0.22000000000000003</v>
      </c>
      <c r="F101" s="26">
        <f t="shared" si="212"/>
        <v>5.7366074074074215E-2</v>
      </c>
      <c r="H101" s="58">
        <f t="shared" si="213"/>
        <v>7.7444200000000194</v>
      </c>
      <c r="I101" s="2" t="s">
        <v>65</v>
      </c>
      <c r="J101" s="33" t="s">
        <v>1820</v>
      </c>
      <c r="K101" s="59">
        <f t="shared" si="214"/>
        <v>44147</v>
      </c>
      <c r="L101" s="60" t="str">
        <f t="shared" ca="1" si="225"/>
        <v>2021/4/9</v>
      </c>
      <c r="M101" s="44">
        <f t="shared" ca="1" si="226"/>
        <v>20115</v>
      </c>
      <c r="N101" s="61">
        <f t="shared" ca="1" si="227"/>
        <v>0.14052763112105429</v>
      </c>
      <c r="O101" s="35">
        <f t="shared" si="215"/>
        <v>134.92477600000001</v>
      </c>
      <c r="P101" s="35">
        <f t="shared" si="216"/>
        <v>-7.522399999999152E-2</v>
      </c>
      <c r="Q101" s="36">
        <f t="shared" si="217"/>
        <v>0.9</v>
      </c>
      <c r="R101" s="37">
        <f t="shared" si="218"/>
        <v>10683.58999999996</v>
      </c>
      <c r="S101" s="38">
        <f t="shared" si="219"/>
        <v>14046.784131999948</v>
      </c>
      <c r="T101" s="38"/>
      <c r="U101" s="62"/>
      <c r="V101" s="39">
        <f t="shared" si="220"/>
        <v>63905.729999999989</v>
      </c>
      <c r="W101" s="39">
        <f t="shared" si="221"/>
        <v>77952.514131999938</v>
      </c>
      <c r="X101" s="1">
        <f t="shared" si="222"/>
        <v>65135</v>
      </c>
      <c r="Y101" s="37">
        <f t="shared" si="223"/>
        <v>12817.514131999938</v>
      </c>
      <c r="Z101" s="183">
        <f t="shared" si="224"/>
        <v>0.19678382025024854</v>
      </c>
      <c r="AA101" s="183">
        <f>SUM($C$2:C101)*D101/SUM($B$2:B101)-1</f>
        <v>8.3248286501380608E-3</v>
      </c>
      <c r="AB101" s="183">
        <f t="shared" si="228"/>
        <v>0.18845899160011048</v>
      </c>
      <c r="AC101" s="40">
        <f t="shared" si="229"/>
        <v>0.16263392592592582</v>
      </c>
    </row>
    <row r="102" spans="1:29">
      <c r="A102" s="63" t="s">
        <v>1821</v>
      </c>
      <c r="B102" s="2">
        <v>135</v>
      </c>
      <c r="C102" s="177">
        <v>102.74</v>
      </c>
      <c r="D102" s="178">
        <v>1.3132999999999999</v>
      </c>
      <c r="E102" s="32">
        <f t="shared" si="211"/>
        <v>0.22000000000000003</v>
      </c>
      <c r="F102" s="26">
        <f t="shared" si="212"/>
        <v>5.8602518518518484E-2</v>
      </c>
      <c r="H102" s="58">
        <f t="shared" si="213"/>
        <v>7.9113399999999956</v>
      </c>
      <c r="I102" s="2" t="s">
        <v>65</v>
      </c>
      <c r="J102" s="33" t="s">
        <v>1822</v>
      </c>
      <c r="K102" s="59">
        <f t="shared" si="214"/>
        <v>44148</v>
      </c>
      <c r="L102" s="60" t="str">
        <f t="shared" ca="1" si="225"/>
        <v>2021/4/9</v>
      </c>
      <c r="M102" s="44">
        <f t="shared" ca="1" si="226"/>
        <v>19980</v>
      </c>
      <c r="N102" s="61">
        <f t="shared" ca="1" si="227"/>
        <v>0.14452648148148139</v>
      </c>
      <c r="O102" s="35">
        <f t="shared" si="215"/>
        <v>134.92844199999999</v>
      </c>
      <c r="P102" s="35">
        <f t="shared" si="216"/>
        <v>-7.1558000000010225E-2</v>
      </c>
      <c r="Q102" s="36">
        <f t="shared" si="217"/>
        <v>0.9</v>
      </c>
      <c r="R102" s="37">
        <f t="shared" si="218"/>
        <v>10786.32999999996</v>
      </c>
      <c r="S102" s="38">
        <f t="shared" si="219"/>
        <v>14165.687188999946</v>
      </c>
      <c r="T102" s="38"/>
      <c r="U102" s="62"/>
      <c r="V102" s="39">
        <f t="shared" si="220"/>
        <v>63905.729999999989</v>
      </c>
      <c r="W102" s="39">
        <f t="shared" si="221"/>
        <v>78071.417188999942</v>
      </c>
      <c r="X102" s="1">
        <f t="shared" si="222"/>
        <v>65270</v>
      </c>
      <c r="Y102" s="37">
        <f t="shared" si="223"/>
        <v>12801.417188999942</v>
      </c>
      <c r="Z102" s="183">
        <f t="shared" si="224"/>
        <v>0.19613018521525882</v>
      </c>
      <c r="AA102" s="183">
        <f>SUM($C$2:C102)*D102/SUM($B$2:B102)-1</f>
        <v>7.0934676791281071E-3</v>
      </c>
      <c r="AB102" s="183">
        <f t="shared" si="228"/>
        <v>0.18903671753613072</v>
      </c>
      <c r="AC102" s="40">
        <f t="shared" si="229"/>
        <v>0.16139748148148153</v>
      </c>
    </row>
    <row r="103" spans="1:29">
      <c r="A103" s="63" t="s">
        <v>1823</v>
      </c>
      <c r="B103" s="2">
        <v>135</v>
      </c>
      <c r="C103" s="177">
        <v>101.52</v>
      </c>
      <c r="D103" s="178">
        <v>1.3290999999999999</v>
      </c>
      <c r="E103" s="32">
        <f t="shared" si="211"/>
        <v>0.22000000000000003</v>
      </c>
      <c r="F103" s="26">
        <f t="shared" si="212"/>
        <v>4.6031999999999899E-2</v>
      </c>
      <c r="H103" s="58">
        <f t="shared" si="213"/>
        <v>6.2143199999999865</v>
      </c>
      <c r="I103" s="2" t="s">
        <v>65</v>
      </c>
      <c r="J103" s="33" t="s">
        <v>1824</v>
      </c>
      <c r="K103" s="59">
        <f t="shared" si="214"/>
        <v>44151</v>
      </c>
      <c r="L103" s="60" t="str">
        <f t="shared" ca="1" si="225"/>
        <v>2021/4/9</v>
      </c>
      <c r="M103" s="44">
        <f t="shared" ca="1" si="226"/>
        <v>19575</v>
      </c>
      <c r="N103" s="61">
        <f t="shared" ca="1" si="227"/>
        <v>0.11587365517241353</v>
      </c>
      <c r="O103" s="35">
        <f t="shared" si="215"/>
        <v>134.93023199999999</v>
      </c>
      <c r="P103" s="35">
        <f t="shared" si="216"/>
        <v>-6.9768000000010488E-2</v>
      </c>
      <c r="Q103" s="36">
        <f t="shared" si="217"/>
        <v>0.9</v>
      </c>
      <c r="R103" s="37">
        <f t="shared" si="218"/>
        <v>10887.84999999996</v>
      </c>
      <c r="S103" s="38">
        <f t="shared" si="219"/>
        <v>14471.041434999946</v>
      </c>
      <c r="T103" s="38"/>
      <c r="U103" s="62"/>
      <c r="V103" s="39">
        <f t="shared" si="220"/>
        <v>63905.729999999989</v>
      </c>
      <c r="W103" s="39">
        <f t="shared" si="221"/>
        <v>78376.77143499993</v>
      </c>
      <c r="X103" s="1">
        <f t="shared" si="222"/>
        <v>65405</v>
      </c>
      <c r="Y103" s="37">
        <f t="shared" si="223"/>
        <v>12971.77143499993</v>
      </c>
      <c r="Z103" s="183">
        <f t="shared" si="224"/>
        <v>0.19832996613408649</v>
      </c>
      <c r="AA103" s="183">
        <f>SUM($C$2:C103)*D103/SUM($B$2:B103)-1</f>
        <v>1.9004324238921511E-2</v>
      </c>
      <c r="AB103" s="183">
        <f t="shared" si="228"/>
        <v>0.17932564189516498</v>
      </c>
      <c r="AC103" s="40">
        <f t="shared" si="229"/>
        <v>0.17396800000000012</v>
      </c>
    </row>
    <row r="104" spans="1:29">
      <c r="A104" s="63" t="s">
        <v>1825</v>
      </c>
      <c r="B104" s="2">
        <v>135</v>
      </c>
      <c r="C104" s="177">
        <v>102.27</v>
      </c>
      <c r="D104" s="178">
        <v>1.3193999999999999</v>
      </c>
      <c r="E104" s="32">
        <f t="shared" si="211"/>
        <v>0.22000000000000003</v>
      </c>
      <c r="F104" s="26">
        <f t="shared" si="212"/>
        <v>5.3759777777777684E-2</v>
      </c>
      <c r="H104" s="58">
        <f t="shared" si="213"/>
        <v>7.257569999999987</v>
      </c>
      <c r="I104" s="2" t="s">
        <v>65</v>
      </c>
      <c r="J104" s="33" t="s">
        <v>1826</v>
      </c>
      <c r="K104" s="59">
        <f t="shared" si="214"/>
        <v>44152</v>
      </c>
      <c r="L104" s="60" t="str">
        <f t="shared" ca="1" si="225"/>
        <v>2021/4/9</v>
      </c>
      <c r="M104" s="44">
        <f t="shared" ca="1" si="226"/>
        <v>19440</v>
      </c>
      <c r="N104" s="61">
        <f t="shared" ca="1" si="227"/>
        <v>0.13626610339506148</v>
      </c>
      <c r="O104" s="35">
        <f t="shared" si="215"/>
        <v>134.93503799999999</v>
      </c>
      <c r="P104" s="35">
        <f t="shared" si="216"/>
        <v>-6.4962000000008402E-2</v>
      </c>
      <c r="Q104" s="36">
        <f t="shared" si="217"/>
        <v>0.9</v>
      </c>
      <c r="R104" s="37">
        <f t="shared" si="218"/>
        <v>10990.119999999961</v>
      </c>
      <c r="S104" s="38">
        <f t="shared" si="219"/>
        <v>14500.364327999947</v>
      </c>
      <c r="T104" s="38"/>
      <c r="U104" s="62"/>
      <c r="V104" s="39">
        <f t="shared" si="220"/>
        <v>63905.729999999989</v>
      </c>
      <c r="W104" s="39">
        <f t="shared" si="221"/>
        <v>78406.094327999934</v>
      </c>
      <c r="X104" s="1">
        <f t="shared" si="222"/>
        <v>65540</v>
      </c>
      <c r="Y104" s="37">
        <f t="shared" si="223"/>
        <v>12866.094327999934</v>
      </c>
      <c r="Z104" s="183">
        <f t="shared" si="224"/>
        <v>0.19630903765639207</v>
      </c>
      <c r="AA104" s="183">
        <f>SUM($C$2:C104)*D104/SUM($B$2:B104)-1</f>
        <v>1.1443384897025677E-2</v>
      </c>
      <c r="AB104" s="183">
        <f t="shared" si="228"/>
        <v>0.18486565275936639</v>
      </c>
      <c r="AC104" s="40">
        <f t="shared" si="229"/>
        <v>0.16624022222222234</v>
      </c>
    </row>
    <row r="105" spans="1:29">
      <c r="A105" s="63" t="s">
        <v>1827</v>
      </c>
      <c r="B105" s="2">
        <v>135</v>
      </c>
      <c r="C105" s="177">
        <v>102.16</v>
      </c>
      <c r="D105" s="178">
        <v>1.3208</v>
      </c>
      <c r="E105" s="32">
        <f t="shared" si="211"/>
        <v>0.22000000000000003</v>
      </c>
      <c r="F105" s="26">
        <f t="shared" si="212"/>
        <v>5.262637037037031E-2</v>
      </c>
      <c r="H105" s="58">
        <f t="shared" si="213"/>
        <v>7.1045599999999922</v>
      </c>
      <c r="I105" s="2" t="s">
        <v>65</v>
      </c>
      <c r="J105" s="33" t="s">
        <v>1828</v>
      </c>
      <c r="K105" s="59">
        <f t="shared" si="214"/>
        <v>44153</v>
      </c>
      <c r="L105" s="60" t="str">
        <f t="shared" ca="1" si="225"/>
        <v>2021/4/9</v>
      </c>
      <c r="M105" s="44">
        <f t="shared" ca="1" si="226"/>
        <v>19305</v>
      </c>
      <c r="N105" s="61">
        <f t="shared" ca="1" si="227"/>
        <v>0.1343260502460501</v>
      </c>
      <c r="O105" s="35">
        <f t="shared" si="215"/>
        <v>134.932928</v>
      </c>
      <c r="P105" s="35">
        <f t="shared" si="216"/>
        <v>-6.7071999999996024E-2</v>
      </c>
      <c r="Q105" s="36">
        <f t="shared" si="217"/>
        <v>0.9</v>
      </c>
      <c r="R105" s="37">
        <f t="shared" si="218"/>
        <v>11092.279999999961</v>
      </c>
      <c r="S105" s="38">
        <f t="shared" si="219"/>
        <v>14650.683423999948</v>
      </c>
      <c r="T105" s="38"/>
      <c r="U105" s="62"/>
      <c r="V105" s="39">
        <f t="shared" si="220"/>
        <v>63905.729999999989</v>
      </c>
      <c r="W105" s="39">
        <f t="shared" si="221"/>
        <v>78556.41342399994</v>
      </c>
      <c r="X105" s="1">
        <f t="shared" si="222"/>
        <v>65675</v>
      </c>
      <c r="Y105" s="37">
        <f t="shared" si="223"/>
        <v>12881.41342399994</v>
      </c>
      <c r="Z105" s="183">
        <f t="shared" si="224"/>
        <v>0.19613876549676346</v>
      </c>
      <c r="AA105" s="183">
        <f>SUM($C$2:C105)*D105/SUM($B$2:B105)-1</f>
        <v>1.2383975839939998E-2</v>
      </c>
      <c r="AB105" s="183">
        <f t="shared" si="228"/>
        <v>0.18375478965682346</v>
      </c>
      <c r="AC105" s="40">
        <f t="shared" si="229"/>
        <v>0.16737362962962971</v>
      </c>
    </row>
    <row r="106" spans="1:29">
      <c r="A106" s="63" t="s">
        <v>1829</v>
      </c>
      <c r="B106" s="2">
        <v>135</v>
      </c>
      <c r="C106" s="177">
        <v>101.86</v>
      </c>
      <c r="D106" s="178">
        <v>1.3247</v>
      </c>
      <c r="E106" s="32">
        <f t="shared" si="211"/>
        <v>0.22000000000000003</v>
      </c>
      <c r="F106" s="26">
        <f t="shared" si="212"/>
        <v>4.9535259259259327E-2</v>
      </c>
      <c r="H106" s="58">
        <f t="shared" si="213"/>
        <v>6.6872600000000091</v>
      </c>
      <c r="I106" s="2" t="s">
        <v>65</v>
      </c>
      <c r="J106" s="33" t="s">
        <v>1830</v>
      </c>
      <c r="K106" s="59">
        <f t="shared" si="214"/>
        <v>44154</v>
      </c>
      <c r="L106" s="60" t="str">
        <f t="shared" ca="1" si="225"/>
        <v>2021/4/9</v>
      </c>
      <c r="M106" s="44">
        <f t="shared" ca="1" si="226"/>
        <v>19170</v>
      </c>
      <c r="N106" s="61">
        <f t="shared" ca="1" si="227"/>
        <v>0.12732654668753279</v>
      </c>
      <c r="O106" s="35">
        <f t="shared" si="215"/>
        <v>134.933942</v>
      </c>
      <c r="P106" s="35">
        <f t="shared" si="216"/>
        <v>-6.6057999999998174E-2</v>
      </c>
      <c r="Q106" s="36">
        <f t="shared" si="217"/>
        <v>0.9</v>
      </c>
      <c r="R106" s="37">
        <f t="shared" si="218"/>
        <v>11194.139999999961</v>
      </c>
      <c r="S106" s="38">
        <f t="shared" si="219"/>
        <v>14828.877257999948</v>
      </c>
      <c r="T106" s="38"/>
      <c r="U106" s="62"/>
      <c r="V106" s="39">
        <f t="shared" si="220"/>
        <v>63905.729999999989</v>
      </c>
      <c r="W106" s="39">
        <f t="shared" si="221"/>
        <v>78734.607257999931</v>
      </c>
      <c r="X106" s="1">
        <f t="shared" si="222"/>
        <v>65810</v>
      </c>
      <c r="Y106" s="37">
        <f t="shared" si="223"/>
        <v>12924.607257999931</v>
      </c>
      <c r="Z106" s="183">
        <f t="shared" si="224"/>
        <v>0.19639275578179505</v>
      </c>
      <c r="AA106" s="183">
        <f>SUM($C$2:C106)*D106/SUM($B$2:B106)-1</f>
        <v>1.5213249775785309E-2</v>
      </c>
      <c r="AB106" s="183">
        <f t="shared" si="228"/>
        <v>0.18117950600600974</v>
      </c>
      <c r="AC106" s="40">
        <f t="shared" si="229"/>
        <v>0.17046474074074069</v>
      </c>
    </row>
    <row r="107" spans="1:29">
      <c r="A107" s="63" t="s">
        <v>1831</v>
      </c>
      <c r="B107" s="2">
        <v>135</v>
      </c>
      <c r="C107" s="177">
        <v>100.9</v>
      </c>
      <c r="D107" s="178">
        <v>1.3371999999999999</v>
      </c>
      <c r="E107" s="32">
        <f t="shared" si="211"/>
        <v>0.22000000000000003</v>
      </c>
      <c r="F107" s="26">
        <f t="shared" si="212"/>
        <v>3.9643703703703709E-2</v>
      </c>
      <c r="H107" s="58">
        <f t="shared" si="213"/>
        <v>5.3519000000000005</v>
      </c>
      <c r="I107" s="2" t="s">
        <v>65</v>
      </c>
      <c r="J107" s="33" t="s">
        <v>1832</v>
      </c>
      <c r="K107" s="59">
        <f t="shared" si="214"/>
        <v>44155</v>
      </c>
      <c r="L107" s="60" t="str">
        <f t="shared" ca="1" si="225"/>
        <v>2021/4/9</v>
      </c>
      <c r="M107" s="44">
        <f t="shared" ca="1" si="226"/>
        <v>19035</v>
      </c>
      <c r="N107" s="61">
        <f t="shared" ca="1" si="227"/>
        <v>0.10262377199894933</v>
      </c>
      <c r="O107" s="35">
        <f t="shared" si="215"/>
        <v>134.92348000000001</v>
      </c>
      <c r="P107" s="35">
        <f t="shared" si="216"/>
        <v>-7.6519999999987931E-2</v>
      </c>
      <c r="Q107" s="36">
        <f t="shared" si="217"/>
        <v>0.9</v>
      </c>
      <c r="R107" s="37">
        <f t="shared" si="218"/>
        <v>11295.039999999961</v>
      </c>
      <c r="S107" s="38">
        <f t="shared" si="219"/>
        <v>15103.727487999948</v>
      </c>
      <c r="T107" s="38"/>
      <c r="U107" s="62"/>
      <c r="V107" s="39">
        <f t="shared" si="220"/>
        <v>63905.729999999989</v>
      </c>
      <c r="W107" s="39">
        <f t="shared" si="221"/>
        <v>79009.457487999942</v>
      </c>
      <c r="X107" s="1">
        <f t="shared" si="222"/>
        <v>65945</v>
      </c>
      <c r="Y107" s="37">
        <f t="shared" si="223"/>
        <v>13064.457487999942</v>
      </c>
      <c r="Z107" s="183">
        <f t="shared" si="224"/>
        <v>0.19811141842444369</v>
      </c>
      <c r="AA107" s="183">
        <f>SUM($C$2:C107)*D107/SUM($B$2:B107)-1</f>
        <v>2.4539586533481872E-2</v>
      </c>
      <c r="AB107" s="183">
        <f t="shared" si="228"/>
        <v>0.17357183189096181</v>
      </c>
      <c r="AC107" s="40">
        <f t="shared" si="229"/>
        <v>0.18035629629629632</v>
      </c>
    </row>
    <row r="108" spans="1:29">
      <c r="A108" s="63" t="s">
        <v>1908</v>
      </c>
      <c r="B108" s="2">
        <v>135</v>
      </c>
      <c r="C108" s="177">
        <v>100.1</v>
      </c>
      <c r="D108" s="178">
        <v>1.3479000000000001</v>
      </c>
      <c r="E108" s="32">
        <f t="shared" ref="E108:E114" si="230">10%*Q108+13%</f>
        <v>0.22000000000000003</v>
      </c>
      <c r="F108" s="26">
        <f t="shared" ref="F108:F114" si="231">IF(G108="",($F$1*C108-B108)/B108,H108/B108)</f>
        <v>3.1400740740740798E-2</v>
      </c>
      <c r="H108" s="58">
        <f t="shared" ref="H108:H114" si="232">IF(G108="",$F$1*C108-B108,G108-B108)</f>
        <v>4.2391000000000076</v>
      </c>
      <c r="I108" s="2" t="s">
        <v>65</v>
      </c>
      <c r="J108" s="33" t="s">
        <v>1864</v>
      </c>
      <c r="K108" s="59">
        <f t="shared" ref="K108:K114" si="233">DATE(MID(J108,1,4),MID(J108,5,2),MID(J108,7,2))</f>
        <v>44158</v>
      </c>
      <c r="L108" s="60" t="str">
        <f t="shared" ca="1" si="225"/>
        <v>2021/4/9</v>
      </c>
      <c r="M108" s="44">
        <f t="shared" ca="1" si="226"/>
        <v>18630</v>
      </c>
      <c r="N108" s="61">
        <f t="shared" ca="1" si="227"/>
        <v>8.3052683843263697E-2</v>
      </c>
      <c r="O108" s="35">
        <f t="shared" ref="O108:O114" si="234">D108*C108</f>
        <v>134.92479</v>
      </c>
      <c r="P108" s="35">
        <f t="shared" ref="P108:P114" si="235">O108-B108</f>
        <v>-7.5209999999998445E-2</v>
      </c>
      <c r="Q108" s="36">
        <f t="shared" ref="Q108:Q114" si="236">B108/150</f>
        <v>0.9</v>
      </c>
      <c r="R108" s="37">
        <f t="shared" ref="R108:R122" si="237">R107+C108-T108</f>
        <v>11395.139999999961</v>
      </c>
      <c r="S108" s="38">
        <f t="shared" ref="S108:S122" si="238">R108*D108</f>
        <v>15359.50920599995</v>
      </c>
      <c r="T108" s="38"/>
      <c r="U108" s="62"/>
      <c r="V108" s="39">
        <f t="shared" ref="V108:V122" si="239">U108+V107</f>
        <v>63905.729999999989</v>
      </c>
      <c r="W108" s="39">
        <f t="shared" ref="W108:W122" si="240">S108+V108</f>
        <v>79265.23920599994</v>
      </c>
      <c r="X108" s="1">
        <f t="shared" ref="X108:X122" si="241">X107+B108</f>
        <v>66080</v>
      </c>
      <c r="Y108" s="37">
        <f t="shared" ref="Y108:Y122" si="242">W108-X108</f>
        <v>13185.23920599994</v>
      </c>
      <c r="Z108" s="183">
        <f t="shared" ref="Z108:Z122" si="243">W108/X108-1</f>
        <v>0.19953449161622183</v>
      </c>
      <c r="AA108" s="183">
        <f>SUM($C$2:C108)*D108/SUM($B$2:B108)-1</f>
        <v>3.2408452307692848E-2</v>
      </c>
      <c r="AB108" s="183">
        <f t="shared" si="228"/>
        <v>0.16712603930852898</v>
      </c>
      <c r="AC108" s="40">
        <f t="shared" si="229"/>
        <v>0.18859925925925924</v>
      </c>
    </row>
    <row r="109" spans="1:29">
      <c r="A109" s="63" t="s">
        <v>1893</v>
      </c>
      <c r="B109" s="2">
        <v>135</v>
      </c>
      <c r="C109" s="177">
        <v>100.09</v>
      </c>
      <c r="D109" s="178">
        <v>1.3481000000000001</v>
      </c>
      <c r="E109" s="32">
        <f t="shared" si="230"/>
        <v>0.22000000000000003</v>
      </c>
      <c r="F109" s="26">
        <f t="shared" si="231"/>
        <v>3.1297703703703689E-2</v>
      </c>
      <c r="H109" s="58">
        <f t="shared" si="232"/>
        <v>4.2251899999999978</v>
      </c>
      <c r="I109" s="2" t="s">
        <v>65</v>
      </c>
      <c r="J109" s="33" t="s">
        <v>1866</v>
      </c>
      <c r="K109" s="59">
        <f t="shared" si="233"/>
        <v>44159</v>
      </c>
      <c r="L109" s="60" t="str">
        <f t="shared" ca="1" si="225"/>
        <v>2021/4/9</v>
      </c>
      <c r="M109" s="44">
        <f t="shared" ca="1" si="226"/>
        <v>18495</v>
      </c>
      <c r="N109" s="61">
        <f t="shared" ca="1" si="227"/>
        <v>8.3384393079210556E-2</v>
      </c>
      <c r="O109" s="35">
        <f t="shared" si="234"/>
        <v>134.93132900000001</v>
      </c>
      <c r="P109" s="35">
        <f t="shared" si="235"/>
        <v>-6.867099999999482E-2</v>
      </c>
      <c r="Q109" s="36">
        <f t="shared" si="236"/>
        <v>0.9</v>
      </c>
      <c r="R109" s="37">
        <f t="shared" si="237"/>
        <v>11495.229999999961</v>
      </c>
      <c r="S109" s="38">
        <f t="shared" si="238"/>
        <v>15496.71956299995</v>
      </c>
      <c r="T109" s="38"/>
      <c r="U109" s="62"/>
      <c r="V109" s="39">
        <f t="shared" si="239"/>
        <v>63905.729999999989</v>
      </c>
      <c r="W109" s="39">
        <f t="shared" si="240"/>
        <v>79402.449562999944</v>
      </c>
      <c r="X109" s="1">
        <f t="shared" si="241"/>
        <v>66215</v>
      </c>
      <c r="Y109" s="37">
        <f t="shared" si="242"/>
        <v>13187.449562999944</v>
      </c>
      <c r="Z109" s="183">
        <f t="shared" si="243"/>
        <v>0.19916105962395148</v>
      </c>
      <c r="AA109" s="183">
        <f>SUM($C$2:C109)*D109/SUM($B$2:B109)-1</f>
        <v>3.2237774029743038E-2</v>
      </c>
      <c r="AB109" s="183">
        <f t="shared" si="228"/>
        <v>0.16692328559420844</v>
      </c>
      <c r="AC109" s="40">
        <f t="shared" si="229"/>
        <v>0.18870229629629634</v>
      </c>
    </row>
    <row r="110" spans="1:29">
      <c r="A110" s="63" t="s">
        <v>1894</v>
      </c>
      <c r="B110" s="2">
        <v>135</v>
      </c>
      <c r="C110" s="177">
        <v>101.92</v>
      </c>
      <c r="D110" s="178">
        <v>1.3239000000000001</v>
      </c>
      <c r="E110" s="32">
        <f t="shared" si="230"/>
        <v>0.22000000000000003</v>
      </c>
      <c r="F110" s="26">
        <f t="shared" si="231"/>
        <v>5.0153481481481563E-2</v>
      </c>
      <c r="H110" s="58">
        <f t="shared" si="232"/>
        <v>6.7707200000000114</v>
      </c>
      <c r="I110" s="2" t="s">
        <v>65</v>
      </c>
      <c r="J110" s="33" t="s">
        <v>1868</v>
      </c>
      <c r="K110" s="59">
        <f t="shared" si="233"/>
        <v>44160</v>
      </c>
      <c r="L110" s="60" t="str">
        <f t="shared" ca="1" si="225"/>
        <v>2021/4/9</v>
      </c>
      <c r="M110" s="44">
        <f t="shared" ca="1" si="226"/>
        <v>18360</v>
      </c>
      <c r="N110" s="61">
        <f t="shared" ca="1" si="227"/>
        <v>0.13460309368191745</v>
      </c>
      <c r="O110" s="35">
        <f t="shared" si="234"/>
        <v>134.93188800000001</v>
      </c>
      <c r="P110" s="35">
        <f t="shared" si="235"/>
        <v>-6.8111999999985073E-2</v>
      </c>
      <c r="Q110" s="36">
        <f t="shared" si="236"/>
        <v>0.9</v>
      </c>
      <c r="R110" s="37">
        <f t="shared" si="237"/>
        <v>11597.149999999961</v>
      </c>
      <c r="S110" s="38">
        <f t="shared" si="238"/>
        <v>15353.466884999951</v>
      </c>
      <c r="T110" s="38"/>
      <c r="U110" s="62"/>
      <c r="V110" s="39">
        <f t="shared" si="239"/>
        <v>63905.729999999989</v>
      </c>
      <c r="W110" s="39">
        <f t="shared" si="240"/>
        <v>79259.196884999939</v>
      </c>
      <c r="X110" s="1">
        <f t="shared" si="241"/>
        <v>66350</v>
      </c>
      <c r="Y110" s="37">
        <f t="shared" si="242"/>
        <v>12909.196884999939</v>
      </c>
      <c r="Z110" s="183">
        <f t="shared" si="243"/>
        <v>0.19456212336096357</v>
      </c>
      <c r="AA110" s="183">
        <f>SUM($C$2:C110)*D110/SUM($B$2:B110)-1</f>
        <v>1.3570041163793567E-2</v>
      </c>
      <c r="AB110" s="183">
        <f t="shared" si="228"/>
        <v>0.18099208219717</v>
      </c>
      <c r="AC110" s="40">
        <f t="shared" si="229"/>
        <v>0.16984651851851845</v>
      </c>
    </row>
    <row r="111" spans="1:29">
      <c r="A111" s="63" t="s">
        <v>1895</v>
      </c>
      <c r="B111" s="2">
        <v>135</v>
      </c>
      <c r="C111" s="177">
        <v>102.17</v>
      </c>
      <c r="D111" s="178">
        <v>1.3207</v>
      </c>
      <c r="E111" s="32">
        <f t="shared" si="230"/>
        <v>0.22000000000000003</v>
      </c>
      <c r="F111" s="26">
        <f t="shared" si="231"/>
        <v>5.2729407407407426E-2</v>
      </c>
      <c r="H111" s="58">
        <f t="shared" si="232"/>
        <v>7.1184700000000021</v>
      </c>
      <c r="I111" s="2" t="s">
        <v>65</v>
      </c>
      <c r="J111" s="33" t="s">
        <v>1870</v>
      </c>
      <c r="K111" s="59">
        <f t="shared" si="233"/>
        <v>44161</v>
      </c>
      <c r="L111" s="60" t="str">
        <f t="shared" ca="1" si="225"/>
        <v>2021/4/9</v>
      </c>
      <c r="M111" s="44">
        <f t="shared" ca="1" si="226"/>
        <v>18225</v>
      </c>
      <c r="N111" s="61">
        <f t="shared" ca="1" si="227"/>
        <v>0.14256469410150896</v>
      </c>
      <c r="O111" s="35">
        <f t="shared" si="234"/>
        <v>134.93591900000001</v>
      </c>
      <c r="P111" s="35">
        <f t="shared" si="235"/>
        <v>-6.4080999999987398E-2</v>
      </c>
      <c r="Q111" s="36">
        <f t="shared" si="236"/>
        <v>0.9</v>
      </c>
      <c r="R111" s="37">
        <f t="shared" si="237"/>
        <v>11699.319999999962</v>
      </c>
      <c r="S111" s="38">
        <f t="shared" si="238"/>
        <v>15451.291923999948</v>
      </c>
      <c r="T111" s="38"/>
      <c r="U111" s="62"/>
      <c r="V111" s="39">
        <f t="shared" si="239"/>
        <v>63905.729999999989</v>
      </c>
      <c r="W111" s="39">
        <f t="shared" si="240"/>
        <v>79357.021923999942</v>
      </c>
      <c r="X111" s="1">
        <f t="shared" si="241"/>
        <v>66485</v>
      </c>
      <c r="Y111" s="37">
        <f t="shared" si="242"/>
        <v>12872.021923999942</v>
      </c>
      <c r="Z111" s="183">
        <f t="shared" si="243"/>
        <v>0.19360791041588232</v>
      </c>
      <c r="AA111" s="183">
        <f>SUM($C$2:C111)*D111/SUM($B$2:B111)-1</f>
        <v>1.1008770401992551E-2</v>
      </c>
      <c r="AB111" s="183">
        <f t="shared" si="228"/>
        <v>0.18259914001388977</v>
      </c>
      <c r="AC111" s="40">
        <f t="shared" si="229"/>
        <v>0.16727059259259261</v>
      </c>
    </row>
    <row r="112" spans="1:29">
      <c r="A112" s="63" t="s">
        <v>1896</v>
      </c>
      <c r="B112" s="2">
        <v>135</v>
      </c>
      <c r="C112" s="177">
        <v>101.87</v>
      </c>
      <c r="D112" s="178">
        <v>1.3245</v>
      </c>
      <c r="E112" s="32">
        <f t="shared" si="230"/>
        <v>0.22000000000000003</v>
      </c>
      <c r="F112" s="26">
        <f t="shared" si="231"/>
        <v>4.9638296296296437E-2</v>
      </c>
      <c r="H112" s="58">
        <f t="shared" si="232"/>
        <v>6.7011700000000189</v>
      </c>
      <c r="I112" s="2" t="s">
        <v>65</v>
      </c>
      <c r="J112" s="33" t="s">
        <v>1872</v>
      </c>
      <c r="K112" s="59">
        <f t="shared" si="233"/>
        <v>44162</v>
      </c>
      <c r="L112" s="60" t="str">
        <f t="shared" ca="1" si="225"/>
        <v>2021/4/9</v>
      </c>
      <c r="M112" s="44">
        <f t="shared" ca="1" si="226"/>
        <v>18090</v>
      </c>
      <c r="N112" s="61">
        <f t="shared" ca="1" si="227"/>
        <v>0.13520879215035969</v>
      </c>
      <c r="O112" s="35">
        <f t="shared" si="234"/>
        <v>134.926815</v>
      </c>
      <c r="P112" s="35">
        <f t="shared" si="235"/>
        <v>-7.3184999999995171E-2</v>
      </c>
      <c r="Q112" s="36">
        <f t="shared" si="236"/>
        <v>0.9</v>
      </c>
      <c r="R112" s="37">
        <f t="shared" si="237"/>
        <v>11801.189999999962</v>
      </c>
      <c r="S112" s="38">
        <f t="shared" si="238"/>
        <v>15630.67615499995</v>
      </c>
      <c r="T112" s="38"/>
      <c r="U112" s="62"/>
      <c r="V112" s="39">
        <f t="shared" si="239"/>
        <v>63905.729999999989</v>
      </c>
      <c r="W112" s="39">
        <f t="shared" si="240"/>
        <v>79536.406154999946</v>
      </c>
      <c r="X112" s="1">
        <f t="shared" si="241"/>
        <v>66620</v>
      </c>
      <c r="Y112" s="37">
        <f t="shared" si="242"/>
        <v>12916.406154999946</v>
      </c>
      <c r="Z112" s="183">
        <f t="shared" si="243"/>
        <v>0.19388180959171342</v>
      </c>
      <c r="AA112" s="183">
        <f>SUM($C$2:C112)*D112/SUM($B$2:B112)-1</f>
        <v>1.3780140591966861E-2</v>
      </c>
      <c r="AB112" s="183">
        <f t="shared" si="228"/>
        <v>0.18010166899974656</v>
      </c>
      <c r="AC112" s="40">
        <f t="shared" si="229"/>
        <v>0.1703617037037036</v>
      </c>
    </row>
    <row r="113" spans="1:29">
      <c r="A113" s="63" t="s">
        <v>1897</v>
      </c>
      <c r="B113" s="2">
        <v>135</v>
      </c>
      <c r="C113" s="177">
        <v>102.32</v>
      </c>
      <c r="D113" s="178">
        <v>1.3187</v>
      </c>
      <c r="E113" s="32">
        <f t="shared" si="230"/>
        <v>0.22000000000000003</v>
      </c>
      <c r="F113" s="26">
        <f t="shared" si="231"/>
        <v>5.427496296296281E-2</v>
      </c>
      <c r="H113" s="58">
        <f t="shared" si="232"/>
        <v>7.3271199999999794</v>
      </c>
      <c r="I113" s="2" t="s">
        <v>65</v>
      </c>
      <c r="J113" s="33" t="s">
        <v>1874</v>
      </c>
      <c r="K113" s="59">
        <f t="shared" si="233"/>
        <v>44165</v>
      </c>
      <c r="L113" s="60" t="str">
        <f t="shared" ca="1" si="225"/>
        <v>2021/4/9</v>
      </c>
      <c r="M113" s="44">
        <f t="shared" ca="1" si="226"/>
        <v>17685</v>
      </c>
      <c r="N113" s="61">
        <f t="shared" ca="1" si="227"/>
        <v>0.1512241334464231</v>
      </c>
      <c r="O113" s="35">
        <f t="shared" si="234"/>
        <v>134.929384</v>
      </c>
      <c r="P113" s="35">
        <f t="shared" si="235"/>
        <v>-7.0616000000001122E-2</v>
      </c>
      <c r="Q113" s="36">
        <f t="shared" si="236"/>
        <v>0.9</v>
      </c>
      <c r="R113" s="37">
        <f t="shared" si="237"/>
        <v>11903.509999999962</v>
      </c>
      <c r="S113" s="38">
        <f t="shared" si="238"/>
        <v>15697.15863699995</v>
      </c>
      <c r="T113" s="38"/>
      <c r="U113" s="62"/>
      <c r="V113" s="39">
        <f t="shared" si="239"/>
        <v>63905.729999999989</v>
      </c>
      <c r="W113" s="39">
        <f t="shared" si="240"/>
        <v>79602.888636999938</v>
      </c>
      <c r="X113" s="1">
        <f t="shared" si="241"/>
        <v>66755</v>
      </c>
      <c r="Y113" s="37">
        <f t="shared" si="242"/>
        <v>12847.888636999938</v>
      </c>
      <c r="Z113" s="183">
        <f t="shared" si="243"/>
        <v>0.19246331566174724</v>
      </c>
      <c r="AA113" s="183">
        <f>SUM($C$2:C113)*D113/SUM($B$2:B113)-1</f>
        <v>9.2478283420598384E-3</v>
      </c>
      <c r="AB113" s="183">
        <f t="shared" si="228"/>
        <v>0.1832154873196874</v>
      </c>
      <c r="AC113" s="40">
        <f t="shared" si="229"/>
        <v>0.16572503703703723</v>
      </c>
    </row>
    <row r="114" spans="1:29">
      <c r="A114" s="63" t="s">
        <v>1898</v>
      </c>
      <c r="B114" s="2">
        <v>135</v>
      </c>
      <c r="C114" s="177">
        <v>100.73</v>
      </c>
      <c r="D114" s="178">
        <v>1.3394999999999999</v>
      </c>
      <c r="E114" s="32">
        <f t="shared" si="230"/>
        <v>0.22000000000000003</v>
      </c>
      <c r="F114" s="26">
        <f t="shared" si="231"/>
        <v>3.7892074074074099E-2</v>
      </c>
      <c r="H114" s="58">
        <f t="shared" si="232"/>
        <v>5.1154300000000035</v>
      </c>
      <c r="I114" s="2" t="s">
        <v>65</v>
      </c>
      <c r="J114" s="33" t="s">
        <v>1899</v>
      </c>
      <c r="K114" s="59">
        <f t="shared" si="233"/>
        <v>44166</v>
      </c>
      <c r="L114" s="60" t="str">
        <f t="shared" ca="1" si="225"/>
        <v>2021/4/9</v>
      </c>
      <c r="M114" s="44">
        <f t="shared" ca="1" si="226"/>
        <v>17550</v>
      </c>
      <c r="N114" s="61">
        <f t="shared" ca="1" si="227"/>
        <v>0.10638928490028496</v>
      </c>
      <c r="O114" s="35">
        <f t="shared" si="234"/>
        <v>134.92783499999999</v>
      </c>
      <c r="P114" s="35">
        <f t="shared" si="235"/>
        <v>-7.2165000000012469E-2</v>
      </c>
      <c r="Q114" s="36">
        <f t="shared" si="236"/>
        <v>0.9</v>
      </c>
      <c r="R114" s="37">
        <f t="shared" si="237"/>
        <v>12004.239999999962</v>
      </c>
      <c r="S114" s="38">
        <f t="shared" si="238"/>
        <v>16079.679479999948</v>
      </c>
      <c r="T114" s="38"/>
      <c r="U114" s="62"/>
      <c r="V114" s="39">
        <f t="shared" si="239"/>
        <v>63905.729999999989</v>
      </c>
      <c r="W114" s="39">
        <f t="shared" si="240"/>
        <v>79985.409479999944</v>
      </c>
      <c r="X114" s="1">
        <f t="shared" si="241"/>
        <v>66890</v>
      </c>
      <c r="Y114" s="37">
        <f t="shared" si="242"/>
        <v>13095.409479999944</v>
      </c>
      <c r="Z114" s="183">
        <f t="shared" si="243"/>
        <v>0.19577529496187696</v>
      </c>
      <c r="AA114" s="183">
        <f>SUM($C$2:C114)*D114/SUM($B$2:B114)-1</f>
        <v>2.492685477178469E-2</v>
      </c>
      <c r="AB114" s="183">
        <f t="shared" si="228"/>
        <v>0.17084844019009227</v>
      </c>
      <c r="AC114" s="40">
        <f t="shared" si="229"/>
        <v>0.18210792592592592</v>
      </c>
    </row>
    <row r="115" spans="1:29">
      <c r="A115" s="63" t="s">
        <v>1900</v>
      </c>
      <c r="B115" s="2">
        <v>135</v>
      </c>
      <c r="C115" s="177">
        <v>100.6</v>
      </c>
      <c r="D115" s="178">
        <v>1.3412999999999999</v>
      </c>
      <c r="E115" s="32">
        <f t="shared" ref="E115:E122" si="244">10%*Q115+13%</f>
        <v>0.22000000000000003</v>
      </c>
      <c r="F115" s="26">
        <f t="shared" ref="F115:F122" si="245">IF(G115="",($F$1*C115-B115)/B115,H115/B115)</f>
        <v>3.6552592592592512E-2</v>
      </c>
      <c r="H115" s="58">
        <f t="shared" ref="H115:H122" si="246">IF(G115="",$F$1*C115-B115,G115-B115)</f>
        <v>4.934599999999989</v>
      </c>
      <c r="I115" s="2" t="s">
        <v>65</v>
      </c>
      <c r="J115" s="33" t="s">
        <v>1878</v>
      </c>
      <c r="K115" s="59">
        <f t="shared" ref="K115:K122" si="247">DATE(MID(J115,1,4),MID(J115,5,2),MID(J115,7,2))</f>
        <v>44167</v>
      </c>
      <c r="L115" s="60" t="str">
        <f t="shared" ca="1" si="225"/>
        <v>2021/4/9</v>
      </c>
      <c r="M115" s="44">
        <f t="shared" ca="1" si="226"/>
        <v>17415</v>
      </c>
      <c r="N115" s="61">
        <f t="shared" ca="1" si="227"/>
        <v>0.10342400229687028</v>
      </c>
      <c r="O115" s="35">
        <f t="shared" ref="O115:O122" si="248">D115*C115</f>
        <v>134.93477999999999</v>
      </c>
      <c r="P115" s="35">
        <f t="shared" ref="P115:P122" si="249">O115-B115</f>
        <v>-6.5220000000010714E-2</v>
      </c>
      <c r="Q115" s="36">
        <f t="shared" ref="Q115:Q122" si="250">B115/150</f>
        <v>0.9</v>
      </c>
      <c r="R115" s="37">
        <f t="shared" si="237"/>
        <v>12104.839999999962</v>
      </c>
      <c r="S115" s="38">
        <f t="shared" si="238"/>
        <v>16236.221891999949</v>
      </c>
      <c r="T115" s="38"/>
      <c r="U115" s="62"/>
      <c r="V115" s="39">
        <f t="shared" si="239"/>
        <v>63905.729999999989</v>
      </c>
      <c r="W115" s="39">
        <f t="shared" si="240"/>
        <v>80141.951891999939</v>
      </c>
      <c r="X115" s="1">
        <f t="shared" si="241"/>
        <v>67025</v>
      </c>
      <c r="Y115" s="37">
        <f t="shared" si="242"/>
        <v>13116.951891999939</v>
      </c>
      <c r="Z115" s="183">
        <f t="shared" si="243"/>
        <v>0.19570237809772384</v>
      </c>
      <c r="AA115" s="183">
        <f>SUM($C$2:C115)*D115/SUM($B$2:B115)-1</f>
        <v>2.6056360945529766E-2</v>
      </c>
      <c r="AB115" s="183">
        <f t="shared" si="228"/>
        <v>0.16964601715219407</v>
      </c>
      <c r="AC115" s="40">
        <f t="shared" si="229"/>
        <v>0.1834474074074075</v>
      </c>
    </row>
    <row r="116" spans="1:29">
      <c r="A116" s="63" t="s">
        <v>1901</v>
      </c>
      <c r="B116" s="2">
        <v>135</v>
      </c>
      <c r="C116" s="177">
        <v>100.51</v>
      </c>
      <c r="D116" s="178">
        <v>1.3425</v>
      </c>
      <c r="E116" s="32">
        <f t="shared" si="244"/>
        <v>0.22000000000000003</v>
      </c>
      <c r="F116" s="26">
        <f t="shared" si="245"/>
        <v>3.5625259259259363E-2</v>
      </c>
      <c r="H116" s="58">
        <f t="shared" si="246"/>
        <v>4.809410000000014</v>
      </c>
      <c r="I116" s="2" t="s">
        <v>65</v>
      </c>
      <c r="J116" s="33" t="s">
        <v>1880</v>
      </c>
      <c r="K116" s="59">
        <f t="shared" si="247"/>
        <v>44168</v>
      </c>
      <c r="L116" s="60" t="str">
        <f t="shared" ca="1" si="225"/>
        <v>2021/4/9</v>
      </c>
      <c r="M116" s="44">
        <f t="shared" ca="1" si="226"/>
        <v>17280</v>
      </c>
      <c r="N116" s="61">
        <f t="shared" ca="1" si="227"/>
        <v>0.10158765335648177</v>
      </c>
      <c r="O116" s="35">
        <f t="shared" si="248"/>
        <v>134.934675</v>
      </c>
      <c r="P116" s="35">
        <f t="shared" si="249"/>
        <v>-6.532500000000141E-2</v>
      </c>
      <c r="Q116" s="36">
        <f t="shared" si="250"/>
        <v>0.9</v>
      </c>
      <c r="R116" s="37">
        <f t="shared" si="237"/>
        <v>12205.349999999962</v>
      </c>
      <c r="S116" s="38">
        <f t="shared" si="238"/>
        <v>16385.682374999949</v>
      </c>
      <c r="T116" s="38"/>
      <c r="U116" s="62"/>
      <c r="V116" s="39">
        <f t="shared" si="239"/>
        <v>63905.729999999989</v>
      </c>
      <c r="W116" s="39">
        <f t="shared" si="240"/>
        <v>80291.412374999942</v>
      </c>
      <c r="X116" s="1">
        <f t="shared" si="241"/>
        <v>67160</v>
      </c>
      <c r="Y116" s="37">
        <f t="shared" si="242"/>
        <v>13131.412374999942</v>
      </c>
      <c r="Z116" s="183">
        <f t="shared" si="243"/>
        <v>0.19552430576235769</v>
      </c>
      <c r="AA116" s="183">
        <f>SUM($C$2:C116)*D116/SUM($B$2:B116)-1</f>
        <v>2.6722673116090112E-2</v>
      </c>
      <c r="AB116" s="183">
        <f t="shared" si="228"/>
        <v>0.16880163264626757</v>
      </c>
      <c r="AC116" s="40">
        <f t="shared" si="229"/>
        <v>0.18437474074074067</v>
      </c>
    </row>
    <row r="117" spans="1:29">
      <c r="A117" s="63" t="s">
        <v>1902</v>
      </c>
      <c r="B117" s="2">
        <v>135</v>
      </c>
      <c r="C117" s="177">
        <v>100.14</v>
      </c>
      <c r="D117" s="178">
        <v>1.3473999999999999</v>
      </c>
      <c r="E117" s="32">
        <f t="shared" si="244"/>
        <v>0.22000000000000003</v>
      </c>
      <c r="F117" s="26">
        <f t="shared" si="245"/>
        <v>3.1812888888888814E-2</v>
      </c>
      <c r="H117" s="58">
        <f t="shared" si="246"/>
        <v>4.2947399999999902</v>
      </c>
      <c r="I117" s="2" t="s">
        <v>65</v>
      </c>
      <c r="J117" s="33" t="s">
        <v>1882</v>
      </c>
      <c r="K117" s="59">
        <f t="shared" si="247"/>
        <v>44169</v>
      </c>
      <c r="L117" s="60" t="str">
        <f t="shared" ca="1" si="225"/>
        <v>2021/4/9</v>
      </c>
      <c r="M117" s="44">
        <f t="shared" ca="1" si="226"/>
        <v>17145</v>
      </c>
      <c r="N117" s="61">
        <f t="shared" ca="1" si="227"/>
        <v>9.1430743657042665E-2</v>
      </c>
      <c r="O117" s="35">
        <f t="shared" si="248"/>
        <v>134.92863599999998</v>
      </c>
      <c r="P117" s="35">
        <f t="shared" si="249"/>
        <v>-7.1364000000016858E-2</v>
      </c>
      <c r="Q117" s="36">
        <f t="shared" si="250"/>
        <v>0.9</v>
      </c>
      <c r="R117" s="37">
        <f t="shared" si="237"/>
        <v>12305.489999999962</v>
      </c>
      <c r="S117" s="38">
        <f t="shared" si="238"/>
        <v>16580.417225999947</v>
      </c>
      <c r="T117" s="38"/>
      <c r="U117" s="62"/>
      <c r="V117" s="39">
        <f t="shared" si="239"/>
        <v>63905.729999999989</v>
      </c>
      <c r="W117" s="39">
        <f t="shared" si="240"/>
        <v>80486.147225999943</v>
      </c>
      <c r="X117" s="1">
        <f t="shared" si="241"/>
        <v>67295</v>
      </c>
      <c r="Y117" s="37">
        <f t="shared" si="242"/>
        <v>13191.147225999943</v>
      </c>
      <c r="Z117" s="183">
        <f t="shared" si="243"/>
        <v>0.19601972250538591</v>
      </c>
      <c r="AA117" s="183">
        <f>SUM($C$2:C117)*D117/SUM($B$2:B117)-1</f>
        <v>3.0188592936428282E-2</v>
      </c>
      <c r="AB117" s="183">
        <f t="shared" si="228"/>
        <v>0.16583112956895762</v>
      </c>
      <c r="AC117" s="40">
        <f t="shared" si="229"/>
        <v>0.18818711111111122</v>
      </c>
    </row>
    <row r="118" spans="1:29">
      <c r="A118" s="63" t="s">
        <v>1903</v>
      </c>
      <c r="B118" s="2">
        <v>135</v>
      </c>
      <c r="C118" s="177">
        <v>100.72</v>
      </c>
      <c r="D118" s="178">
        <v>1.3395999999999999</v>
      </c>
      <c r="E118" s="32">
        <f t="shared" si="244"/>
        <v>0.22000000000000003</v>
      </c>
      <c r="F118" s="26">
        <f t="shared" si="245"/>
        <v>3.7789037037036989E-2</v>
      </c>
      <c r="H118" s="58">
        <f t="shared" si="246"/>
        <v>5.1015199999999936</v>
      </c>
      <c r="I118" s="2" t="s">
        <v>65</v>
      </c>
      <c r="J118" s="33" t="s">
        <v>1884</v>
      </c>
      <c r="K118" s="59">
        <f t="shared" si="247"/>
        <v>44172</v>
      </c>
      <c r="L118" s="60" t="str">
        <f t="shared" ca="1" si="225"/>
        <v>2021/4/9</v>
      </c>
      <c r="M118" s="44">
        <f t="shared" ca="1" si="226"/>
        <v>16740</v>
      </c>
      <c r="N118" s="61">
        <f t="shared" ca="1" si="227"/>
        <v>0.11123385902031049</v>
      </c>
      <c r="O118" s="35">
        <f t="shared" si="248"/>
        <v>134.92451199999999</v>
      </c>
      <c r="P118" s="35">
        <f t="shared" si="249"/>
        <v>-7.5488000000007105E-2</v>
      </c>
      <c r="Q118" s="36">
        <f t="shared" si="250"/>
        <v>0.9</v>
      </c>
      <c r="R118" s="37">
        <f t="shared" si="237"/>
        <v>12406.209999999961</v>
      </c>
      <c r="S118" s="38">
        <f t="shared" si="238"/>
        <v>16619.358915999946</v>
      </c>
      <c r="T118" s="38"/>
      <c r="U118" s="62"/>
      <c r="V118" s="39">
        <f t="shared" si="239"/>
        <v>63905.729999999989</v>
      </c>
      <c r="W118" s="39">
        <f t="shared" si="240"/>
        <v>80525.088915999935</v>
      </c>
      <c r="X118" s="1">
        <f t="shared" si="241"/>
        <v>67430</v>
      </c>
      <c r="Y118" s="37">
        <f t="shared" si="242"/>
        <v>13095.088915999935</v>
      </c>
      <c r="Z118" s="183">
        <f t="shared" si="243"/>
        <v>0.19420271267981515</v>
      </c>
      <c r="AA118" s="183">
        <f>SUM($C$2:C118)*D118/SUM($B$2:B118)-1</f>
        <v>2.400184986666698E-2</v>
      </c>
      <c r="AB118" s="183">
        <f t="shared" si="228"/>
        <v>0.17020086281314817</v>
      </c>
      <c r="AC118" s="40">
        <f t="shared" si="229"/>
        <v>0.18221096296296305</v>
      </c>
    </row>
    <row r="119" spans="1:29">
      <c r="A119" s="63" t="s">
        <v>1904</v>
      </c>
      <c r="B119" s="2">
        <v>135</v>
      </c>
      <c r="C119" s="177">
        <v>100.72</v>
      </c>
      <c r="D119" s="178">
        <v>1.3396999999999999</v>
      </c>
      <c r="E119" s="32">
        <f t="shared" si="244"/>
        <v>0.22000000000000003</v>
      </c>
      <c r="F119" s="26">
        <f t="shared" si="245"/>
        <v>3.7789037037036989E-2</v>
      </c>
      <c r="H119" s="58">
        <f t="shared" si="246"/>
        <v>5.1015199999999936</v>
      </c>
      <c r="I119" s="2" t="s">
        <v>65</v>
      </c>
      <c r="J119" s="33" t="s">
        <v>1886</v>
      </c>
      <c r="K119" s="59">
        <f t="shared" si="247"/>
        <v>44173</v>
      </c>
      <c r="L119" s="60" t="str">
        <f t="shared" ca="1" si="225"/>
        <v>2021/4/9</v>
      </c>
      <c r="M119" s="44">
        <f t="shared" ca="1" si="226"/>
        <v>16605</v>
      </c>
      <c r="N119" s="61">
        <f t="shared" ca="1" si="227"/>
        <v>0.11213819933754879</v>
      </c>
      <c r="O119" s="35">
        <f t="shared" si="248"/>
        <v>134.934584</v>
      </c>
      <c r="P119" s="35">
        <f t="shared" si="249"/>
        <v>-6.541599999999903E-2</v>
      </c>
      <c r="Q119" s="36">
        <f t="shared" si="250"/>
        <v>0.9</v>
      </c>
      <c r="R119" s="37">
        <f t="shared" si="237"/>
        <v>12506.92999999996</v>
      </c>
      <c r="S119" s="38">
        <f t="shared" si="238"/>
        <v>16755.534120999946</v>
      </c>
      <c r="T119" s="38"/>
      <c r="U119" s="62"/>
      <c r="V119" s="39">
        <f t="shared" si="239"/>
        <v>63905.729999999989</v>
      </c>
      <c r="W119" s="39">
        <f t="shared" si="240"/>
        <v>80661.264120999927</v>
      </c>
      <c r="X119" s="1">
        <f t="shared" si="241"/>
        <v>67565</v>
      </c>
      <c r="Y119" s="37">
        <f t="shared" si="242"/>
        <v>13096.264120999927</v>
      </c>
      <c r="Z119" s="183">
        <f t="shared" si="243"/>
        <v>0.19383207460963403</v>
      </c>
      <c r="AA119" s="183">
        <f>SUM($C$2:C119)*D119/SUM($B$2:B119)-1</f>
        <v>2.3859196894615353E-2</v>
      </c>
      <c r="AB119" s="183">
        <f t="shared" si="228"/>
        <v>0.16997287771501868</v>
      </c>
      <c r="AC119" s="40">
        <f t="shared" si="229"/>
        <v>0.18221096296296305</v>
      </c>
    </row>
    <row r="120" spans="1:29">
      <c r="A120" s="63" t="s">
        <v>1905</v>
      </c>
      <c r="B120" s="2">
        <v>135</v>
      </c>
      <c r="C120" s="177">
        <v>102.44</v>
      </c>
      <c r="D120" s="178">
        <v>1.3171999999999999</v>
      </c>
      <c r="E120" s="32">
        <f t="shared" si="244"/>
        <v>0.22000000000000003</v>
      </c>
      <c r="F120" s="26">
        <f t="shared" si="245"/>
        <v>5.5511407407407502E-2</v>
      </c>
      <c r="H120" s="58">
        <f t="shared" si="246"/>
        <v>7.4940400000000125</v>
      </c>
      <c r="I120" s="2" t="s">
        <v>65</v>
      </c>
      <c r="J120" s="33" t="s">
        <v>1888</v>
      </c>
      <c r="K120" s="59">
        <f t="shared" si="247"/>
        <v>44174</v>
      </c>
      <c r="L120" s="60" t="str">
        <f t="shared" ca="1" si="225"/>
        <v>2021/4/9</v>
      </c>
      <c r="M120" s="44">
        <f t="shared" ca="1" si="226"/>
        <v>16470</v>
      </c>
      <c r="N120" s="61">
        <f t="shared" ca="1" si="227"/>
        <v>0.16607921068609621</v>
      </c>
      <c r="O120" s="35">
        <f t="shared" si="248"/>
        <v>134.93396799999999</v>
      </c>
      <c r="P120" s="35">
        <f t="shared" si="249"/>
        <v>-6.6032000000006974E-2</v>
      </c>
      <c r="Q120" s="36">
        <f t="shared" si="250"/>
        <v>0.9</v>
      </c>
      <c r="R120" s="37">
        <f t="shared" si="237"/>
        <v>12609.369999999961</v>
      </c>
      <c r="S120" s="38">
        <f t="shared" si="238"/>
        <v>16609.062163999948</v>
      </c>
      <c r="T120" s="38"/>
      <c r="U120" s="62"/>
      <c r="V120" s="39">
        <f t="shared" si="239"/>
        <v>63905.729999999989</v>
      </c>
      <c r="W120" s="39">
        <f t="shared" si="240"/>
        <v>80514.79216399994</v>
      </c>
      <c r="X120" s="1">
        <f t="shared" si="241"/>
        <v>67700</v>
      </c>
      <c r="Y120" s="37">
        <f t="shared" si="242"/>
        <v>12814.79216399994</v>
      </c>
      <c r="Z120" s="183">
        <f t="shared" si="243"/>
        <v>0.18928791970457803</v>
      </c>
      <c r="AA120" s="183">
        <f>SUM($C$2:C120)*D120/SUM($B$2:B120)-1</f>
        <v>6.6004445317620064E-3</v>
      </c>
      <c r="AB120" s="183">
        <f t="shared" si="228"/>
        <v>0.18268747517281603</v>
      </c>
      <c r="AC120" s="40">
        <f t="shared" si="229"/>
        <v>0.16448859259259252</v>
      </c>
    </row>
    <row r="121" spans="1:29">
      <c r="A121" s="63" t="s">
        <v>1906</v>
      </c>
      <c r="B121" s="2">
        <v>135</v>
      </c>
      <c r="C121" s="177">
        <v>102.24</v>
      </c>
      <c r="D121" s="178">
        <v>1.3197000000000001</v>
      </c>
      <c r="E121" s="32">
        <f t="shared" si="244"/>
        <v>0.22000000000000003</v>
      </c>
      <c r="F121" s="26">
        <f t="shared" si="245"/>
        <v>5.3450666666666563E-2</v>
      </c>
      <c r="H121" s="58">
        <f t="shared" si="246"/>
        <v>7.2158399999999858</v>
      </c>
      <c r="I121" s="2" t="s">
        <v>65</v>
      </c>
      <c r="J121" s="33" t="s">
        <v>1890</v>
      </c>
      <c r="K121" s="59">
        <f t="shared" si="247"/>
        <v>44175</v>
      </c>
      <c r="L121" s="60" t="str">
        <f t="shared" ca="1" si="225"/>
        <v>2021/4/9</v>
      </c>
      <c r="M121" s="44">
        <f t="shared" ca="1" si="226"/>
        <v>16335</v>
      </c>
      <c r="N121" s="61">
        <f t="shared" ca="1" si="227"/>
        <v>0.16123548209366359</v>
      </c>
      <c r="O121" s="35">
        <f t="shared" si="248"/>
        <v>134.92612800000001</v>
      </c>
      <c r="P121" s="35">
        <f t="shared" si="249"/>
        <v>-7.3871999999994387E-2</v>
      </c>
      <c r="Q121" s="36">
        <f t="shared" si="250"/>
        <v>0.9</v>
      </c>
      <c r="R121" s="37">
        <f t="shared" si="237"/>
        <v>12711.609999999961</v>
      </c>
      <c r="S121" s="38">
        <f t="shared" si="238"/>
        <v>16775.51171699995</v>
      </c>
      <c r="T121" s="38"/>
      <c r="U121" s="62"/>
      <c r="V121" s="39">
        <f t="shared" si="239"/>
        <v>63905.729999999989</v>
      </c>
      <c r="W121" s="39">
        <f t="shared" si="240"/>
        <v>80681.241716999939</v>
      </c>
      <c r="X121" s="1">
        <f t="shared" si="241"/>
        <v>67835</v>
      </c>
      <c r="Y121" s="37">
        <f t="shared" si="242"/>
        <v>12846.241716999939</v>
      </c>
      <c r="Z121" s="183">
        <f t="shared" si="243"/>
        <v>0.18937483182722703</v>
      </c>
      <c r="AA121" s="183">
        <f>SUM($C$2:C121)*D121/SUM($B$2:B121)-1</f>
        <v>8.4315573515096887E-3</v>
      </c>
      <c r="AB121" s="183">
        <f t="shared" si="228"/>
        <v>0.18094327447571734</v>
      </c>
      <c r="AC121" s="40">
        <f t="shared" si="229"/>
        <v>0.16654933333333347</v>
      </c>
    </row>
    <row r="122" spans="1:29">
      <c r="A122" s="63" t="s">
        <v>1907</v>
      </c>
      <c r="B122" s="2">
        <v>135</v>
      </c>
      <c r="C122" s="177">
        <v>103.84</v>
      </c>
      <c r="D122" s="178">
        <v>1.2994000000000001</v>
      </c>
      <c r="E122" s="32">
        <f t="shared" si="244"/>
        <v>0.22000000000000003</v>
      </c>
      <c r="F122" s="26">
        <f t="shared" si="245"/>
        <v>6.9936592592592592E-2</v>
      </c>
      <c r="H122" s="58">
        <f t="shared" si="246"/>
        <v>9.4414400000000001</v>
      </c>
      <c r="I122" s="2" t="s">
        <v>65</v>
      </c>
      <c r="J122" s="33" t="s">
        <v>1892</v>
      </c>
      <c r="K122" s="59">
        <f t="shared" si="247"/>
        <v>44176</v>
      </c>
      <c r="L122" s="60" t="str">
        <f t="shared" ca="1" si="225"/>
        <v>2021/4/9</v>
      </c>
      <c r="M122" s="44">
        <f t="shared" ca="1" si="226"/>
        <v>16200</v>
      </c>
      <c r="N122" s="61">
        <f t="shared" ca="1" si="227"/>
        <v>0.2127238024691358</v>
      </c>
      <c r="O122" s="35">
        <f t="shared" si="248"/>
        <v>134.92969600000001</v>
      </c>
      <c r="P122" s="35">
        <f t="shared" si="249"/>
        <v>-7.0303999999993039E-2</v>
      </c>
      <c r="Q122" s="36">
        <f t="shared" si="250"/>
        <v>0.9</v>
      </c>
      <c r="R122" s="37">
        <f t="shared" si="237"/>
        <v>12815.449999999961</v>
      </c>
      <c r="S122" s="38">
        <f t="shared" si="238"/>
        <v>16652.395729999949</v>
      </c>
      <c r="T122" s="38"/>
      <c r="U122" s="62"/>
      <c r="V122" s="39">
        <f t="shared" si="239"/>
        <v>63905.729999999989</v>
      </c>
      <c r="W122" s="39">
        <f t="shared" si="240"/>
        <v>80558.125729999942</v>
      </c>
      <c r="X122" s="1">
        <f t="shared" si="241"/>
        <v>67970</v>
      </c>
      <c r="Y122" s="37">
        <f t="shared" si="242"/>
        <v>12588.125729999942</v>
      </c>
      <c r="Z122" s="183">
        <f t="shared" si="243"/>
        <v>0.18520120244225313</v>
      </c>
      <c r="AA122" s="183">
        <f>SUM($C$2:C122)*D122/SUM($B$2:B122)-1</f>
        <v>-7.0234377091372702E-3</v>
      </c>
      <c r="AB122" s="183">
        <f t="shared" si="228"/>
        <v>0.1922246401513904</v>
      </c>
      <c r="AC122" s="40">
        <f t="shared" si="229"/>
        <v>0.15006340740740742</v>
      </c>
    </row>
    <row r="123" spans="1:29">
      <c r="A123" s="63" t="s">
        <v>1952</v>
      </c>
      <c r="B123" s="2">
        <v>135</v>
      </c>
      <c r="C123" s="177">
        <v>103.06</v>
      </c>
      <c r="D123" s="178">
        <v>1.3092999999999999</v>
      </c>
      <c r="E123" s="32">
        <f t="shared" ref="E123:E136" si="251">10%*Q123+13%</f>
        <v>0.22000000000000003</v>
      </c>
      <c r="F123" s="26">
        <f t="shared" ref="F123:F136" si="252">IF(G123="",($F$1*C123-B123)/B123,H123/B123)</f>
        <v>6.1899703703703693E-2</v>
      </c>
      <c r="H123" s="58">
        <f t="shared" ref="H123:H136" si="253">IF(G123="",$F$1*C123-B123,G123-B123)</f>
        <v>8.3564599999999984</v>
      </c>
      <c r="I123" s="2" t="s">
        <v>65</v>
      </c>
      <c r="J123" s="33" t="s">
        <v>1911</v>
      </c>
      <c r="K123" s="59">
        <f t="shared" ref="K123:K136" si="254">DATE(MID(J123,1,4),MID(J123,5,2),MID(J123,7,2))</f>
        <v>44179</v>
      </c>
      <c r="L123" s="60" t="str">
        <f t="shared" ca="1" si="225"/>
        <v>2021/4/9</v>
      </c>
      <c r="M123" s="44">
        <f t="shared" ca="1" si="226"/>
        <v>15795</v>
      </c>
      <c r="N123" s="61">
        <f t="shared" ca="1" si="227"/>
        <v>0.19310591326369103</v>
      </c>
      <c r="O123" s="35">
        <f t="shared" ref="O123:O136" si="255">D123*C123</f>
        <v>134.93645799999999</v>
      </c>
      <c r="P123" s="35">
        <f t="shared" ref="P123:P136" si="256">O123-B123</f>
        <v>-6.3542000000012422E-2</v>
      </c>
      <c r="Q123" s="36">
        <f t="shared" ref="Q123:Q136" si="257">B123/150</f>
        <v>0.9</v>
      </c>
      <c r="R123" s="37">
        <f t="shared" ref="R123:R136" si="258">R122+C123-T123</f>
        <v>12918.50999999996</v>
      </c>
      <c r="S123" s="38">
        <f t="shared" ref="S123:S136" si="259">R123*D123</f>
        <v>16914.205142999948</v>
      </c>
      <c r="T123" s="38"/>
      <c r="U123" s="62"/>
      <c r="V123" s="39">
        <f t="shared" ref="V123:V136" si="260">U123+V122</f>
        <v>63905.729999999989</v>
      </c>
      <c r="W123" s="39">
        <f t="shared" ref="W123:W136" si="261">S123+V123</f>
        <v>80819.935142999937</v>
      </c>
      <c r="X123" s="1">
        <f t="shared" ref="X123:X136" si="262">X122+B123</f>
        <v>68105</v>
      </c>
      <c r="Y123" s="37">
        <f t="shared" ref="Y123:Y136" si="263">W123-X123</f>
        <v>12714.935142999937</v>
      </c>
      <c r="Z123" s="183">
        <f t="shared" ref="Z123:Z136" si="264">W123/X123-1</f>
        <v>0.18669605965788039</v>
      </c>
      <c r="AA123" s="183">
        <f>SUM($C$2:C123)*D123/SUM($B$2:B123)-1</f>
        <v>5.3323119617254555E-4</v>
      </c>
      <c r="AB123" s="183">
        <f t="shared" si="228"/>
        <v>0.18616282846170784</v>
      </c>
      <c r="AC123" s="40">
        <f t="shared" si="229"/>
        <v>0.15810029629629635</v>
      </c>
    </row>
    <row r="124" spans="1:29">
      <c r="A124" s="63" t="s">
        <v>1939</v>
      </c>
      <c r="B124" s="2">
        <v>135</v>
      </c>
      <c r="C124" s="177">
        <v>102.94</v>
      </c>
      <c r="D124" s="178">
        <v>1.3107</v>
      </c>
      <c r="E124" s="32">
        <f t="shared" si="251"/>
        <v>0.22000000000000003</v>
      </c>
      <c r="F124" s="26">
        <f t="shared" si="252"/>
        <v>6.0663259259259215E-2</v>
      </c>
      <c r="H124" s="58">
        <f t="shared" si="253"/>
        <v>8.1895399999999938</v>
      </c>
      <c r="I124" s="2" t="s">
        <v>65</v>
      </c>
      <c r="J124" s="33" t="s">
        <v>1913</v>
      </c>
      <c r="K124" s="59">
        <f t="shared" si="254"/>
        <v>44180</v>
      </c>
      <c r="L124" s="60" t="str">
        <f t="shared" ca="1" si="225"/>
        <v>2021/4/9</v>
      </c>
      <c r="M124" s="44">
        <f t="shared" ca="1" si="226"/>
        <v>15660</v>
      </c>
      <c r="N124" s="61">
        <f t="shared" ca="1" si="227"/>
        <v>0.19088008301404838</v>
      </c>
      <c r="O124" s="35">
        <f t="shared" si="255"/>
        <v>134.92345799999998</v>
      </c>
      <c r="P124" s="35">
        <f t="shared" si="256"/>
        <v>-7.6542000000017651E-2</v>
      </c>
      <c r="Q124" s="36">
        <f t="shared" si="257"/>
        <v>0.9</v>
      </c>
      <c r="R124" s="37">
        <f t="shared" si="258"/>
        <v>13021.449999999961</v>
      </c>
      <c r="S124" s="38">
        <f t="shared" si="259"/>
        <v>17067.214514999949</v>
      </c>
      <c r="T124" s="38"/>
      <c r="U124" s="62"/>
      <c r="V124" s="39">
        <f t="shared" si="260"/>
        <v>63905.729999999989</v>
      </c>
      <c r="W124" s="39">
        <f t="shared" si="261"/>
        <v>80972.944514999937</v>
      </c>
      <c r="X124" s="1">
        <f t="shared" si="262"/>
        <v>68240</v>
      </c>
      <c r="Y124" s="37">
        <f t="shared" si="263"/>
        <v>12732.944514999937</v>
      </c>
      <c r="Z124" s="183">
        <f t="shared" si="264"/>
        <v>0.18659062888335187</v>
      </c>
      <c r="AA124" s="183">
        <f>SUM($C$2:C124)*D124/SUM($B$2:B124)-1</f>
        <v>1.5845451612908068E-3</v>
      </c>
      <c r="AB124" s="183">
        <f t="shared" si="228"/>
        <v>0.18500608372206107</v>
      </c>
      <c r="AC124" s="40">
        <f t="shared" si="229"/>
        <v>0.15933674074074081</v>
      </c>
    </row>
    <row r="125" spans="1:29">
      <c r="A125" s="63" t="s">
        <v>1940</v>
      </c>
      <c r="B125" s="2">
        <v>135</v>
      </c>
      <c r="C125" s="177">
        <v>103.3</v>
      </c>
      <c r="D125" s="178">
        <v>1.3062</v>
      </c>
      <c r="E125" s="32">
        <f t="shared" si="251"/>
        <v>0.22000000000000003</v>
      </c>
      <c r="F125" s="26">
        <f t="shared" si="252"/>
        <v>6.4372592592592648E-2</v>
      </c>
      <c r="H125" s="58">
        <f t="shared" si="253"/>
        <v>8.6903000000000077</v>
      </c>
      <c r="I125" s="2" t="s">
        <v>65</v>
      </c>
      <c r="J125" s="33" t="s">
        <v>1915</v>
      </c>
      <c r="K125" s="59">
        <f t="shared" si="254"/>
        <v>44181</v>
      </c>
      <c r="L125" s="60" t="str">
        <f t="shared" ca="1" si="225"/>
        <v>2021/4/9</v>
      </c>
      <c r="M125" s="44">
        <f t="shared" ca="1" si="226"/>
        <v>15525</v>
      </c>
      <c r="N125" s="61">
        <f t="shared" ca="1" si="227"/>
        <v>0.20431301127214191</v>
      </c>
      <c r="O125" s="35">
        <f t="shared" si="255"/>
        <v>134.93046000000001</v>
      </c>
      <c r="P125" s="35">
        <f t="shared" si="256"/>
        <v>-6.9539999999989277E-2</v>
      </c>
      <c r="Q125" s="36">
        <f t="shared" si="257"/>
        <v>0.9</v>
      </c>
      <c r="R125" s="37">
        <f t="shared" si="258"/>
        <v>13124.74999999996</v>
      </c>
      <c r="S125" s="38">
        <f t="shared" si="259"/>
        <v>17143.548449999947</v>
      </c>
      <c r="T125" s="38"/>
      <c r="U125" s="62"/>
      <c r="V125" s="39">
        <f t="shared" si="260"/>
        <v>63905.729999999989</v>
      </c>
      <c r="W125" s="39">
        <f t="shared" si="261"/>
        <v>81049.27844999994</v>
      </c>
      <c r="X125" s="1">
        <f t="shared" si="262"/>
        <v>68375</v>
      </c>
      <c r="Y125" s="37">
        <f t="shared" si="263"/>
        <v>12674.27844999994</v>
      </c>
      <c r="Z125" s="183">
        <f t="shared" si="264"/>
        <v>0.18536421864716557</v>
      </c>
      <c r="AA125" s="183">
        <f>SUM($C$2:C125)*D125/SUM($B$2:B125)-1</f>
        <v>-1.8428376293506687E-3</v>
      </c>
      <c r="AB125" s="183">
        <f t="shared" si="228"/>
        <v>0.18720705627651624</v>
      </c>
      <c r="AC125" s="40">
        <f t="shared" si="229"/>
        <v>0.15562740740740738</v>
      </c>
    </row>
    <row r="126" spans="1:29">
      <c r="A126" s="63" t="s">
        <v>1941</v>
      </c>
      <c r="B126" s="2">
        <v>135</v>
      </c>
      <c r="C126" s="177">
        <v>102.13</v>
      </c>
      <c r="D126" s="178">
        <v>1.3211999999999999</v>
      </c>
      <c r="E126" s="32">
        <f t="shared" si="251"/>
        <v>0.22000000000000003</v>
      </c>
      <c r="F126" s="26">
        <f t="shared" si="252"/>
        <v>5.2317259259259195E-2</v>
      </c>
      <c r="H126" s="58">
        <f t="shared" si="253"/>
        <v>7.0628299999999911</v>
      </c>
      <c r="I126" s="2" t="s">
        <v>65</v>
      </c>
      <c r="J126" s="33" t="s">
        <v>1917</v>
      </c>
      <c r="K126" s="59">
        <f t="shared" si="254"/>
        <v>44182</v>
      </c>
      <c r="L126" s="60" t="str">
        <f t="shared" ca="1" si="225"/>
        <v>2021/4/9</v>
      </c>
      <c r="M126" s="44">
        <f t="shared" ca="1" si="226"/>
        <v>15390</v>
      </c>
      <c r="N126" s="61">
        <f t="shared" ca="1" si="227"/>
        <v>0.16750701429499654</v>
      </c>
      <c r="O126" s="35">
        <f t="shared" si="255"/>
        <v>134.93415599999997</v>
      </c>
      <c r="P126" s="35">
        <f t="shared" si="256"/>
        <v>-6.5844000000026881E-2</v>
      </c>
      <c r="Q126" s="36">
        <f t="shared" si="257"/>
        <v>0.9</v>
      </c>
      <c r="R126" s="37">
        <f t="shared" si="258"/>
        <v>13226.879999999959</v>
      </c>
      <c r="S126" s="38">
        <f t="shared" si="259"/>
        <v>17475.353855999943</v>
      </c>
      <c r="T126" s="38"/>
      <c r="U126" s="62"/>
      <c r="V126" s="39">
        <f t="shared" si="260"/>
        <v>63905.729999999989</v>
      </c>
      <c r="W126" s="39">
        <f t="shared" si="261"/>
        <v>81381.083855999925</v>
      </c>
      <c r="X126" s="1">
        <f t="shared" si="262"/>
        <v>68510</v>
      </c>
      <c r="Y126" s="37">
        <f t="shared" si="263"/>
        <v>12871.083855999925</v>
      </c>
      <c r="Z126" s="183">
        <f t="shared" si="264"/>
        <v>0.18787160788205992</v>
      </c>
      <c r="AA126" s="183">
        <f>SUM($C$2:C126)*D126/SUM($B$2:B126)-1</f>
        <v>9.5348358208957595E-3</v>
      </c>
      <c r="AB126" s="183">
        <f t="shared" si="228"/>
        <v>0.17833677206116416</v>
      </c>
      <c r="AC126" s="40">
        <f t="shared" si="229"/>
        <v>0.16768274074074083</v>
      </c>
    </row>
    <row r="127" spans="1:29">
      <c r="A127" s="63" t="s">
        <v>1942</v>
      </c>
      <c r="B127" s="2">
        <v>135</v>
      </c>
      <c r="C127" s="177">
        <v>102.38</v>
      </c>
      <c r="D127" s="178">
        <v>1.3179000000000001</v>
      </c>
      <c r="E127" s="32">
        <f t="shared" si="251"/>
        <v>0.22000000000000003</v>
      </c>
      <c r="F127" s="26">
        <f t="shared" si="252"/>
        <v>5.4893185185185052E-2</v>
      </c>
      <c r="H127" s="58">
        <f t="shared" si="253"/>
        <v>7.4105799999999817</v>
      </c>
      <c r="I127" s="2" t="s">
        <v>65</v>
      </c>
      <c r="J127" s="33" t="s">
        <v>1919</v>
      </c>
      <c r="K127" s="59">
        <f t="shared" si="254"/>
        <v>44183</v>
      </c>
      <c r="L127" s="60" t="str">
        <f t="shared" ca="1" si="225"/>
        <v>2021/4/9</v>
      </c>
      <c r="M127" s="44">
        <f t="shared" ca="1" si="226"/>
        <v>15255</v>
      </c>
      <c r="N127" s="61">
        <f t="shared" ca="1" si="227"/>
        <v>0.17730984595214638</v>
      </c>
      <c r="O127" s="35">
        <f t="shared" si="255"/>
        <v>134.926602</v>
      </c>
      <c r="P127" s="35">
        <f t="shared" si="256"/>
        <v>-7.339799999999741E-2</v>
      </c>
      <c r="Q127" s="36">
        <f t="shared" si="257"/>
        <v>0.9</v>
      </c>
      <c r="R127" s="37">
        <f t="shared" si="258"/>
        <v>13329.259999999958</v>
      </c>
      <c r="S127" s="38">
        <f t="shared" si="259"/>
        <v>17566.631753999947</v>
      </c>
      <c r="T127" s="38"/>
      <c r="U127" s="62"/>
      <c r="V127" s="39">
        <f t="shared" si="260"/>
        <v>63905.729999999989</v>
      </c>
      <c r="W127" s="39">
        <f t="shared" si="261"/>
        <v>81472.36175399994</v>
      </c>
      <c r="X127" s="1">
        <f t="shared" si="262"/>
        <v>68645</v>
      </c>
      <c r="Y127" s="37">
        <f t="shared" si="263"/>
        <v>12827.36175399994</v>
      </c>
      <c r="Z127" s="183">
        <f t="shared" si="264"/>
        <v>0.18686520145676955</v>
      </c>
      <c r="AA127" s="183">
        <f>SUM($C$2:C127)*D127/SUM($B$2:B127)-1</f>
        <v>6.9503744680854407E-3</v>
      </c>
      <c r="AB127" s="183">
        <f t="shared" si="228"/>
        <v>0.17991482698868411</v>
      </c>
      <c r="AC127" s="40">
        <f t="shared" si="229"/>
        <v>0.16510681481481498</v>
      </c>
    </row>
    <row r="128" spans="1:29">
      <c r="A128" s="63" t="s">
        <v>1943</v>
      </c>
      <c r="B128" s="2">
        <v>135</v>
      </c>
      <c r="C128" s="177">
        <v>100.75</v>
      </c>
      <c r="D128" s="178">
        <v>1.3392999999999999</v>
      </c>
      <c r="E128" s="32">
        <f t="shared" si="251"/>
        <v>0.22000000000000003</v>
      </c>
      <c r="F128" s="26">
        <f t="shared" si="252"/>
        <v>3.809814814814811E-2</v>
      </c>
      <c r="H128" s="58">
        <f t="shared" si="253"/>
        <v>5.1432499999999948</v>
      </c>
      <c r="I128" s="2" t="s">
        <v>65</v>
      </c>
      <c r="J128" s="33" t="s">
        <v>1921</v>
      </c>
      <c r="K128" s="59">
        <f t="shared" si="254"/>
        <v>44186</v>
      </c>
      <c r="L128" s="60" t="str">
        <f t="shared" ca="1" si="225"/>
        <v>2021/4/9</v>
      </c>
      <c r="M128" s="44">
        <f t="shared" ca="1" si="226"/>
        <v>14850</v>
      </c>
      <c r="N128" s="61">
        <f t="shared" ca="1" si="227"/>
        <v>0.12641658249158236</v>
      </c>
      <c r="O128" s="35">
        <f t="shared" si="255"/>
        <v>134.93447499999999</v>
      </c>
      <c r="P128" s="35">
        <f t="shared" si="256"/>
        <v>-6.5525000000008049E-2</v>
      </c>
      <c r="Q128" s="36">
        <f t="shared" si="257"/>
        <v>0.9</v>
      </c>
      <c r="R128" s="37">
        <f t="shared" si="258"/>
        <v>13430.009999999958</v>
      </c>
      <c r="S128" s="38">
        <f t="shared" si="259"/>
        <v>17986.812392999942</v>
      </c>
      <c r="T128" s="38"/>
      <c r="U128" s="62"/>
      <c r="V128" s="39">
        <f t="shared" si="260"/>
        <v>63905.729999999989</v>
      </c>
      <c r="W128" s="39">
        <f t="shared" si="261"/>
        <v>81892.542392999923</v>
      </c>
      <c r="X128" s="1">
        <f t="shared" si="262"/>
        <v>68780</v>
      </c>
      <c r="Y128" s="37">
        <f t="shared" si="263"/>
        <v>13112.542392999923</v>
      </c>
      <c r="Z128" s="183">
        <f t="shared" si="264"/>
        <v>0.19064469893864389</v>
      </c>
      <c r="AA128" s="183">
        <f>SUM($C$2:C128)*D128/SUM($B$2:B128)-1</f>
        <v>2.3104785871559841E-2</v>
      </c>
      <c r="AB128" s="183">
        <f t="shared" si="228"/>
        <v>0.16753991306708405</v>
      </c>
      <c r="AC128" s="40">
        <f t="shared" si="229"/>
        <v>0.18190185185185193</v>
      </c>
    </row>
    <row r="129" spans="1:29">
      <c r="A129" s="63" t="s">
        <v>1944</v>
      </c>
      <c r="B129" s="2">
        <v>135</v>
      </c>
      <c r="C129" s="177">
        <v>102.94</v>
      </c>
      <c r="D129" s="178">
        <v>1.3107</v>
      </c>
      <c r="E129" s="32">
        <f t="shared" si="251"/>
        <v>0.22000000000000003</v>
      </c>
      <c r="F129" s="26">
        <f t="shared" si="252"/>
        <v>6.0663259259259215E-2</v>
      </c>
      <c r="H129" s="58">
        <f t="shared" si="253"/>
        <v>8.1895399999999938</v>
      </c>
      <c r="I129" s="2" t="s">
        <v>65</v>
      </c>
      <c r="J129" s="33" t="s">
        <v>1923</v>
      </c>
      <c r="K129" s="59">
        <f t="shared" si="254"/>
        <v>44187</v>
      </c>
      <c r="L129" s="60" t="str">
        <f t="shared" ca="1" si="225"/>
        <v>2021/4/9</v>
      </c>
      <c r="M129" s="44">
        <f t="shared" ca="1" si="226"/>
        <v>14715</v>
      </c>
      <c r="N129" s="61">
        <f t="shared" ca="1" si="227"/>
        <v>0.20313843696907902</v>
      </c>
      <c r="O129" s="35">
        <f t="shared" si="255"/>
        <v>134.92345799999998</v>
      </c>
      <c r="P129" s="35">
        <f t="shared" si="256"/>
        <v>-7.6542000000017651E-2</v>
      </c>
      <c r="Q129" s="36">
        <f t="shared" si="257"/>
        <v>0.9</v>
      </c>
      <c r="R129" s="37">
        <f t="shared" si="258"/>
        <v>13532.949999999959</v>
      </c>
      <c r="S129" s="38">
        <f t="shared" si="259"/>
        <v>17737.637564999946</v>
      </c>
      <c r="T129" s="38"/>
      <c r="U129" s="62"/>
      <c r="V129" s="39">
        <f t="shared" si="260"/>
        <v>63905.729999999989</v>
      </c>
      <c r="W129" s="39">
        <f t="shared" si="261"/>
        <v>81643.367564999935</v>
      </c>
      <c r="X129" s="1">
        <f t="shared" si="262"/>
        <v>68915</v>
      </c>
      <c r="Y129" s="37">
        <f t="shared" si="263"/>
        <v>12728.367564999935</v>
      </c>
      <c r="Z129" s="183">
        <f t="shared" si="264"/>
        <v>0.18469661996662468</v>
      </c>
      <c r="AA129" s="183">
        <f>SUM($C$2:C129)*D129/SUM($B$2:B129)-1</f>
        <v>1.2420205641492377E-3</v>
      </c>
      <c r="AB129" s="183">
        <f t="shared" si="228"/>
        <v>0.18345459940247544</v>
      </c>
      <c r="AC129" s="40">
        <f t="shared" si="229"/>
        <v>0.15933674074074081</v>
      </c>
    </row>
    <row r="130" spans="1:29">
      <c r="A130" s="63" t="s">
        <v>1945</v>
      </c>
      <c r="B130" s="2">
        <v>135</v>
      </c>
      <c r="C130" s="177">
        <v>102.04</v>
      </c>
      <c r="D130" s="178">
        <v>1.3223</v>
      </c>
      <c r="E130" s="32">
        <f t="shared" si="251"/>
        <v>0.22000000000000003</v>
      </c>
      <c r="F130" s="26">
        <f t="shared" si="252"/>
        <v>5.1389925925926047E-2</v>
      </c>
      <c r="H130" s="58">
        <f t="shared" si="253"/>
        <v>6.937640000000016</v>
      </c>
      <c r="I130" s="2" t="s">
        <v>65</v>
      </c>
      <c r="J130" s="33" t="s">
        <v>1925</v>
      </c>
      <c r="K130" s="59">
        <f t="shared" si="254"/>
        <v>44188</v>
      </c>
      <c r="L130" s="60" t="str">
        <f t="shared" ca="1" si="225"/>
        <v>2021/4/9</v>
      </c>
      <c r="M130" s="44">
        <f t="shared" ca="1" si="226"/>
        <v>14580</v>
      </c>
      <c r="N130" s="61">
        <f t="shared" ca="1" si="227"/>
        <v>0.17367891632373156</v>
      </c>
      <c r="O130" s="35">
        <f t="shared" si="255"/>
        <v>134.927492</v>
      </c>
      <c r="P130" s="35">
        <f t="shared" si="256"/>
        <v>-7.2507999999999129E-2</v>
      </c>
      <c r="Q130" s="36">
        <f t="shared" si="257"/>
        <v>0.9</v>
      </c>
      <c r="R130" s="37">
        <f t="shared" si="258"/>
        <v>13634.98999999996</v>
      </c>
      <c r="S130" s="38">
        <f t="shared" si="259"/>
        <v>18029.547276999947</v>
      </c>
      <c r="T130" s="38"/>
      <c r="U130" s="62"/>
      <c r="V130" s="39">
        <f t="shared" si="260"/>
        <v>63905.729999999989</v>
      </c>
      <c r="W130" s="39">
        <f t="shared" si="261"/>
        <v>81935.277276999928</v>
      </c>
      <c r="X130" s="1">
        <f t="shared" si="262"/>
        <v>69050</v>
      </c>
      <c r="Y130" s="37">
        <f t="shared" si="263"/>
        <v>12885.277276999928</v>
      </c>
      <c r="Z130" s="183">
        <f t="shared" si="264"/>
        <v>0.18660792580738494</v>
      </c>
      <c r="AA130" s="183">
        <f>SUM($C$2:C130)*D130/SUM($B$2:B130)-1</f>
        <v>1.0016816666666983E-2</v>
      </c>
      <c r="AB130" s="183">
        <f t="shared" si="228"/>
        <v>0.17659110914071796</v>
      </c>
      <c r="AC130" s="40">
        <f t="shared" si="229"/>
        <v>0.16861007407407397</v>
      </c>
    </row>
    <row r="131" spans="1:29">
      <c r="A131" s="63" t="s">
        <v>1946</v>
      </c>
      <c r="B131" s="2">
        <v>135</v>
      </c>
      <c r="C131" s="177">
        <v>103.6</v>
      </c>
      <c r="D131" s="178">
        <v>1.3024</v>
      </c>
      <c r="E131" s="32">
        <f t="shared" si="251"/>
        <v>0.22000000000000003</v>
      </c>
      <c r="F131" s="26">
        <f t="shared" si="252"/>
        <v>6.7463703703703637E-2</v>
      </c>
      <c r="H131" s="58">
        <f t="shared" si="253"/>
        <v>9.1075999999999908</v>
      </c>
      <c r="I131" s="2" t="s">
        <v>65</v>
      </c>
      <c r="J131" s="33" t="s">
        <v>1927</v>
      </c>
      <c r="K131" s="59">
        <f t="shared" si="254"/>
        <v>44189</v>
      </c>
      <c r="L131" s="60" t="str">
        <f t="shared" ref="L131:L167" ca="1" si="265">IF(LEN(J131) &gt; 15,DATE(MID(J131,12,4),MID(J131,16,2),MID(J131,18,2)),TEXT(TODAY(),"yyyy/m/d"))</f>
        <v>2021/4/9</v>
      </c>
      <c r="M131" s="44">
        <f t="shared" ref="M131:M162" ca="1" si="266">(L131-K131+1)*B131</f>
        <v>14445</v>
      </c>
      <c r="N131" s="61">
        <f t="shared" ref="N131:N162" ca="1" si="267">H131/M131*365</f>
        <v>0.23013319487711989</v>
      </c>
      <c r="O131" s="35">
        <f t="shared" si="255"/>
        <v>134.92864</v>
      </c>
      <c r="P131" s="35">
        <f t="shared" si="256"/>
        <v>-7.1359999999998536E-2</v>
      </c>
      <c r="Q131" s="36">
        <f t="shared" si="257"/>
        <v>0.9</v>
      </c>
      <c r="R131" s="37">
        <f t="shared" si="258"/>
        <v>13738.58999999996</v>
      </c>
      <c r="S131" s="38">
        <f t="shared" si="259"/>
        <v>17893.139615999949</v>
      </c>
      <c r="T131" s="38"/>
      <c r="U131" s="62"/>
      <c r="V131" s="39">
        <f t="shared" si="260"/>
        <v>63905.729999999989</v>
      </c>
      <c r="W131" s="39">
        <f t="shared" si="261"/>
        <v>81798.869615999938</v>
      </c>
      <c r="X131" s="1">
        <f t="shared" si="262"/>
        <v>69185</v>
      </c>
      <c r="Y131" s="37">
        <f t="shared" si="263"/>
        <v>12613.869615999938</v>
      </c>
      <c r="Z131" s="183">
        <f t="shared" si="264"/>
        <v>0.18232087325287183</v>
      </c>
      <c r="AA131" s="183">
        <f>SUM($C$2:C131)*D131/SUM($B$2:B131)-1</f>
        <v>-5.1459609668753625E-3</v>
      </c>
      <c r="AB131" s="183">
        <f t="shared" ref="AB131:AB162" si="268">Z131-AA131</f>
        <v>0.18746683421974719</v>
      </c>
      <c r="AC131" s="40">
        <f t="shared" ref="AC131:AC166" si="269">IF(E131-F131&lt;0,"达成",E131-F131)</f>
        <v>0.15253629629629639</v>
      </c>
    </row>
    <row r="132" spans="1:29">
      <c r="A132" s="63" t="s">
        <v>1947</v>
      </c>
      <c r="B132" s="2">
        <v>135</v>
      </c>
      <c r="C132" s="177">
        <v>102.45</v>
      </c>
      <c r="D132" s="178">
        <v>1.3169999999999999</v>
      </c>
      <c r="E132" s="32">
        <f t="shared" si="251"/>
        <v>0.22000000000000003</v>
      </c>
      <c r="F132" s="26">
        <f t="shared" si="252"/>
        <v>5.5614444444444397E-2</v>
      </c>
      <c r="H132" s="58">
        <f t="shared" si="253"/>
        <v>7.5079499999999939</v>
      </c>
      <c r="I132" s="2" t="s">
        <v>65</v>
      </c>
      <c r="J132" s="33" t="s">
        <v>1929</v>
      </c>
      <c r="K132" s="59">
        <f t="shared" si="254"/>
        <v>44190</v>
      </c>
      <c r="L132" s="60" t="str">
        <f t="shared" ca="1" si="265"/>
        <v>2021/4/9</v>
      </c>
      <c r="M132" s="44">
        <f t="shared" ca="1" si="266"/>
        <v>14310</v>
      </c>
      <c r="N132" s="61">
        <f t="shared" ca="1" si="267"/>
        <v>0.19150256813417174</v>
      </c>
      <c r="O132" s="35">
        <f t="shared" si="255"/>
        <v>134.92665</v>
      </c>
      <c r="P132" s="35">
        <f t="shared" si="256"/>
        <v>-7.3350000000004911E-2</v>
      </c>
      <c r="Q132" s="36">
        <f t="shared" si="257"/>
        <v>0.9</v>
      </c>
      <c r="R132" s="37">
        <f t="shared" si="258"/>
        <v>13841.039999999961</v>
      </c>
      <c r="S132" s="38">
        <f t="shared" si="259"/>
        <v>18228.649679999948</v>
      </c>
      <c r="T132" s="38"/>
      <c r="U132" s="62"/>
      <c r="V132" s="39">
        <f t="shared" si="260"/>
        <v>63905.729999999989</v>
      </c>
      <c r="W132" s="39">
        <f t="shared" si="261"/>
        <v>82134.37967999994</v>
      </c>
      <c r="X132" s="1">
        <f t="shared" si="262"/>
        <v>69320</v>
      </c>
      <c r="Y132" s="37">
        <f t="shared" si="263"/>
        <v>12814.37967999994</v>
      </c>
      <c r="Z132" s="183">
        <f t="shared" si="264"/>
        <v>0.18485833352567704</v>
      </c>
      <c r="AA132" s="183">
        <f>SUM($C$2:C132)*D132/SUM($B$2:B132)-1</f>
        <v>5.9540746003554634E-3</v>
      </c>
      <c r="AB132" s="183">
        <f t="shared" si="268"/>
        <v>0.17890425892532158</v>
      </c>
      <c r="AC132" s="40">
        <f t="shared" si="269"/>
        <v>0.16438555555555562</v>
      </c>
    </row>
    <row r="133" spans="1:29">
      <c r="A133" s="63" t="s">
        <v>1948</v>
      </c>
      <c r="B133" s="2">
        <v>135</v>
      </c>
      <c r="C133" s="177">
        <v>102.99</v>
      </c>
      <c r="D133" s="178">
        <v>1.3101</v>
      </c>
      <c r="E133" s="32">
        <f t="shared" si="251"/>
        <v>0.22000000000000003</v>
      </c>
      <c r="F133" s="26">
        <f t="shared" si="252"/>
        <v>6.1178444444444341E-2</v>
      </c>
      <c r="H133" s="58">
        <f t="shared" si="253"/>
        <v>8.2590899999999863</v>
      </c>
      <c r="I133" s="2" t="s">
        <v>65</v>
      </c>
      <c r="J133" s="33" t="s">
        <v>1931</v>
      </c>
      <c r="K133" s="59">
        <f t="shared" si="254"/>
        <v>44193</v>
      </c>
      <c r="L133" s="60" t="str">
        <f t="shared" ca="1" si="265"/>
        <v>2021/4/9</v>
      </c>
      <c r="M133" s="44">
        <f t="shared" ca="1" si="266"/>
        <v>13905</v>
      </c>
      <c r="N133" s="61">
        <f t="shared" ca="1" si="267"/>
        <v>0.21679740021574939</v>
      </c>
      <c r="O133" s="35">
        <f t="shared" si="255"/>
        <v>134.927199</v>
      </c>
      <c r="P133" s="35">
        <f t="shared" si="256"/>
        <v>-7.2800999999998339E-2</v>
      </c>
      <c r="Q133" s="36">
        <f t="shared" si="257"/>
        <v>0.9</v>
      </c>
      <c r="R133" s="37">
        <f t="shared" si="258"/>
        <v>13944.029999999961</v>
      </c>
      <c r="S133" s="38">
        <f t="shared" si="259"/>
        <v>18268.073702999947</v>
      </c>
      <c r="T133" s="38"/>
      <c r="U133" s="62"/>
      <c r="V133" s="39">
        <f t="shared" si="260"/>
        <v>63905.729999999989</v>
      </c>
      <c r="W133" s="39">
        <f t="shared" si="261"/>
        <v>82173.80370299994</v>
      </c>
      <c r="X133" s="1">
        <f t="shared" si="262"/>
        <v>69455</v>
      </c>
      <c r="Y133" s="37">
        <f t="shared" si="263"/>
        <v>12718.80370299994</v>
      </c>
      <c r="Z133" s="183">
        <f t="shared" si="264"/>
        <v>0.18312293863652629</v>
      </c>
      <c r="AA133" s="183">
        <f>SUM($C$2:C133)*D133/SUM($B$2:B133)-1</f>
        <v>6.7400264317218905E-4</v>
      </c>
      <c r="AB133" s="183">
        <f t="shared" si="268"/>
        <v>0.1824489359933541</v>
      </c>
      <c r="AC133" s="40">
        <f t="shared" si="269"/>
        <v>0.15882155555555569</v>
      </c>
    </row>
    <row r="134" spans="1:29">
      <c r="A134" s="63" t="s">
        <v>1949</v>
      </c>
      <c r="B134" s="2">
        <v>135</v>
      </c>
      <c r="C134" s="177">
        <v>103.68</v>
      </c>
      <c r="D134" s="178">
        <v>1.3013999999999999</v>
      </c>
      <c r="E134" s="32">
        <f t="shared" si="251"/>
        <v>0.22000000000000003</v>
      </c>
      <c r="F134" s="26">
        <f t="shared" si="252"/>
        <v>6.8288000000000099E-2</v>
      </c>
      <c r="H134" s="58">
        <f t="shared" si="253"/>
        <v>9.2188800000000128</v>
      </c>
      <c r="I134" s="2" t="s">
        <v>65</v>
      </c>
      <c r="J134" s="33" t="s">
        <v>1933</v>
      </c>
      <c r="K134" s="59">
        <f t="shared" si="254"/>
        <v>44194</v>
      </c>
      <c r="L134" s="60" t="str">
        <f t="shared" ca="1" si="265"/>
        <v>2021/4/9</v>
      </c>
      <c r="M134" s="44">
        <f t="shared" ca="1" si="266"/>
        <v>13770</v>
      </c>
      <c r="N134" s="61">
        <f t="shared" ca="1" si="267"/>
        <v>0.24436392156862777</v>
      </c>
      <c r="O134" s="35">
        <f t="shared" si="255"/>
        <v>134.92915199999999</v>
      </c>
      <c r="P134" s="35">
        <f t="shared" si="256"/>
        <v>-7.0848000000012235E-2</v>
      </c>
      <c r="Q134" s="36">
        <f t="shared" si="257"/>
        <v>0.9</v>
      </c>
      <c r="R134" s="37">
        <f t="shared" si="258"/>
        <v>14047.709999999961</v>
      </c>
      <c r="S134" s="38">
        <f t="shared" si="259"/>
        <v>18281.689793999947</v>
      </c>
      <c r="T134" s="38"/>
      <c r="U134" s="62"/>
      <c r="V134" s="39">
        <f t="shared" si="260"/>
        <v>63905.729999999989</v>
      </c>
      <c r="W134" s="39">
        <f t="shared" si="261"/>
        <v>82187.419793999929</v>
      </c>
      <c r="X134" s="1">
        <f t="shared" si="262"/>
        <v>69590</v>
      </c>
      <c r="Y134" s="37">
        <f t="shared" si="263"/>
        <v>12597.419793999929</v>
      </c>
      <c r="Z134" s="183">
        <f t="shared" si="264"/>
        <v>0.1810234199453935</v>
      </c>
      <c r="AA134" s="183">
        <f>SUM($C$2:C134)*D134/SUM($B$2:B134)-1</f>
        <v>-5.9283402097899396E-3</v>
      </c>
      <c r="AB134" s="183">
        <f t="shared" si="268"/>
        <v>0.18695176015518344</v>
      </c>
      <c r="AC134" s="40">
        <f t="shared" si="269"/>
        <v>0.15171199999999993</v>
      </c>
    </row>
    <row r="135" spans="1:29">
      <c r="A135" s="63" t="s">
        <v>1950</v>
      </c>
      <c r="B135" s="2">
        <v>135</v>
      </c>
      <c r="C135" s="177">
        <v>102.58</v>
      </c>
      <c r="D135" s="178">
        <v>1.3152999999999999</v>
      </c>
      <c r="E135" s="32">
        <f t="shared" si="251"/>
        <v>0.22000000000000003</v>
      </c>
      <c r="F135" s="26">
        <f t="shared" si="252"/>
        <v>5.6953925925925991E-2</v>
      </c>
      <c r="H135" s="58">
        <f t="shared" si="253"/>
        <v>7.6887800000000084</v>
      </c>
      <c r="I135" s="2" t="s">
        <v>65</v>
      </c>
      <c r="J135" s="33" t="s">
        <v>1935</v>
      </c>
      <c r="K135" s="59">
        <f t="shared" si="254"/>
        <v>44195</v>
      </c>
      <c r="L135" s="60" t="str">
        <f t="shared" ca="1" si="265"/>
        <v>2021/4/9</v>
      </c>
      <c r="M135" s="44">
        <f t="shared" ca="1" si="266"/>
        <v>13635</v>
      </c>
      <c r="N135" s="61">
        <f t="shared" ca="1" si="267"/>
        <v>0.20582359369270284</v>
      </c>
      <c r="O135" s="35">
        <f t="shared" si="255"/>
        <v>134.923474</v>
      </c>
      <c r="P135" s="35">
        <f t="shared" si="256"/>
        <v>-7.6526000000001204E-2</v>
      </c>
      <c r="Q135" s="36">
        <f t="shared" si="257"/>
        <v>0.9</v>
      </c>
      <c r="R135" s="37">
        <f t="shared" si="258"/>
        <v>14150.289999999961</v>
      </c>
      <c r="S135" s="38">
        <f t="shared" si="259"/>
        <v>18611.876436999948</v>
      </c>
      <c r="T135" s="38"/>
      <c r="U135" s="62"/>
      <c r="V135" s="39">
        <f t="shared" si="260"/>
        <v>63905.729999999989</v>
      </c>
      <c r="W135" s="39">
        <f t="shared" si="261"/>
        <v>82517.606436999937</v>
      </c>
      <c r="X135" s="1">
        <f t="shared" si="262"/>
        <v>69725</v>
      </c>
      <c r="Y135" s="37">
        <f t="shared" si="263"/>
        <v>12792.606436999937</v>
      </c>
      <c r="Z135" s="183">
        <f t="shared" si="264"/>
        <v>0.18347230458228658</v>
      </c>
      <c r="AA135" s="183">
        <f>SUM($C$2:C135)*D135/SUM($B$2:B135)-1</f>
        <v>4.6481187048283967E-3</v>
      </c>
      <c r="AB135" s="183">
        <f t="shared" si="268"/>
        <v>0.17882418587745819</v>
      </c>
      <c r="AC135" s="40">
        <f t="shared" si="269"/>
        <v>0.16304607407407404</v>
      </c>
    </row>
    <row r="136" spans="1:29">
      <c r="A136" s="63" t="s">
        <v>1951</v>
      </c>
      <c r="B136" s="2">
        <v>135</v>
      </c>
      <c r="C136" s="177">
        <v>101.09</v>
      </c>
      <c r="D136" s="178">
        <v>1.3347</v>
      </c>
      <c r="E136" s="32">
        <f t="shared" si="251"/>
        <v>0.22000000000000003</v>
      </c>
      <c r="F136" s="26">
        <f t="shared" si="252"/>
        <v>4.1601407407407538E-2</v>
      </c>
      <c r="H136" s="58">
        <f t="shared" si="253"/>
        <v>5.6161900000000173</v>
      </c>
      <c r="I136" s="2" t="s">
        <v>65</v>
      </c>
      <c r="J136" s="33" t="s">
        <v>1937</v>
      </c>
      <c r="K136" s="59">
        <f t="shared" si="254"/>
        <v>44196</v>
      </c>
      <c r="L136" s="60" t="str">
        <f t="shared" ca="1" si="265"/>
        <v>2021/4/9</v>
      </c>
      <c r="M136" s="44">
        <f t="shared" ca="1" si="266"/>
        <v>13500</v>
      </c>
      <c r="N136" s="61">
        <f t="shared" ca="1" si="267"/>
        <v>0.1518451370370375</v>
      </c>
      <c r="O136" s="35">
        <f t="shared" si="255"/>
        <v>134.924823</v>
      </c>
      <c r="P136" s="35">
        <f t="shared" si="256"/>
        <v>-7.5176999999996497E-2</v>
      </c>
      <c r="Q136" s="36">
        <f t="shared" si="257"/>
        <v>0.9</v>
      </c>
      <c r="R136" s="37">
        <f t="shared" si="258"/>
        <v>14251.379999999961</v>
      </c>
      <c r="S136" s="38">
        <f t="shared" si="259"/>
        <v>19021.31688599995</v>
      </c>
      <c r="T136" s="38"/>
      <c r="U136" s="62"/>
      <c r="V136" s="39">
        <f t="shared" si="260"/>
        <v>63905.729999999989</v>
      </c>
      <c r="W136" s="39">
        <f t="shared" si="261"/>
        <v>82927.046885999938</v>
      </c>
      <c r="X136" s="1">
        <f t="shared" si="262"/>
        <v>69860</v>
      </c>
      <c r="Y136" s="37">
        <f t="shared" si="263"/>
        <v>13067.046885999938</v>
      </c>
      <c r="Z136" s="183">
        <f t="shared" si="264"/>
        <v>0.18704619075293349</v>
      </c>
      <c r="AA136" s="183">
        <f>SUM($C$2:C136)*D136/SUM($B$2:B136)-1</f>
        <v>1.9311079173838452E-2</v>
      </c>
      <c r="AB136" s="183">
        <f t="shared" si="268"/>
        <v>0.16773511157909504</v>
      </c>
      <c r="AC136" s="40">
        <f t="shared" si="269"/>
        <v>0.1783985925925925</v>
      </c>
    </row>
    <row r="137" spans="1:29">
      <c r="A137" s="63" t="s">
        <v>1994</v>
      </c>
      <c r="B137" s="2">
        <v>135</v>
      </c>
      <c r="C137" s="177">
        <v>99.39</v>
      </c>
      <c r="D137" s="178">
        <v>1.3575999999999999</v>
      </c>
      <c r="E137" s="32">
        <f t="shared" ref="E137" si="270">10%*Q137+13%</f>
        <v>0.22000000000000003</v>
      </c>
      <c r="F137" s="26">
        <f t="shared" ref="F137" si="271">IF(G137="",($F$1*C137-B137)/B137,H137/B137)</f>
        <v>2.4085111111111036E-2</v>
      </c>
      <c r="H137" s="58">
        <f t="shared" ref="H137" si="272">IF(G137="",$F$1*C137-B137,G137-B137)</f>
        <v>3.2514899999999898</v>
      </c>
      <c r="I137" s="2" t="s">
        <v>65</v>
      </c>
      <c r="J137" s="33" t="s">
        <v>1995</v>
      </c>
      <c r="K137" s="59">
        <f t="shared" ref="K137" si="273">DATE(MID(J137,1,4),MID(J137,5,2),MID(J137,7,2))</f>
        <v>44200</v>
      </c>
      <c r="L137" s="60" t="str">
        <f t="shared" ca="1" si="265"/>
        <v>2021/4/9</v>
      </c>
      <c r="M137" s="44">
        <f t="shared" ca="1" si="266"/>
        <v>12960</v>
      </c>
      <c r="N137" s="61">
        <f t="shared" ca="1" si="267"/>
        <v>9.1573599537036754E-2</v>
      </c>
      <c r="O137" s="35">
        <f t="shared" ref="O137" si="274">D137*C137</f>
        <v>134.93186399999999</v>
      </c>
      <c r="P137" s="35">
        <f t="shared" ref="P137" si="275">O137-B137</f>
        <v>-6.8136000000009744E-2</v>
      </c>
      <c r="Q137" s="36">
        <f t="shared" ref="Q137" si="276">B137/150</f>
        <v>0.9</v>
      </c>
      <c r="R137" s="37">
        <f t="shared" ref="R137:R151" si="277">R136+C137-T137</f>
        <v>14350.76999999996</v>
      </c>
      <c r="S137" s="38">
        <f t="shared" ref="S137:S151" si="278">R137*D137</f>
        <v>19482.605351999944</v>
      </c>
      <c r="T137" s="38"/>
      <c r="U137" s="62"/>
      <c r="V137" s="39">
        <f t="shared" ref="V137:V151" si="279">U137+V136</f>
        <v>63905.729999999989</v>
      </c>
      <c r="W137" s="39">
        <f t="shared" ref="W137:W151" si="280">S137+V137</f>
        <v>83388.335351999936</v>
      </c>
      <c r="X137" s="1">
        <f t="shared" ref="X137:X151" si="281">X136+B137</f>
        <v>69995</v>
      </c>
      <c r="Y137" s="37">
        <f t="shared" ref="Y137:Y151" si="282">W137-X137</f>
        <v>13393.335351999936</v>
      </c>
      <c r="Z137" s="183">
        <f t="shared" ref="Z137:Z151" si="283">W137/X137-1</f>
        <v>0.1913470298164146</v>
      </c>
      <c r="AA137" s="183">
        <f>SUM($C$2:C137)*D137/SUM($B$2:B137)-1</f>
        <v>3.6513108112724346E-2</v>
      </c>
      <c r="AB137" s="183">
        <f t="shared" si="268"/>
        <v>0.15483392170369026</v>
      </c>
      <c r="AC137" s="40">
        <f t="shared" si="269"/>
        <v>0.195914888888889</v>
      </c>
    </row>
    <row r="138" spans="1:29">
      <c r="A138" s="63" t="s">
        <v>1996</v>
      </c>
      <c r="B138" s="2">
        <v>135</v>
      </c>
      <c r="C138" s="177">
        <v>98.63</v>
      </c>
      <c r="D138" s="178">
        <v>1.3681000000000001</v>
      </c>
      <c r="E138" s="32">
        <f t="shared" ref="E138:E151" si="284">10%*Q138+13%</f>
        <v>0.22000000000000003</v>
      </c>
      <c r="F138" s="26">
        <f t="shared" ref="F138:F151" si="285">IF(G138="",($F$1*C138-B138)/B138,H138/B138)</f>
        <v>1.6254296296296353E-2</v>
      </c>
      <c r="H138" s="58">
        <f t="shared" ref="H138:H151" si="286">IF(G138="",$F$1*C138-B138,G138-B138)</f>
        <v>2.1943300000000079</v>
      </c>
      <c r="I138" s="2" t="s">
        <v>65</v>
      </c>
      <c r="J138" s="33" t="s">
        <v>1997</v>
      </c>
      <c r="K138" s="59">
        <f t="shared" ref="K138:K151" si="287">DATE(MID(J138,1,4),MID(J138,5,2),MID(J138,7,2))</f>
        <v>44201</v>
      </c>
      <c r="L138" s="60" t="str">
        <f t="shared" ca="1" si="265"/>
        <v>2021/4/9</v>
      </c>
      <c r="M138" s="44">
        <f t="shared" ca="1" si="266"/>
        <v>12825</v>
      </c>
      <c r="N138" s="61">
        <f t="shared" ca="1" si="267"/>
        <v>6.2450717348928098E-2</v>
      </c>
      <c r="O138" s="35">
        <f t="shared" ref="O138:O151" si="288">D138*C138</f>
        <v>134.93570299999999</v>
      </c>
      <c r="P138" s="35">
        <f t="shared" ref="P138:P151" si="289">O138-B138</f>
        <v>-6.4297000000010485E-2</v>
      </c>
      <c r="Q138" s="36">
        <f t="shared" ref="Q138:Q151" si="290">B138/150</f>
        <v>0.9</v>
      </c>
      <c r="R138" s="37">
        <f t="shared" si="277"/>
        <v>14449.39999999996</v>
      </c>
      <c r="S138" s="38">
        <f t="shared" si="278"/>
        <v>19768.224139999948</v>
      </c>
      <c r="T138" s="38"/>
      <c r="U138" s="62"/>
      <c r="V138" s="39">
        <f t="shared" si="279"/>
        <v>63905.729999999989</v>
      </c>
      <c r="W138" s="39">
        <f t="shared" si="280"/>
        <v>83673.954139999929</v>
      </c>
      <c r="X138" s="1">
        <f t="shared" si="281"/>
        <v>70130</v>
      </c>
      <c r="Y138" s="37">
        <f t="shared" si="282"/>
        <v>13543.954139999929</v>
      </c>
      <c r="Z138" s="183">
        <f t="shared" si="283"/>
        <v>0.19312639583630298</v>
      </c>
      <c r="AA138" s="183">
        <f>SUM($C$2:C138)*D138/SUM($B$2:B138)-1</f>
        <v>4.4186479774011689E-2</v>
      </c>
      <c r="AB138" s="183">
        <f t="shared" si="268"/>
        <v>0.14893991606229129</v>
      </c>
      <c r="AC138" s="40">
        <f t="shared" si="269"/>
        <v>0.20374570370370368</v>
      </c>
    </row>
    <row r="139" spans="1:29">
      <c r="A139" s="63" t="s">
        <v>1998</v>
      </c>
      <c r="B139" s="2">
        <v>135</v>
      </c>
      <c r="C139" s="177">
        <v>98.79</v>
      </c>
      <c r="D139" s="178">
        <v>1.3657999999999999</v>
      </c>
      <c r="E139" s="32">
        <f t="shared" si="284"/>
        <v>0.22000000000000003</v>
      </c>
      <c r="F139" s="26">
        <f t="shared" si="285"/>
        <v>1.7902888888889062E-2</v>
      </c>
      <c r="H139" s="58">
        <f t="shared" si="286"/>
        <v>2.4168900000000235</v>
      </c>
      <c r="I139" s="2" t="s">
        <v>65</v>
      </c>
      <c r="J139" s="33" t="s">
        <v>1999</v>
      </c>
      <c r="K139" s="59">
        <f t="shared" si="287"/>
        <v>44202</v>
      </c>
      <c r="L139" s="60" t="str">
        <f t="shared" ca="1" si="265"/>
        <v>2021/4/9</v>
      </c>
      <c r="M139" s="44">
        <f t="shared" ca="1" si="266"/>
        <v>12690</v>
      </c>
      <c r="N139" s="61">
        <f t="shared" ca="1" si="267"/>
        <v>6.9516536643026691E-2</v>
      </c>
      <c r="O139" s="35">
        <f t="shared" si="288"/>
        <v>134.92738199999999</v>
      </c>
      <c r="P139" s="35">
        <f t="shared" si="289"/>
        <v>-7.2618000000005622E-2</v>
      </c>
      <c r="Q139" s="36">
        <f t="shared" si="290"/>
        <v>0.9</v>
      </c>
      <c r="R139" s="37">
        <f t="shared" si="277"/>
        <v>14548.18999999996</v>
      </c>
      <c r="S139" s="38">
        <f t="shared" si="278"/>
        <v>19869.917901999943</v>
      </c>
      <c r="T139" s="38"/>
      <c r="U139" s="62"/>
      <c r="V139" s="39">
        <f t="shared" si="279"/>
        <v>63905.729999999989</v>
      </c>
      <c r="W139" s="39">
        <f t="shared" si="280"/>
        <v>83775.647901999939</v>
      </c>
      <c r="X139" s="1">
        <f t="shared" si="281"/>
        <v>70265</v>
      </c>
      <c r="Y139" s="37">
        <f t="shared" si="282"/>
        <v>13510.647901999939</v>
      </c>
      <c r="Z139" s="183">
        <f t="shared" si="283"/>
        <v>0.19228133355155386</v>
      </c>
      <c r="AA139" s="183">
        <f>SUM($C$2:C139)*D139/SUM($B$2:B139)-1</f>
        <v>4.2105782898794741E-2</v>
      </c>
      <c r="AB139" s="183">
        <f t="shared" si="268"/>
        <v>0.15017555065275912</v>
      </c>
      <c r="AC139" s="40">
        <f t="shared" si="269"/>
        <v>0.20209711111111098</v>
      </c>
    </row>
    <row r="140" spans="1:29">
      <c r="A140" s="63" t="s">
        <v>2000</v>
      </c>
      <c r="B140" s="2">
        <v>135</v>
      </c>
      <c r="C140" s="177">
        <v>98.61</v>
      </c>
      <c r="D140" s="178">
        <v>1.3683000000000001</v>
      </c>
      <c r="E140" s="32">
        <f t="shared" si="284"/>
        <v>0.22000000000000003</v>
      </c>
      <c r="F140" s="26">
        <f t="shared" si="285"/>
        <v>1.6048222222222134E-2</v>
      </c>
      <c r="H140" s="58">
        <f t="shared" si="286"/>
        <v>2.1665099999999882</v>
      </c>
      <c r="I140" s="2" t="s">
        <v>65</v>
      </c>
      <c r="J140" s="33" t="s">
        <v>2001</v>
      </c>
      <c r="K140" s="59">
        <f t="shared" si="287"/>
        <v>44203</v>
      </c>
      <c r="L140" s="60" t="str">
        <f t="shared" ca="1" si="265"/>
        <v>2021/4/9</v>
      </c>
      <c r="M140" s="44">
        <f t="shared" ca="1" si="266"/>
        <v>12555</v>
      </c>
      <c r="N140" s="61">
        <f t="shared" ca="1" si="267"/>
        <v>6.2984958183990095E-2</v>
      </c>
      <c r="O140" s="35">
        <f t="shared" si="288"/>
        <v>134.92806300000001</v>
      </c>
      <c r="P140" s="35">
        <f t="shared" si="289"/>
        <v>-7.1936999999991258E-2</v>
      </c>
      <c r="Q140" s="36">
        <f t="shared" si="290"/>
        <v>0.9</v>
      </c>
      <c r="R140" s="37">
        <f t="shared" si="277"/>
        <v>14646.799999999961</v>
      </c>
      <c r="S140" s="38">
        <f t="shared" si="278"/>
        <v>20041.216439999949</v>
      </c>
      <c r="T140" s="38"/>
      <c r="U140" s="62"/>
      <c r="V140" s="39">
        <f t="shared" si="279"/>
        <v>63905.729999999989</v>
      </c>
      <c r="W140" s="39">
        <f t="shared" si="280"/>
        <v>83946.946439999942</v>
      </c>
      <c r="X140" s="1">
        <f t="shared" si="281"/>
        <v>70400</v>
      </c>
      <c r="Y140" s="37">
        <f t="shared" si="282"/>
        <v>13546.946439999942</v>
      </c>
      <c r="Z140" s="183">
        <f t="shared" si="283"/>
        <v>0.19242821647727193</v>
      </c>
      <c r="AA140" s="183">
        <f>SUM($C$2:C140)*D140/SUM($B$2:B140)-1</f>
        <v>4.3678629716194184E-2</v>
      </c>
      <c r="AB140" s="183">
        <f t="shared" si="268"/>
        <v>0.14874958676107775</v>
      </c>
      <c r="AC140" s="40">
        <f t="shared" si="269"/>
        <v>0.2039517777777779</v>
      </c>
    </row>
    <row r="141" spans="1:29">
      <c r="A141" s="63" t="s">
        <v>2002</v>
      </c>
      <c r="B141" s="2">
        <v>135</v>
      </c>
      <c r="C141" s="177">
        <v>98.35</v>
      </c>
      <c r="D141" s="178">
        <v>1.3720000000000001</v>
      </c>
      <c r="E141" s="32">
        <f t="shared" si="284"/>
        <v>0.22000000000000003</v>
      </c>
      <c r="F141" s="26">
        <f t="shared" si="285"/>
        <v>1.3369259259259168E-2</v>
      </c>
      <c r="H141" s="58">
        <f t="shared" si="286"/>
        <v>1.8048499999999876</v>
      </c>
      <c r="I141" s="2" t="s">
        <v>65</v>
      </c>
      <c r="J141" s="33" t="s">
        <v>2003</v>
      </c>
      <c r="K141" s="59">
        <f t="shared" si="287"/>
        <v>44204</v>
      </c>
      <c r="L141" s="60" t="str">
        <f t="shared" ca="1" si="265"/>
        <v>2021/4/9</v>
      </c>
      <c r="M141" s="44">
        <f t="shared" ca="1" si="266"/>
        <v>12420</v>
      </c>
      <c r="N141" s="61">
        <f t="shared" ca="1" si="267"/>
        <v>5.3041082930756482E-2</v>
      </c>
      <c r="O141" s="35">
        <f t="shared" si="288"/>
        <v>134.93620000000001</v>
      </c>
      <c r="P141" s="35">
        <f t="shared" si="289"/>
        <v>-6.3799999999986312E-2</v>
      </c>
      <c r="Q141" s="36">
        <f t="shared" si="290"/>
        <v>0.9</v>
      </c>
      <c r="R141" s="37">
        <f t="shared" si="277"/>
        <v>14745.149999999961</v>
      </c>
      <c r="S141" s="38">
        <f t="shared" si="278"/>
        <v>20230.345799999948</v>
      </c>
      <c r="T141" s="38"/>
      <c r="U141" s="62"/>
      <c r="V141" s="39">
        <f t="shared" si="279"/>
        <v>63905.729999999989</v>
      </c>
      <c r="W141" s="39">
        <f t="shared" si="280"/>
        <v>84136.075799999933</v>
      </c>
      <c r="X141" s="1">
        <f t="shared" si="281"/>
        <v>70535</v>
      </c>
      <c r="Y141" s="37">
        <f t="shared" si="282"/>
        <v>13601.075799999933</v>
      </c>
      <c r="Z141" s="183">
        <f t="shared" si="283"/>
        <v>0.19282733111221284</v>
      </c>
      <c r="AA141" s="183">
        <f>SUM($C$2:C141)*D141/SUM($B$2:B141)-1</f>
        <v>4.6150568351284837E-2</v>
      </c>
      <c r="AB141" s="183">
        <f t="shared" si="268"/>
        <v>0.146676762760928</v>
      </c>
      <c r="AC141" s="40">
        <f t="shared" si="269"/>
        <v>0.20663074074074086</v>
      </c>
    </row>
    <row r="142" spans="1:29">
      <c r="A142" s="63" t="s">
        <v>2004</v>
      </c>
      <c r="B142" s="2">
        <v>135</v>
      </c>
      <c r="C142" s="177">
        <v>99.87</v>
      </c>
      <c r="D142" s="178">
        <v>1.3511</v>
      </c>
      <c r="E142" s="32">
        <f t="shared" si="284"/>
        <v>0.22000000000000003</v>
      </c>
      <c r="F142" s="26">
        <f t="shared" si="285"/>
        <v>2.903088888888895E-2</v>
      </c>
      <c r="H142" s="58">
        <f t="shared" si="286"/>
        <v>3.9191700000000083</v>
      </c>
      <c r="I142" s="2" t="s">
        <v>65</v>
      </c>
      <c r="J142" s="33" t="s">
        <v>2005</v>
      </c>
      <c r="K142" s="59">
        <f t="shared" si="287"/>
        <v>44207</v>
      </c>
      <c r="L142" s="60" t="str">
        <f t="shared" ca="1" si="265"/>
        <v>2021/4/9</v>
      </c>
      <c r="M142" s="44">
        <f t="shared" ca="1" si="266"/>
        <v>12015</v>
      </c>
      <c r="N142" s="61">
        <f t="shared" ca="1" si="267"/>
        <v>0.11905926342072434</v>
      </c>
      <c r="O142" s="35">
        <f t="shared" si="288"/>
        <v>134.93435700000001</v>
      </c>
      <c r="P142" s="35">
        <f t="shared" si="289"/>
        <v>-6.5642999999994345E-2</v>
      </c>
      <c r="Q142" s="36">
        <f t="shared" si="290"/>
        <v>0.9</v>
      </c>
      <c r="R142" s="37">
        <f t="shared" si="277"/>
        <v>14845.019999999962</v>
      </c>
      <c r="S142" s="38">
        <f t="shared" si="278"/>
        <v>20057.106521999947</v>
      </c>
      <c r="T142" s="38"/>
      <c r="U142" s="62"/>
      <c r="V142" s="39">
        <f t="shared" si="279"/>
        <v>63905.729999999989</v>
      </c>
      <c r="W142" s="39">
        <f t="shared" si="280"/>
        <v>83962.83652199994</v>
      </c>
      <c r="X142" s="1">
        <f t="shared" si="281"/>
        <v>70670</v>
      </c>
      <c r="Y142" s="37">
        <f t="shared" si="282"/>
        <v>13292.83652199994</v>
      </c>
      <c r="Z142" s="183">
        <f t="shared" si="283"/>
        <v>0.18809730468374042</v>
      </c>
      <c r="AA142" s="183">
        <f>SUM($C$2:C142)*D142/SUM($B$2:B142)-1</f>
        <v>2.9987085197368923E-2</v>
      </c>
      <c r="AB142" s="183">
        <f t="shared" si="268"/>
        <v>0.15811021948637149</v>
      </c>
      <c r="AC142" s="40">
        <f t="shared" si="269"/>
        <v>0.19096911111111109</v>
      </c>
    </row>
    <row r="143" spans="1:29">
      <c r="A143" s="63" t="s">
        <v>2006</v>
      </c>
      <c r="B143" s="2">
        <v>135</v>
      </c>
      <c r="C143" s="177">
        <v>98.62</v>
      </c>
      <c r="D143" s="178">
        <v>1.3682000000000001</v>
      </c>
      <c r="E143" s="32">
        <f t="shared" si="284"/>
        <v>0.22000000000000003</v>
      </c>
      <c r="F143" s="26">
        <f t="shared" si="285"/>
        <v>1.6151259259259244E-2</v>
      </c>
      <c r="H143" s="58">
        <f t="shared" si="286"/>
        <v>2.180419999999998</v>
      </c>
      <c r="I143" s="2" t="s">
        <v>65</v>
      </c>
      <c r="J143" s="33" t="s">
        <v>2007</v>
      </c>
      <c r="K143" s="59">
        <f t="shared" si="287"/>
        <v>44208</v>
      </c>
      <c r="L143" s="60" t="str">
        <f t="shared" ca="1" si="265"/>
        <v>2021/4/9</v>
      </c>
      <c r="M143" s="44">
        <f t="shared" ca="1" si="266"/>
        <v>11880</v>
      </c>
      <c r="N143" s="61">
        <f t="shared" ca="1" si="267"/>
        <v>6.6991018518518464E-2</v>
      </c>
      <c r="O143" s="35">
        <f t="shared" si="288"/>
        <v>134.93188400000003</v>
      </c>
      <c r="P143" s="35">
        <f t="shared" si="289"/>
        <v>-6.8115999999974974E-2</v>
      </c>
      <c r="Q143" s="36">
        <f t="shared" si="290"/>
        <v>0.9</v>
      </c>
      <c r="R143" s="37">
        <f t="shared" si="277"/>
        <v>14943.639999999963</v>
      </c>
      <c r="S143" s="38">
        <f t="shared" si="278"/>
        <v>20445.888247999952</v>
      </c>
      <c r="T143" s="38"/>
      <c r="U143" s="62"/>
      <c r="V143" s="39">
        <f t="shared" si="279"/>
        <v>63905.729999999989</v>
      </c>
      <c r="W143" s="39">
        <f t="shared" si="280"/>
        <v>84351.618247999941</v>
      </c>
      <c r="X143" s="1">
        <f t="shared" si="281"/>
        <v>70805</v>
      </c>
      <c r="Y143" s="37">
        <f t="shared" si="282"/>
        <v>13546.618247999941</v>
      </c>
      <c r="Z143" s="183">
        <f t="shared" si="283"/>
        <v>0.19132290442765254</v>
      </c>
      <c r="AA143" s="183">
        <f>SUM($C$2:C143)*D143/SUM($B$2:B143)-1</f>
        <v>4.2703172353742103E-2</v>
      </c>
      <c r="AB143" s="183">
        <f t="shared" si="268"/>
        <v>0.14861973207391044</v>
      </c>
      <c r="AC143" s="40">
        <f t="shared" si="269"/>
        <v>0.20384874074074077</v>
      </c>
    </row>
    <row r="144" spans="1:29">
      <c r="A144" s="63" t="s">
        <v>2008</v>
      </c>
      <c r="B144" s="2">
        <v>135</v>
      </c>
      <c r="C144" s="177">
        <v>99.28</v>
      </c>
      <c r="D144" s="178">
        <v>1.3591</v>
      </c>
      <c r="E144" s="32">
        <f t="shared" si="284"/>
        <v>0.22000000000000003</v>
      </c>
      <c r="F144" s="26">
        <f t="shared" si="285"/>
        <v>2.2951703703703665E-2</v>
      </c>
      <c r="H144" s="58">
        <f t="shared" si="286"/>
        <v>3.098479999999995</v>
      </c>
      <c r="I144" s="2" t="s">
        <v>65</v>
      </c>
      <c r="J144" s="33" t="s">
        <v>2009</v>
      </c>
      <c r="K144" s="59">
        <f t="shared" si="287"/>
        <v>44209</v>
      </c>
      <c r="L144" s="60" t="str">
        <f t="shared" ca="1" si="265"/>
        <v>2021/4/9</v>
      </c>
      <c r="M144" s="44">
        <f t="shared" ca="1" si="266"/>
        <v>11745</v>
      </c>
      <c r="N144" s="61">
        <f t="shared" ca="1" si="267"/>
        <v>9.6291630481055615E-2</v>
      </c>
      <c r="O144" s="35">
        <f t="shared" si="288"/>
        <v>134.93144799999999</v>
      </c>
      <c r="P144" s="35">
        <f t="shared" si="289"/>
        <v>-6.8552000000011049E-2</v>
      </c>
      <c r="Q144" s="36">
        <f t="shared" si="290"/>
        <v>0.9</v>
      </c>
      <c r="R144" s="37">
        <f t="shared" si="277"/>
        <v>15042.919999999964</v>
      </c>
      <c r="S144" s="38">
        <f t="shared" si="278"/>
        <v>20444.832571999952</v>
      </c>
      <c r="T144" s="38"/>
      <c r="U144" s="62"/>
      <c r="V144" s="39">
        <f t="shared" si="279"/>
        <v>63905.729999999989</v>
      </c>
      <c r="W144" s="39">
        <f t="shared" si="280"/>
        <v>84350.562571999937</v>
      </c>
      <c r="X144" s="1">
        <f t="shared" si="281"/>
        <v>70940</v>
      </c>
      <c r="Y144" s="37">
        <f t="shared" si="282"/>
        <v>13410.562571999937</v>
      </c>
      <c r="Z144" s="183">
        <f t="shared" si="283"/>
        <v>0.18904091587256744</v>
      </c>
      <c r="AA144" s="183">
        <f>SUM($C$2:C144)*D144/SUM($B$2:B144)-1</f>
        <v>3.5503503187466867E-2</v>
      </c>
      <c r="AB144" s="183">
        <f t="shared" si="268"/>
        <v>0.15353741268510057</v>
      </c>
      <c r="AC144" s="40">
        <f t="shared" si="269"/>
        <v>0.19704829629629636</v>
      </c>
    </row>
    <row r="145" spans="1:29">
      <c r="A145" s="63" t="s">
        <v>2010</v>
      </c>
      <c r="B145" s="2">
        <v>135</v>
      </c>
      <c r="C145" s="177">
        <v>100.07</v>
      </c>
      <c r="D145" s="178">
        <v>1.3484</v>
      </c>
      <c r="E145" s="32">
        <f t="shared" si="284"/>
        <v>0.22000000000000003</v>
      </c>
      <c r="F145" s="26">
        <f t="shared" si="285"/>
        <v>3.1091629629629466E-2</v>
      </c>
      <c r="H145" s="58">
        <f t="shared" si="286"/>
        <v>4.1973699999999781</v>
      </c>
      <c r="I145" s="2" t="s">
        <v>65</v>
      </c>
      <c r="J145" s="33" t="s">
        <v>2011</v>
      </c>
      <c r="K145" s="59">
        <f t="shared" si="287"/>
        <v>44210</v>
      </c>
      <c r="L145" s="60" t="str">
        <f t="shared" ca="1" si="265"/>
        <v>2021/4/9</v>
      </c>
      <c r="M145" s="44">
        <f t="shared" ca="1" si="266"/>
        <v>11610</v>
      </c>
      <c r="N145" s="61">
        <f t="shared" ca="1" si="267"/>
        <v>0.13195866063738088</v>
      </c>
      <c r="O145" s="35">
        <f t="shared" si="288"/>
        <v>134.93438799999998</v>
      </c>
      <c r="P145" s="35">
        <f t="shared" si="289"/>
        <v>-6.5612000000015769E-2</v>
      </c>
      <c r="Q145" s="36">
        <f t="shared" si="290"/>
        <v>0.9</v>
      </c>
      <c r="R145" s="37">
        <f t="shared" si="277"/>
        <v>15142.989999999963</v>
      </c>
      <c r="S145" s="38">
        <f t="shared" si="278"/>
        <v>20418.807715999952</v>
      </c>
      <c r="T145" s="38"/>
      <c r="U145" s="62"/>
      <c r="V145" s="39">
        <f t="shared" si="279"/>
        <v>63905.729999999989</v>
      </c>
      <c r="W145" s="39">
        <f t="shared" si="280"/>
        <v>84324.537715999933</v>
      </c>
      <c r="X145" s="1">
        <f t="shared" si="281"/>
        <v>71075</v>
      </c>
      <c r="Y145" s="37">
        <f t="shared" si="282"/>
        <v>13249.537715999933</v>
      </c>
      <c r="Z145" s="183">
        <f t="shared" si="283"/>
        <v>0.18641628865283066</v>
      </c>
      <c r="AA145" s="183">
        <f>SUM($C$2:C145)*D145/SUM($B$2:B145)-1</f>
        <v>2.7149575972110984E-2</v>
      </c>
      <c r="AB145" s="183">
        <f t="shared" si="268"/>
        <v>0.15926671268071968</v>
      </c>
      <c r="AC145" s="40">
        <f t="shared" si="269"/>
        <v>0.18890837037037056</v>
      </c>
    </row>
    <row r="146" spans="1:29">
      <c r="A146" s="63" t="s">
        <v>2012</v>
      </c>
      <c r="B146" s="2">
        <v>135</v>
      </c>
      <c r="C146" s="177">
        <v>100.38</v>
      </c>
      <c r="D146" s="178">
        <v>1.3442000000000001</v>
      </c>
      <c r="E146" s="32">
        <f t="shared" si="284"/>
        <v>0.22000000000000003</v>
      </c>
      <c r="F146" s="26">
        <f t="shared" si="285"/>
        <v>3.4285777777777776E-2</v>
      </c>
      <c r="H146" s="58">
        <f t="shared" si="286"/>
        <v>4.6285799999999995</v>
      </c>
      <c r="I146" s="2" t="s">
        <v>65</v>
      </c>
      <c r="J146" s="33" t="s">
        <v>2013</v>
      </c>
      <c r="K146" s="59">
        <f t="shared" si="287"/>
        <v>44211</v>
      </c>
      <c r="L146" s="60" t="str">
        <f t="shared" ca="1" si="265"/>
        <v>2021/4/9</v>
      </c>
      <c r="M146" s="44">
        <f t="shared" ca="1" si="266"/>
        <v>11475</v>
      </c>
      <c r="N146" s="61">
        <f t="shared" ca="1" si="267"/>
        <v>0.1472271633986928</v>
      </c>
      <c r="O146" s="35">
        <f t="shared" si="288"/>
        <v>134.93079599999999</v>
      </c>
      <c r="P146" s="35">
        <f t="shared" si="289"/>
        <v>-6.9204000000013366E-2</v>
      </c>
      <c r="Q146" s="36">
        <f t="shared" si="290"/>
        <v>0.9</v>
      </c>
      <c r="R146" s="37">
        <f t="shared" si="277"/>
        <v>15243.369999999963</v>
      </c>
      <c r="S146" s="38">
        <f t="shared" si="278"/>
        <v>20490.137953999951</v>
      </c>
      <c r="T146" s="38"/>
      <c r="U146" s="62"/>
      <c r="V146" s="39">
        <f t="shared" si="279"/>
        <v>63905.729999999989</v>
      </c>
      <c r="W146" s="39">
        <f t="shared" si="280"/>
        <v>84395.867953999943</v>
      </c>
      <c r="X146" s="1">
        <f t="shared" si="281"/>
        <v>71210</v>
      </c>
      <c r="Y146" s="37">
        <f t="shared" si="282"/>
        <v>13185.867953999943</v>
      </c>
      <c r="Z146" s="183">
        <f t="shared" si="283"/>
        <v>0.18516876778542257</v>
      </c>
      <c r="AA146" s="183">
        <f>SUM($C$2:C146)*D146/SUM($B$2:B146)-1</f>
        <v>2.377435665601757E-2</v>
      </c>
      <c r="AB146" s="183">
        <f t="shared" si="268"/>
        <v>0.161394411129405</v>
      </c>
      <c r="AC146" s="40">
        <f t="shared" si="269"/>
        <v>0.18571422222222225</v>
      </c>
    </row>
    <row r="147" spans="1:29">
      <c r="A147" s="63" t="s">
        <v>2014</v>
      </c>
      <c r="B147" s="2">
        <v>135</v>
      </c>
      <c r="C147" s="177">
        <v>98.92</v>
      </c>
      <c r="D147" s="178">
        <v>1.3641000000000001</v>
      </c>
      <c r="E147" s="32">
        <f t="shared" si="284"/>
        <v>0.22000000000000003</v>
      </c>
      <c r="F147" s="26">
        <f t="shared" si="285"/>
        <v>1.9242370370370441E-2</v>
      </c>
      <c r="H147" s="58">
        <f t="shared" si="286"/>
        <v>2.5977200000000096</v>
      </c>
      <c r="I147" s="2" t="s">
        <v>65</v>
      </c>
      <c r="J147" s="33" t="s">
        <v>2015</v>
      </c>
      <c r="K147" s="59">
        <f t="shared" si="287"/>
        <v>44214</v>
      </c>
      <c r="L147" s="60" t="str">
        <f t="shared" ca="1" si="265"/>
        <v>2021/4/9</v>
      </c>
      <c r="M147" s="44">
        <f t="shared" ca="1" si="266"/>
        <v>11070</v>
      </c>
      <c r="N147" s="61">
        <f t="shared" ca="1" si="267"/>
        <v>8.5652014453478184E-2</v>
      </c>
      <c r="O147" s="35">
        <f t="shared" si="288"/>
        <v>134.93677200000002</v>
      </c>
      <c r="P147" s="35">
        <f t="shared" si="289"/>
        <v>-6.3227999999980966E-2</v>
      </c>
      <c r="Q147" s="36">
        <f t="shared" si="290"/>
        <v>0.9</v>
      </c>
      <c r="R147" s="37">
        <f t="shared" si="277"/>
        <v>15342.289999999963</v>
      </c>
      <c r="S147" s="38">
        <f t="shared" si="278"/>
        <v>20928.417788999952</v>
      </c>
      <c r="T147" s="38"/>
      <c r="U147" s="62"/>
      <c r="V147" s="39">
        <f t="shared" si="279"/>
        <v>63905.729999999989</v>
      </c>
      <c r="W147" s="39">
        <f t="shared" si="280"/>
        <v>84834.147788999937</v>
      </c>
      <c r="X147" s="1">
        <f t="shared" si="281"/>
        <v>71345</v>
      </c>
      <c r="Y147" s="37">
        <f t="shared" si="282"/>
        <v>13489.147788999937</v>
      </c>
      <c r="Z147" s="183">
        <f t="shared" si="283"/>
        <v>0.18906928010372037</v>
      </c>
      <c r="AA147" s="183">
        <f>SUM($C$2:C147)*D147/SUM($B$2:B147)-1</f>
        <v>3.8649466613799088E-2</v>
      </c>
      <c r="AB147" s="183">
        <f t="shared" si="268"/>
        <v>0.15041981348992128</v>
      </c>
      <c r="AC147" s="40">
        <f t="shared" si="269"/>
        <v>0.20075762962962959</v>
      </c>
    </row>
    <row r="148" spans="1:29">
      <c r="A148" s="63" t="s">
        <v>2016</v>
      </c>
      <c r="B148" s="2">
        <v>135</v>
      </c>
      <c r="C148" s="177">
        <v>99.47</v>
      </c>
      <c r="D148" s="178">
        <v>1.3565</v>
      </c>
      <c r="E148" s="32">
        <f t="shared" si="284"/>
        <v>0.22000000000000003</v>
      </c>
      <c r="F148" s="26">
        <f t="shared" si="285"/>
        <v>2.4909407407407495E-2</v>
      </c>
      <c r="H148" s="58">
        <f t="shared" si="286"/>
        <v>3.3627700000000118</v>
      </c>
      <c r="I148" s="2" t="s">
        <v>65</v>
      </c>
      <c r="J148" s="33" t="s">
        <v>2017</v>
      </c>
      <c r="K148" s="59">
        <f t="shared" si="287"/>
        <v>44215</v>
      </c>
      <c r="L148" s="60" t="str">
        <f t="shared" ca="1" si="265"/>
        <v>2021/4/9</v>
      </c>
      <c r="M148" s="44">
        <f t="shared" ca="1" si="266"/>
        <v>10935</v>
      </c>
      <c r="N148" s="61">
        <f t="shared" ca="1" si="267"/>
        <v>0.11224609510745354</v>
      </c>
      <c r="O148" s="35">
        <f t="shared" si="288"/>
        <v>134.93105500000001</v>
      </c>
      <c r="P148" s="35">
        <f t="shared" si="289"/>
        <v>-6.8944999999985157E-2</v>
      </c>
      <c r="Q148" s="36">
        <f t="shared" si="290"/>
        <v>0.9</v>
      </c>
      <c r="R148" s="37">
        <f t="shared" si="277"/>
        <v>15441.759999999962</v>
      </c>
      <c r="S148" s="38">
        <f t="shared" si="278"/>
        <v>20946.747439999948</v>
      </c>
      <c r="T148" s="38"/>
      <c r="U148" s="62"/>
      <c r="V148" s="39">
        <f t="shared" si="279"/>
        <v>63905.729999999989</v>
      </c>
      <c r="W148" s="39">
        <f t="shared" si="280"/>
        <v>84852.47743999993</v>
      </c>
      <c r="X148" s="1">
        <f t="shared" si="281"/>
        <v>71480</v>
      </c>
      <c r="Y148" s="37">
        <f t="shared" si="282"/>
        <v>13372.47743999993</v>
      </c>
      <c r="Z148" s="183">
        <f t="shared" si="283"/>
        <v>0.18707998656966884</v>
      </c>
      <c r="AA148" s="183">
        <f>SUM($C$2:C148)*D148/SUM($B$2:B148)-1</f>
        <v>3.2626190026247226E-2</v>
      </c>
      <c r="AB148" s="183">
        <f t="shared" si="268"/>
        <v>0.15445379654342162</v>
      </c>
      <c r="AC148" s="40">
        <f t="shared" si="269"/>
        <v>0.19509059259259254</v>
      </c>
    </row>
    <row r="149" spans="1:29">
      <c r="A149" s="63" t="s">
        <v>2018</v>
      </c>
      <c r="B149" s="2">
        <v>135</v>
      </c>
      <c r="C149" s="177">
        <v>98.58</v>
      </c>
      <c r="D149" s="178">
        <v>1.3687</v>
      </c>
      <c r="E149" s="32">
        <f t="shared" si="284"/>
        <v>0.22000000000000003</v>
      </c>
      <c r="F149" s="26">
        <f t="shared" si="285"/>
        <v>1.5739111111111016E-2</v>
      </c>
      <c r="H149" s="58">
        <f t="shared" si="286"/>
        <v>2.124779999999987</v>
      </c>
      <c r="I149" s="2" t="s">
        <v>65</v>
      </c>
      <c r="J149" s="33" t="s">
        <v>2019</v>
      </c>
      <c r="K149" s="59">
        <f t="shared" si="287"/>
        <v>44216</v>
      </c>
      <c r="L149" s="60" t="str">
        <f t="shared" ca="1" si="265"/>
        <v>2021/4/9</v>
      </c>
      <c r="M149" s="44">
        <f t="shared" ca="1" si="266"/>
        <v>10800</v>
      </c>
      <c r="N149" s="61">
        <f t="shared" ca="1" si="267"/>
        <v>7.1809694444444003E-2</v>
      </c>
      <c r="O149" s="35">
        <f t="shared" si="288"/>
        <v>134.926446</v>
      </c>
      <c r="P149" s="35">
        <f t="shared" si="289"/>
        <v>-7.3554000000001452E-2</v>
      </c>
      <c r="Q149" s="36">
        <f t="shared" si="290"/>
        <v>0.9</v>
      </c>
      <c r="R149" s="37">
        <f t="shared" si="277"/>
        <v>15540.339999999962</v>
      </c>
      <c r="S149" s="38">
        <f t="shared" si="278"/>
        <v>21270.063357999948</v>
      </c>
      <c r="T149" s="38"/>
      <c r="U149" s="62"/>
      <c r="V149" s="39">
        <f t="shared" si="279"/>
        <v>63905.729999999989</v>
      </c>
      <c r="W149" s="39">
        <f t="shared" si="280"/>
        <v>85175.793357999937</v>
      </c>
      <c r="X149" s="1">
        <f t="shared" si="281"/>
        <v>71615</v>
      </c>
      <c r="Y149" s="37">
        <f t="shared" si="282"/>
        <v>13560.793357999937</v>
      </c>
      <c r="Z149" s="183">
        <f t="shared" si="283"/>
        <v>0.18935688554073771</v>
      </c>
      <c r="AA149" s="183">
        <f>SUM($C$2:C149)*D149/SUM($B$2:B149)-1</f>
        <v>4.1614587542351256E-2</v>
      </c>
      <c r="AB149" s="183">
        <f t="shared" si="268"/>
        <v>0.14774229799838645</v>
      </c>
      <c r="AC149" s="40">
        <f t="shared" si="269"/>
        <v>0.20426088888888902</v>
      </c>
    </row>
    <row r="150" spans="1:29">
      <c r="A150" s="63" t="s">
        <v>2020</v>
      </c>
      <c r="B150" s="2">
        <v>135</v>
      </c>
      <c r="C150" s="177">
        <v>97.32</v>
      </c>
      <c r="D150" s="178">
        <v>1.3864000000000001</v>
      </c>
      <c r="E150" s="32">
        <f t="shared" si="284"/>
        <v>0.22000000000000003</v>
      </c>
      <c r="F150" s="26">
        <f t="shared" si="285"/>
        <v>2.7564444444444099E-3</v>
      </c>
      <c r="H150" s="58">
        <f t="shared" si="286"/>
        <v>0.37211999999999534</v>
      </c>
      <c r="I150" s="2" t="s">
        <v>65</v>
      </c>
      <c r="J150" s="33" t="s">
        <v>2021</v>
      </c>
      <c r="K150" s="59">
        <f t="shared" si="287"/>
        <v>44217</v>
      </c>
      <c r="L150" s="60" t="str">
        <f t="shared" ca="1" si="265"/>
        <v>2021/4/9</v>
      </c>
      <c r="M150" s="44">
        <f t="shared" ca="1" si="266"/>
        <v>10665</v>
      </c>
      <c r="N150" s="61">
        <f t="shared" ca="1" si="267"/>
        <v>1.2735471167369741E-2</v>
      </c>
      <c r="O150" s="35">
        <f t="shared" si="288"/>
        <v>134.92444799999998</v>
      </c>
      <c r="P150" s="35">
        <f t="shared" si="289"/>
        <v>-7.5552000000016051E-2</v>
      </c>
      <c r="Q150" s="36">
        <f t="shared" si="290"/>
        <v>0.9</v>
      </c>
      <c r="R150" s="37">
        <f t="shared" si="277"/>
        <v>15518.739999999962</v>
      </c>
      <c r="S150" s="38">
        <f t="shared" si="278"/>
        <v>21515.181135999948</v>
      </c>
      <c r="T150" s="38">
        <v>118.92</v>
      </c>
      <c r="U150" s="62">
        <v>164.87</v>
      </c>
      <c r="V150" s="39">
        <f t="shared" si="279"/>
        <v>64070.599999999991</v>
      </c>
      <c r="W150" s="39">
        <f t="shared" si="280"/>
        <v>85585.781135999947</v>
      </c>
      <c r="X150" s="1">
        <f t="shared" si="281"/>
        <v>71750</v>
      </c>
      <c r="Y150" s="37">
        <f t="shared" si="282"/>
        <v>13835.781135999947</v>
      </c>
      <c r="Z150" s="183">
        <f t="shared" si="283"/>
        <v>0.19283318656445925</v>
      </c>
      <c r="AA150" s="183">
        <f>SUM($C$2:C150)*D150/SUM($B$2:B150)-1</f>
        <v>5.4695906418219975E-2</v>
      </c>
      <c r="AB150" s="183">
        <f t="shared" si="268"/>
        <v>0.13813728014623927</v>
      </c>
      <c r="AC150" s="40">
        <f t="shared" si="269"/>
        <v>0.21724355555555561</v>
      </c>
    </row>
    <row r="151" spans="1:29">
      <c r="A151" s="63" t="s">
        <v>2022</v>
      </c>
      <c r="B151" s="2">
        <v>135</v>
      </c>
      <c r="C151" s="177">
        <v>97.11</v>
      </c>
      <c r="D151" s="178">
        <v>1.3895</v>
      </c>
      <c r="E151" s="32">
        <f t="shared" si="284"/>
        <v>0.22000000000000003</v>
      </c>
      <c r="F151" s="26">
        <f t="shared" si="285"/>
        <v>5.9266666666657225E-4</v>
      </c>
      <c r="H151" s="58">
        <f t="shared" si="286"/>
        <v>8.0009999999987258E-2</v>
      </c>
      <c r="I151" s="2" t="s">
        <v>65</v>
      </c>
      <c r="J151" s="33" t="s">
        <v>2023</v>
      </c>
      <c r="K151" s="59">
        <f t="shared" si="287"/>
        <v>44218</v>
      </c>
      <c r="L151" s="60" t="str">
        <f t="shared" ca="1" si="265"/>
        <v>2021/4/9</v>
      </c>
      <c r="M151" s="44">
        <f t="shared" ca="1" si="266"/>
        <v>10530</v>
      </c>
      <c r="N151" s="61">
        <f t="shared" ca="1" si="267"/>
        <v>2.7733760683756269E-3</v>
      </c>
      <c r="O151" s="35">
        <f t="shared" si="288"/>
        <v>134.93434500000001</v>
      </c>
      <c r="P151" s="35">
        <f t="shared" si="289"/>
        <v>-6.5654999999992469E-2</v>
      </c>
      <c r="Q151" s="36">
        <f t="shared" si="290"/>
        <v>0.9</v>
      </c>
      <c r="R151" s="37">
        <f t="shared" si="277"/>
        <v>15615.849999999962</v>
      </c>
      <c r="S151" s="38">
        <f t="shared" si="278"/>
        <v>21698.223574999945</v>
      </c>
      <c r="T151" s="38"/>
      <c r="U151" s="62"/>
      <c r="V151" s="39">
        <f t="shared" si="279"/>
        <v>64070.599999999991</v>
      </c>
      <c r="W151" s="39">
        <f t="shared" si="280"/>
        <v>85768.823574999929</v>
      </c>
      <c r="X151" s="1">
        <f t="shared" si="281"/>
        <v>71885</v>
      </c>
      <c r="Y151" s="37">
        <f t="shared" si="282"/>
        <v>13883.823574999929</v>
      </c>
      <c r="Z151" s="183">
        <f t="shared" si="283"/>
        <v>0.19313936947902799</v>
      </c>
      <c r="AA151" s="183">
        <f>SUM($C$2:C151)*D151/SUM($B$2:B151)-1</f>
        <v>5.6654934721151573E-2</v>
      </c>
      <c r="AB151" s="183">
        <f t="shared" si="268"/>
        <v>0.13648443475787642</v>
      </c>
      <c r="AC151" s="40">
        <f t="shared" si="269"/>
        <v>0.21940733333333345</v>
      </c>
    </row>
    <row r="152" spans="1:29">
      <c r="A152" s="181" t="s">
        <v>2026</v>
      </c>
      <c r="B152" s="2">
        <v>135</v>
      </c>
      <c r="C152" s="177">
        <v>96.98</v>
      </c>
      <c r="D152" s="178">
        <v>1.3913</v>
      </c>
      <c r="E152" s="32">
        <f t="shared" ref="E152" si="291">10%*Q152+13%</f>
        <v>0.22000000000000003</v>
      </c>
      <c r="F152" s="26">
        <f t="shared" ref="F152" si="292">IF(G152="",($F$1*C152-B152)/B152,H152/B152)</f>
        <v>-7.4681481481480595E-4</v>
      </c>
      <c r="H152" s="58">
        <f t="shared" ref="H152" si="293">IF(G152="",$F$1*C152-B152,G152-B152)</f>
        <v>-0.1008199999999988</v>
      </c>
      <c r="I152" s="2" t="s">
        <v>65</v>
      </c>
      <c r="J152" s="33" t="s">
        <v>2027</v>
      </c>
      <c r="K152" s="59">
        <f t="shared" ref="K152" si="294">DATE(MID(J152,1,4),MID(J152,5,2),MID(J152,7,2))</f>
        <v>44221</v>
      </c>
      <c r="L152" s="60" t="str">
        <f t="shared" ca="1" si="265"/>
        <v>2021/4/9</v>
      </c>
      <c r="M152" s="44">
        <f t="shared" ca="1" si="266"/>
        <v>10125</v>
      </c>
      <c r="N152" s="61">
        <f t="shared" ca="1" si="267"/>
        <v>-3.6344987654320553E-3</v>
      </c>
      <c r="O152" s="35">
        <f t="shared" ref="O152" si="295">D152*C152</f>
        <v>134.92827400000002</v>
      </c>
      <c r="P152" s="35">
        <f t="shared" ref="P152" si="296">O152-B152</f>
        <v>-7.1725999999983969E-2</v>
      </c>
      <c r="Q152" s="36">
        <f t="shared" ref="Q152" si="297">B152/150</f>
        <v>0.9</v>
      </c>
      <c r="R152" s="37">
        <f t="shared" ref="R152" si="298">R151+C152-T152</f>
        <v>15594.409999999962</v>
      </c>
      <c r="S152" s="38">
        <f t="shared" ref="S152" si="299">R152*D152</f>
        <v>21696.502632999945</v>
      </c>
      <c r="T152" s="38">
        <v>118.42</v>
      </c>
      <c r="U152" s="62">
        <v>164.76</v>
      </c>
      <c r="V152" s="39">
        <f t="shared" ref="V152" si="300">U152+V151</f>
        <v>64235.359999999993</v>
      </c>
      <c r="W152" s="39">
        <f t="shared" ref="W152" si="301">S152+V152</f>
        <v>85931.862632999939</v>
      </c>
      <c r="X152" s="1">
        <f t="shared" ref="X152" si="302">X151+B152</f>
        <v>72020</v>
      </c>
      <c r="Y152" s="37">
        <f t="shared" ref="Y152" si="303">W152-X152</f>
        <v>13911.862632999939</v>
      </c>
      <c r="Z152" s="183">
        <f t="shared" ref="Z152" si="304">W152/X152-1</f>
        <v>0.19316665694251522</v>
      </c>
      <c r="AA152" s="183">
        <f>SUM($C$2:C152)*D152/SUM($B$2:B152)-1</f>
        <v>5.7620238437978921E-2</v>
      </c>
      <c r="AB152" s="183">
        <f t="shared" si="268"/>
        <v>0.1355464185045363</v>
      </c>
      <c r="AC152" s="40">
        <f t="shared" si="269"/>
        <v>0.22074681481481484</v>
      </c>
    </row>
    <row r="153" spans="1:29">
      <c r="A153" s="181" t="s">
        <v>2030</v>
      </c>
      <c r="B153" s="2">
        <v>135</v>
      </c>
      <c r="C153" s="177">
        <v>98.55</v>
      </c>
      <c r="D153" s="178">
        <v>1.3691</v>
      </c>
      <c r="E153" s="32">
        <f t="shared" ref="E153:E157" si="305">10%*Q153+13%</f>
        <v>0.22000000000000003</v>
      </c>
      <c r="F153" s="26">
        <f t="shared" ref="F153:F157" si="306">IF(G153="",($F$1*C153-B153)/B153,H153/B153)</f>
        <v>1.5429999999999895E-2</v>
      </c>
      <c r="H153" s="58">
        <f t="shared" ref="H153:H157" si="307">IF(G153="",$F$1*C153-B153,G153-B153)</f>
        <v>2.0830499999999859</v>
      </c>
      <c r="I153" s="2" t="s">
        <v>65</v>
      </c>
      <c r="J153" s="33" t="s">
        <v>2031</v>
      </c>
      <c r="K153" s="59">
        <f t="shared" ref="K153:K157" si="308">DATE(MID(J153,1,4),MID(J153,5,2),MID(J153,7,2))</f>
        <v>44222</v>
      </c>
      <c r="L153" s="60" t="str">
        <f t="shared" ca="1" si="265"/>
        <v>2021/4/9</v>
      </c>
      <c r="M153" s="44">
        <f t="shared" ca="1" si="266"/>
        <v>9990</v>
      </c>
      <c r="N153" s="61">
        <f t="shared" ca="1" si="267"/>
        <v>7.6107432432431926E-2</v>
      </c>
      <c r="O153" s="35">
        <f t="shared" ref="O153:O157" si="309">D153*C153</f>
        <v>134.92480499999999</v>
      </c>
      <c r="P153" s="35">
        <f t="shared" ref="P153:P157" si="310">O153-B153</f>
        <v>-7.5195000000007894E-2</v>
      </c>
      <c r="Q153" s="36">
        <f t="shared" ref="Q153:Q157" si="311">B153/150</f>
        <v>0.9</v>
      </c>
      <c r="R153" s="37">
        <f t="shared" ref="R153:R156" si="312">R152+C153-T153</f>
        <v>15692.959999999961</v>
      </c>
      <c r="S153" s="38">
        <f t="shared" ref="S153:S156" si="313">R153*D153</f>
        <v>21485.231535999945</v>
      </c>
      <c r="T153" s="38"/>
      <c r="U153" s="62"/>
      <c r="V153" s="39">
        <f t="shared" ref="V153:V156" si="314">U153+V152</f>
        <v>64235.359999999993</v>
      </c>
      <c r="W153" s="39">
        <f t="shared" ref="W153:W156" si="315">S153+V153</f>
        <v>85720.591535999934</v>
      </c>
      <c r="X153" s="1">
        <f t="shared" ref="X153:X156" si="316">X152+B153</f>
        <v>72155</v>
      </c>
      <c r="Y153" s="37">
        <f t="shared" ref="Y153:Y156" si="317">W153-X153</f>
        <v>13565.591535999934</v>
      </c>
      <c r="Z153" s="183">
        <f t="shared" ref="Z153:Z156" si="318">W153/X153-1</f>
        <v>0.18800625786154712</v>
      </c>
      <c r="AA153" s="183">
        <f>SUM($C$2:C153)*D153/SUM($B$2:B153)-1</f>
        <v>4.0461860684410933E-2</v>
      </c>
      <c r="AB153" s="183">
        <f t="shared" si="268"/>
        <v>0.14754439717713619</v>
      </c>
      <c r="AC153" s="40">
        <f t="shared" si="269"/>
        <v>0.20457000000000014</v>
      </c>
    </row>
    <row r="154" spans="1:29">
      <c r="A154" s="181" t="s">
        <v>2032</v>
      </c>
      <c r="B154" s="2">
        <v>135</v>
      </c>
      <c r="C154" s="177">
        <v>98.24</v>
      </c>
      <c r="D154" s="178">
        <v>1.3734999999999999</v>
      </c>
      <c r="E154" s="32">
        <f t="shared" si="305"/>
        <v>0.22000000000000003</v>
      </c>
      <c r="F154" s="26">
        <f t="shared" si="306"/>
        <v>1.22358518518518E-2</v>
      </c>
      <c r="H154" s="58">
        <f t="shared" si="307"/>
        <v>1.6518399999999929</v>
      </c>
      <c r="I154" s="2" t="s">
        <v>65</v>
      </c>
      <c r="J154" s="33" t="s">
        <v>2033</v>
      </c>
      <c r="K154" s="59">
        <f t="shared" si="308"/>
        <v>44223</v>
      </c>
      <c r="L154" s="60" t="str">
        <f t="shared" ca="1" si="265"/>
        <v>2021/4/9</v>
      </c>
      <c r="M154" s="44">
        <f t="shared" ca="1" si="266"/>
        <v>9855</v>
      </c>
      <c r="N154" s="61">
        <f t="shared" ca="1" si="267"/>
        <v>6.1179259259258989E-2</v>
      </c>
      <c r="O154" s="35">
        <f t="shared" si="309"/>
        <v>134.93263999999999</v>
      </c>
      <c r="P154" s="35">
        <f t="shared" si="310"/>
        <v>-6.7360000000007858E-2</v>
      </c>
      <c r="Q154" s="36">
        <f t="shared" si="311"/>
        <v>0.9</v>
      </c>
      <c r="R154" s="37">
        <f t="shared" si="312"/>
        <v>15791.199999999961</v>
      </c>
      <c r="S154" s="38">
        <f t="shared" si="313"/>
        <v>21689.213199999944</v>
      </c>
      <c r="T154" s="38"/>
      <c r="U154" s="62"/>
      <c r="V154" s="39">
        <f t="shared" si="314"/>
        <v>64235.359999999993</v>
      </c>
      <c r="W154" s="39">
        <f t="shared" si="315"/>
        <v>85924.573199999941</v>
      </c>
      <c r="X154" s="1">
        <f t="shared" si="316"/>
        <v>72290</v>
      </c>
      <c r="Y154" s="37">
        <f t="shared" si="317"/>
        <v>13634.573199999941</v>
      </c>
      <c r="Z154" s="183">
        <f t="shared" si="318"/>
        <v>0.18860939549038513</v>
      </c>
      <c r="AA154" s="183">
        <f>SUM($C$2:C154)*D154/SUM($B$2:B154)-1</f>
        <v>4.3504522155085823E-2</v>
      </c>
      <c r="AB154" s="183">
        <f t="shared" si="268"/>
        <v>0.14510487333529931</v>
      </c>
      <c r="AC154" s="40">
        <f t="shared" si="269"/>
        <v>0.20776414814814823</v>
      </c>
    </row>
    <row r="155" spans="1:29">
      <c r="A155" s="181" t="s">
        <v>2034</v>
      </c>
      <c r="B155" s="2">
        <v>135</v>
      </c>
      <c r="C155" s="177">
        <v>100.25</v>
      </c>
      <c r="D155" s="178">
        <v>1.3459000000000001</v>
      </c>
      <c r="E155" s="32">
        <f t="shared" si="305"/>
        <v>0.22000000000000003</v>
      </c>
      <c r="F155" s="26">
        <f t="shared" si="306"/>
        <v>3.2946296296296397E-2</v>
      </c>
      <c r="H155" s="58">
        <f t="shared" si="307"/>
        <v>4.4477500000000134</v>
      </c>
      <c r="I155" s="2" t="s">
        <v>65</v>
      </c>
      <c r="J155" s="33" t="s">
        <v>2035</v>
      </c>
      <c r="K155" s="59">
        <f t="shared" si="308"/>
        <v>44224</v>
      </c>
      <c r="L155" s="60" t="str">
        <f t="shared" ca="1" si="265"/>
        <v>2021/4/9</v>
      </c>
      <c r="M155" s="44">
        <f t="shared" ca="1" si="266"/>
        <v>9720</v>
      </c>
      <c r="N155" s="61">
        <f t="shared" ca="1" si="267"/>
        <v>0.16701941872428033</v>
      </c>
      <c r="O155" s="35">
        <f t="shared" si="309"/>
        <v>134.92647500000001</v>
      </c>
      <c r="P155" s="35">
        <f t="shared" si="310"/>
        <v>-7.3524999999989404E-2</v>
      </c>
      <c r="Q155" s="36">
        <f t="shared" si="311"/>
        <v>0.9</v>
      </c>
      <c r="R155" s="37">
        <f t="shared" si="312"/>
        <v>15891.449999999961</v>
      </c>
      <c r="S155" s="38">
        <f t="shared" si="313"/>
        <v>21388.302554999947</v>
      </c>
      <c r="T155" s="38"/>
      <c r="U155" s="62"/>
      <c r="V155" s="39">
        <f t="shared" si="314"/>
        <v>64235.359999999993</v>
      </c>
      <c r="W155" s="39">
        <f t="shared" si="315"/>
        <v>85623.662554999944</v>
      </c>
      <c r="X155" s="1">
        <f t="shared" si="316"/>
        <v>72425</v>
      </c>
      <c r="Y155" s="37">
        <f t="shared" si="317"/>
        <v>13198.662554999944</v>
      </c>
      <c r="Z155" s="183">
        <f t="shared" si="318"/>
        <v>0.18223904114601241</v>
      </c>
      <c r="AA155" s="183">
        <f>SUM($C$2:C155)*D155/SUM($B$2:B155)-1</f>
        <v>2.2379834408602584E-2</v>
      </c>
      <c r="AB155" s="183">
        <f t="shared" si="268"/>
        <v>0.15985920673740983</v>
      </c>
      <c r="AC155" s="40">
        <f t="shared" si="269"/>
        <v>0.18705370370370364</v>
      </c>
    </row>
    <row r="156" spans="1:29">
      <c r="A156" s="181" t="s">
        <v>2036</v>
      </c>
      <c r="B156" s="2">
        <v>135</v>
      </c>
      <c r="C156" s="177">
        <v>101.29</v>
      </c>
      <c r="D156" s="178">
        <v>1.3321000000000001</v>
      </c>
      <c r="E156" s="32">
        <f t="shared" si="305"/>
        <v>0.22000000000000003</v>
      </c>
      <c r="F156" s="26">
        <f t="shared" si="306"/>
        <v>4.3662148148148262E-2</v>
      </c>
      <c r="H156" s="58">
        <f t="shared" si="307"/>
        <v>5.8943900000000156</v>
      </c>
      <c r="I156" s="2" t="s">
        <v>65</v>
      </c>
      <c r="J156" s="33" t="s">
        <v>2037</v>
      </c>
      <c r="K156" s="59">
        <f t="shared" si="308"/>
        <v>44225</v>
      </c>
      <c r="L156" s="60" t="str">
        <f t="shared" ca="1" si="265"/>
        <v>2021/4/9</v>
      </c>
      <c r="M156" s="44">
        <f t="shared" ca="1" si="266"/>
        <v>9585</v>
      </c>
      <c r="N156" s="61">
        <f t="shared" ca="1" si="267"/>
        <v>0.2244603390714664</v>
      </c>
      <c r="O156" s="35">
        <f t="shared" si="309"/>
        <v>134.92840900000002</v>
      </c>
      <c r="P156" s="35">
        <f t="shared" si="310"/>
        <v>-7.1590999999983751E-2</v>
      </c>
      <c r="Q156" s="36">
        <f t="shared" si="311"/>
        <v>0.9</v>
      </c>
      <c r="R156" s="37">
        <f t="shared" si="312"/>
        <v>15992.739999999962</v>
      </c>
      <c r="S156" s="38">
        <f t="shared" si="313"/>
        <v>21303.928953999948</v>
      </c>
      <c r="T156" s="38"/>
      <c r="U156" s="62"/>
      <c r="V156" s="39">
        <f t="shared" si="314"/>
        <v>64235.359999999993</v>
      </c>
      <c r="W156" s="39">
        <f t="shared" si="315"/>
        <v>85539.288953999945</v>
      </c>
      <c r="X156" s="1">
        <f t="shared" si="316"/>
        <v>72560</v>
      </c>
      <c r="Y156" s="37">
        <f t="shared" si="317"/>
        <v>12979.288953999945</v>
      </c>
      <c r="Z156" s="183">
        <f t="shared" si="318"/>
        <v>0.17887663938809184</v>
      </c>
      <c r="AA156" s="183">
        <f>SUM($C$2:C156)*D156/SUM($B$2:B156)-1</f>
        <v>1.1813661202186188E-2</v>
      </c>
      <c r="AB156" s="183">
        <f t="shared" si="268"/>
        <v>0.16706297818590565</v>
      </c>
      <c r="AC156" s="40">
        <f t="shared" si="269"/>
        <v>0.17633785185185177</v>
      </c>
    </row>
    <row r="157" spans="1:29">
      <c r="A157" s="181" t="s">
        <v>2038</v>
      </c>
      <c r="B157" s="2">
        <v>135</v>
      </c>
      <c r="C157" s="177">
        <v>100.53</v>
      </c>
      <c r="D157" s="178">
        <v>1.3422000000000001</v>
      </c>
      <c r="E157" s="32">
        <f t="shared" si="305"/>
        <v>0.22000000000000003</v>
      </c>
      <c r="F157" s="26">
        <f t="shared" si="306"/>
        <v>3.5831333333333375E-2</v>
      </c>
      <c r="H157" s="58">
        <f t="shared" si="307"/>
        <v>4.8372300000000052</v>
      </c>
      <c r="I157" s="2" t="s">
        <v>65</v>
      </c>
      <c r="J157" s="33" t="s">
        <v>2039</v>
      </c>
      <c r="K157" s="59">
        <f t="shared" si="308"/>
        <v>44228</v>
      </c>
      <c r="L157" s="60" t="str">
        <f t="shared" ca="1" si="265"/>
        <v>2021/4/9</v>
      </c>
      <c r="M157" s="44">
        <f t="shared" ca="1" si="266"/>
        <v>9180</v>
      </c>
      <c r="N157" s="61">
        <f t="shared" ca="1" si="267"/>
        <v>0.19232995098039238</v>
      </c>
      <c r="O157" s="35">
        <f t="shared" si="309"/>
        <v>134.931366</v>
      </c>
      <c r="P157" s="35">
        <f t="shared" si="310"/>
        <v>-6.863400000000297E-2</v>
      </c>
      <c r="Q157" s="36">
        <f t="shared" si="311"/>
        <v>0.9</v>
      </c>
      <c r="R157" s="37">
        <f t="shared" ref="R157:R161" si="319">R156+C157-T157</f>
        <v>16093.269999999962</v>
      </c>
      <c r="S157" s="38">
        <f t="shared" ref="S157:S161" si="320">R157*D157</f>
        <v>21600.386993999949</v>
      </c>
      <c r="T157" s="38"/>
      <c r="U157" s="62"/>
      <c r="V157" s="39">
        <f t="shared" ref="V157:V161" si="321">U157+V156</f>
        <v>64235.359999999993</v>
      </c>
      <c r="W157" s="39">
        <f t="shared" ref="W157:W161" si="322">S157+V157</f>
        <v>85835.746993999943</v>
      </c>
      <c r="X157" s="1">
        <f t="shared" ref="X157:X161" si="323">X156+B157</f>
        <v>72695</v>
      </c>
      <c r="Y157" s="37">
        <f t="shared" ref="Y157:Y161" si="324">W157-X157</f>
        <v>13140.746993999943</v>
      </c>
      <c r="Z157" s="183">
        <f t="shared" ref="Z157:Z161" si="325">W157/X157-1</f>
        <v>0.18076548585184593</v>
      </c>
      <c r="AA157" s="183">
        <f>SUM($C$2:C157)*D157/SUM($B$2:B157)-1</f>
        <v>1.935205358993386E-2</v>
      </c>
      <c r="AB157" s="183">
        <f t="shared" si="268"/>
        <v>0.16141343226191207</v>
      </c>
      <c r="AC157" s="40">
        <f t="shared" si="269"/>
        <v>0.18416866666666665</v>
      </c>
    </row>
    <row r="158" spans="1:29">
      <c r="A158" s="181" t="s">
        <v>2040</v>
      </c>
      <c r="B158" s="2">
        <v>135</v>
      </c>
      <c r="C158" s="177">
        <v>99.64</v>
      </c>
      <c r="D158" s="178">
        <v>1.3542000000000001</v>
      </c>
      <c r="E158" s="32">
        <f t="shared" ref="E158:E161" si="326">10%*Q158+13%</f>
        <v>0.22000000000000003</v>
      </c>
      <c r="F158" s="26">
        <f t="shared" ref="F158:F161" si="327">IF(G158="",($F$1*C158-B158)/B158,H158/B158)</f>
        <v>2.6661037037037101E-2</v>
      </c>
      <c r="H158" s="58">
        <f t="shared" ref="H158:H161" si="328">IF(G158="",$F$1*C158-B158,G158-B158)</f>
        <v>3.5992400000000089</v>
      </c>
      <c r="I158" s="2" t="s">
        <v>65</v>
      </c>
      <c r="J158" s="33" t="s">
        <v>2041</v>
      </c>
      <c r="K158" s="59">
        <f t="shared" ref="K158:K161" si="329">DATE(MID(J158,1,4),MID(J158,5,2),MID(J158,7,2))</f>
        <v>44229</v>
      </c>
      <c r="L158" s="60" t="str">
        <f t="shared" ca="1" si="265"/>
        <v>2021/4/9</v>
      </c>
      <c r="M158" s="44">
        <f t="shared" ca="1" si="266"/>
        <v>9045</v>
      </c>
      <c r="N158" s="61">
        <f t="shared" ca="1" si="267"/>
        <v>0.14524296296296332</v>
      </c>
      <c r="O158" s="35">
        <f t="shared" ref="O158:O161" si="330">D158*C158</f>
        <v>134.93248800000001</v>
      </c>
      <c r="P158" s="35">
        <f t="shared" ref="P158:P161" si="331">O158-B158</f>
        <v>-6.7511999999993577E-2</v>
      </c>
      <c r="Q158" s="36">
        <f t="shared" ref="Q158:Q161" si="332">B158/150</f>
        <v>0.9</v>
      </c>
      <c r="R158" s="37">
        <f t="shared" si="319"/>
        <v>16192.909999999962</v>
      </c>
      <c r="S158" s="38">
        <f t="shared" si="320"/>
        <v>21928.438721999948</v>
      </c>
      <c r="T158" s="38"/>
      <c r="U158" s="62"/>
      <c r="V158" s="39">
        <f t="shared" si="321"/>
        <v>64235.359999999993</v>
      </c>
      <c r="W158" s="39">
        <f t="shared" si="322"/>
        <v>86163.798721999949</v>
      </c>
      <c r="X158" s="1">
        <f t="shared" si="323"/>
        <v>72830</v>
      </c>
      <c r="Y158" s="37">
        <f t="shared" si="324"/>
        <v>13333.798721999949</v>
      </c>
      <c r="Z158" s="183">
        <f t="shared" si="325"/>
        <v>0.18308113033090678</v>
      </c>
      <c r="AA158" s="183">
        <f>SUM($C$2:C158)*D158/SUM($B$2:B158)-1</f>
        <v>2.8273932058823892E-2</v>
      </c>
      <c r="AB158" s="183">
        <f t="shared" si="268"/>
        <v>0.15480719827208289</v>
      </c>
      <c r="AC158" s="40">
        <f t="shared" si="269"/>
        <v>0.19333896296296293</v>
      </c>
    </row>
    <row r="159" spans="1:29">
      <c r="A159" s="181" t="s">
        <v>2042</v>
      </c>
      <c r="B159" s="2">
        <v>135</v>
      </c>
      <c r="C159" s="177">
        <v>100.42</v>
      </c>
      <c r="D159" s="178">
        <v>1.3436999999999999</v>
      </c>
      <c r="E159" s="32">
        <f t="shared" si="326"/>
        <v>0.22000000000000003</v>
      </c>
      <c r="F159" s="26">
        <f t="shared" si="327"/>
        <v>3.4697925925926007E-2</v>
      </c>
      <c r="H159" s="58">
        <f t="shared" si="328"/>
        <v>4.6842200000000105</v>
      </c>
      <c r="I159" s="2" t="s">
        <v>65</v>
      </c>
      <c r="J159" s="33" t="s">
        <v>2043</v>
      </c>
      <c r="K159" s="59">
        <f t="shared" si="329"/>
        <v>44230</v>
      </c>
      <c r="L159" s="60" t="str">
        <f t="shared" ca="1" si="265"/>
        <v>2021/4/9</v>
      </c>
      <c r="M159" s="44">
        <f t="shared" ca="1" si="266"/>
        <v>8910</v>
      </c>
      <c r="N159" s="61">
        <f t="shared" ca="1" si="267"/>
        <v>0.19189004489337866</v>
      </c>
      <c r="O159" s="35">
        <f t="shared" si="330"/>
        <v>134.93435399999998</v>
      </c>
      <c r="P159" s="35">
        <f t="shared" si="331"/>
        <v>-6.5646000000015192E-2</v>
      </c>
      <c r="Q159" s="36">
        <f t="shared" si="332"/>
        <v>0.9</v>
      </c>
      <c r="R159" s="37">
        <f t="shared" si="319"/>
        <v>16293.329999999962</v>
      </c>
      <c r="S159" s="38">
        <f t="shared" si="320"/>
        <v>21893.347520999945</v>
      </c>
      <c r="T159" s="38"/>
      <c r="U159" s="62"/>
      <c r="V159" s="39">
        <f t="shared" si="321"/>
        <v>64235.359999999993</v>
      </c>
      <c r="W159" s="39">
        <f t="shared" si="322"/>
        <v>86128.707520999946</v>
      </c>
      <c r="X159" s="1">
        <f t="shared" si="323"/>
        <v>72965</v>
      </c>
      <c r="Y159" s="37">
        <f t="shared" si="324"/>
        <v>13163.707520999946</v>
      </c>
      <c r="Z159" s="183">
        <f t="shared" si="325"/>
        <v>0.1804112591105318</v>
      </c>
      <c r="AA159" s="183">
        <f>SUM($C$2:C159)*D159/SUM($B$2:B159)-1</f>
        <v>2.01643916727543E-2</v>
      </c>
      <c r="AB159" s="183">
        <f t="shared" si="268"/>
        <v>0.1602468674377775</v>
      </c>
      <c r="AC159" s="40">
        <f t="shared" si="269"/>
        <v>0.18530207407407401</v>
      </c>
    </row>
    <row r="160" spans="1:29">
      <c r="A160" s="181" t="s">
        <v>2044</v>
      </c>
      <c r="B160" s="2">
        <v>135</v>
      </c>
      <c r="C160" s="177">
        <v>101.47</v>
      </c>
      <c r="D160" s="178">
        <v>1.3298000000000001</v>
      </c>
      <c r="E160" s="32">
        <f t="shared" si="326"/>
        <v>0.22000000000000003</v>
      </c>
      <c r="F160" s="26">
        <f t="shared" si="327"/>
        <v>4.5516814814814774E-2</v>
      </c>
      <c r="H160" s="58">
        <f t="shared" si="328"/>
        <v>6.1447699999999941</v>
      </c>
      <c r="I160" s="2" t="s">
        <v>65</v>
      </c>
      <c r="J160" s="33" t="s">
        <v>2045</v>
      </c>
      <c r="K160" s="59">
        <f t="shared" si="329"/>
        <v>44231</v>
      </c>
      <c r="L160" s="60" t="str">
        <f t="shared" ca="1" si="265"/>
        <v>2021/4/9</v>
      </c>
      <c r="M160" s="44">
        <f t="shared" ca="1" si="266"/>
        <v>8775</v>
      </c>
      <c r="N160" s="61">
        <f t="shared" ca="1" si="267"/>
        <v>0.25559442165242141</v>
      </c>
      <c r="O160" s="35">
        <f t="shared" si="330"/>
        <v>134.93480600000001</v>
      </c>
      <c r="P160" s="35">
        <f t="shared" si="331"/>
        <v>-6.5193999999991092E-2</v>
      </c>
      <c r="Q160" s="36">
        <f t="shared" si="332"/>
        <v>0.9</v>
      </c>
      <c r="R160" s="37">
        <f t="shared" si="319"/>
        <v>16394.799999999963</v>
      </c>
      <c r="S160" s="38">
        <f t="shared" si="320"/>
        <v>21801.805039999952</v>
      </c>
      <c r="T160" s="38"/>
      <c r="U160" s="62"/>
      <c r="V160" s="39">
        <f t="shared" si="321"/>
        <v>64235.359999999993</v>
      </c>
      <c r="W160" s="39">
        <f t="shared" si="322"/>
        <v>86037.165039999949</v>
      </c>
      <c r="X160" s="1">
        <f t="shared" si="323"/>
        <v>73100</v>
      </c>
      <c r="Y160" s="37">
        <f t="shared" si="324"/>
        <v>12937.165039999949</v>
      </c>
      <c r="Z160" s="183">
        <f t="shared" si="325"/>
        <v>0.17697900191518401</v>
      </c>
      <c r="AA160" s="183">
        <f>SUM($C$2:C160)*D160/SUM($B$2:B160)-1</f>
        <v>9.5453017900342108E-3</v>
      </c>
      <c r="AB160" s="183">
        <f t="shared" si="268"/>
        <v>0.1674337001251498</v>
      </c>
      <c r="AC160" s="40">
        <f t="shared" si="269"/>
        <v>0.17448318518518524</v>
      </c>
    </row>
    <row r="161" spans="1:29">
      <c r="A161" s="181" t="s">
        <v>2046</v>
      </c>
      <c r="B161" s="2">
        <v>135</v>
      </c>
      <c r="C161" s="177">
        <v>102.8</v>
      </c>
      <c r="D161" s="178">
        <v>1.3126</v>
      </c>
      <c r="E161" s="32">
        <f t="shared" si="326"/>
        <v>0.22000000000000003</v>
      </c>
      <c r="F161" s="26">
        <f t="shared" si="327"/>
        <v>5.9220740740740727E-2</v>
      </c>
      <c r="H161" s="58">
        <f t="shared" si="328"/>
        <v>7.9947999999999979</v>
      </c>
      <c r="I161" s="2" t="s">
        <v>65</v>
      </c>
      <c r="J161" s="33" t="s">
        <v>2047</v>
      </c>
      <c r="K161" s="59">
        <f t="shared" si="329"/>
        <v>44232</v>
      </c>
      <c r="L161" s="60" t="str">
        <f t="shared" ca="1" si="265"/>
        <v>2021/4/9</v>
      </c>
      <c r="M161" s="44">
        <f t="shared" ca="1" si="266"/>
        <v>8640</v>
      </c>
      <c r="N161" s="61">
        <f t="shared" ca="1" si="267"/>
        <v>0.33774328703703693</v>
      </c>
      <c r="O161" s="35">
        <f t="shared" si="330"/>
        <v>134.93528000000001</v>
      </c>
      <c r="P161" s="35">
        <f t="shared" si="331"/>
        <v>-6.4719999999994116E-2</v>
      </c>
      <c r="Q161" s="36">
        <f t="shared" si="332"/>
        <v>0.9</v>
      </c>
      <c r="R161" s="37">
        <f t="shared" si="319"/>
        <v>16497.599999999962</v>
      </c>
      <c r="S161" s="38">
        <f t="shared" si="320"/>
        <v>21654.749759999951</v>
      </c>
      <c r="T161" s="38"/>
      <c r="U161" s="62"/>
      <c r="V161" s="39">
        <f t="shared" si="321"/>
        <v>64235.359999999993</v>
      </c>
      <c r="W161" s="39">
        <f t="shared" si="322"/>
        <v>85890.109759999948</v>
      </c>
      <c r="X161" s="1">
        <f t="shared" si="323"/>
        <v>73235</v>
      </c>
      <c r="Y161" s="37">
        <f t="shared" si="324"/>
        <v>12655.109759999948</v>
      </c>
      <c r="Z161" s="183">
        <f t="shared" si="325"/>
        <v>0.17280138949955548</v>
      </c>
      <c r="AA161" s="183">
        <f>SUM($C$2:C161)*D161/SUM($B$2:B161)-1</f>
        <v>-3.4927548185529345E-3</v>
      </c>
      <c r="AB161" s="183">
        <f t="shared" si="268"/>
        <v>0.17629414431810841</v>
      </c>
      <c r="AC161" s="40">
        <f t="shared" si="269"/>
        <v>0.16077925925925929</v>
      </c>
    </row>
    <row r="162" spans="1:29">
      <c r="A162" s="181" t="s">
        <v>2078</v>
      </c>
      <c r="B162" s="2">
        <v>135</v>
      </c>
      <c r="C162" s="177">
        <v>101.49</v>
      </c>
      <c r="D162" s="178">
        <v>1.3294999999999999</v>
      </c>
      <c r="E162" s="32">
        <f t="shared" ref="E162:E164" si="333">10%*Q162+13%</f>
        <v>0.22000000000000003</v>
      </c>
      <c r="F162" s="26">
        <f t="shared" ref="F162:F164" si="334">IF(G162="",($F$1*C162-B162)/B162,H162/B162)</f>
        <v>4.5722888888888778E-2</v>
      </c>
      <c r="H162" s="58">
        <f t="shared" ref="H162:H164" si="335">IF(G162="",$F$1*C162-B162,G162-B162)</f>
        <v>6.1725899999999854</v>
      </c>
      <c r="I162" s="2" t="s">
        <v>65</v>
      </c>
      <c r="J162" s="33" t="s">
        <v>2079</v>
      </c>
      <c r="K162" s="59">
        <f t="shared" ref="K162:K164" si="336">DATE(MID(J162,1,4),MID(J162,5,2),MID(J162,7,2))</f>
        <v>44235</v>
      </c>
      <c r="L162" s="60" t="str">
        <f t="shared" ca="1" si="265"/>
        <v>2021/4/9</v>
      </c>
      <c r="M162" s="44">
        <f t="shared" ca="1" si="266"/>
        <v>8235</v>
      </c>
      <c r="N162" s="61">
        <f t="shared" ca="1" si="267"/>
        <v>0.2735877777777771</v>
      </c>
      <c r="O162" s="35">
        <f t="shared" ref="O162:O164" si="337">D162*C162</f>
        <v>134.93095499999998</v>
      </c>
      <c r="P162" s="35">
        <f t="shared" ref="P162:P164" si="338">O162-B162</f>
        <v>-6.9045000000016898E-2</v>
      </c>
      <c r="Q162" s="36">
        <f t="shared" ref="Q162:Q164" si="339">B162/150</f>
        <v>0.9</v>
      </c>
      <c r="R162" s="37">
        <f t="shared" ref="R162:R166" si="340">R161+C162-T162</f>
        <v>16599.089999999964</v>
      </c>
      <c r="S162" s="38">
        <f t="shared" ref="S162:S166" si="341">R162*D162</f>
        <v>22068.490154999949</v>
      </c>
      <c r="T162" s="38"/>
      <c r="U162" s="62"/>
      <c r="V162" s="39">
        <f t="shared" ref="V162:V166" si="342">U162+V161</f>
        <v>64235.359999999993</v>
      </c>
      <c r="W162" s="39">
        <f t="shared" ref="W162:W166" si="343">S162+V162</f>
        <v>86303.850154999935</v>
      </c>
      <c r="X162" s="1">
        <f t="shared" ref="X162:X166" si="344">X161+B162</f>
        <v>73370</v>
      </c>
      <c r="Y162" s="37">
        <f t="shared" ref="Y162:Y166" si="345">W162-X162</f>
        <v>12933.850154999935</v>
      </c>
      <c r="Z162" s="183">
        <f t="shared" ref="Z162:Z166" si="346">W162/X162-1</f>
        <v>0.17628254266048704</v>
      </c>
      <c r="AA162" s="183">
        <f>SUM($C$2:C162)*D162/SUM($B$2:B162)-1</f>
        <v>9.273988777459552E-3</v>
      </c>
      <c r="AB162" s="183">
        <f t="shared" si="268"/>
        <v>0.16700855388302749</v>
      </c>
      <c r="AC162" s="40">
        <f t="shared" si="269"/>
        <v>0.17427711111111124</v>
      </c>
    </row>
    <row r="163" spans="1:29">
      <c r="A163" s="181" t="s">
        <v>2080</v>
      </c>
      <c r="B163" s="2">
        <v>135</v>
      </c>
      <c r="C163" s="177">
        <v>99.47</v>
      </c>
      <c r="D163" s="178">
        <v>1.3565</v>
      </c>
      <c r="E163" s="32">
        <f t="shared" si="333"/>
        <v>0.22000000000000003</v>
      </c>
      <c r="F163" s="26">
        <f t="shared" si="334"/>
        <v>2.4909407407407495E-2</v>
      </c>
      <c r="H163" s="58">
        <f t="shared" si="335"/>
        <v>3.3627700000000118</v>
      </c>
      <c r="I163" s="2" t="s">
        <v>65</v>
      </c>
      <c r="J163" s="33" t="s">
        <v>2081</v>
      </c>
      <c r="K163" s="59">
        <f t="shared" si="336"/>
        <v>44236</v>
      </c>
      <c r="L163" s="60" t="str">
        <f t="shared" ca="1" si="265"/>
        <v>2021/4/9</v>
      </c>
      <c r="M163" s="44">
        <f t="shared" ref="M163:M167" ca="1" si="347">(L163-K163+1)*B163</f>
        <v>8100</v>
      </c>
      <c r="N163" s="61">
        <f t="shared" ref="N163:N167" ca="1" si="348">H163/M163*365</f>
        <v>0.15153222839506228</v>
      </c>
      <c r="O163" s="35">
        <f t="shared" si="337"/>
        <v>134.93105500000001</v>
      </c>
      <c r="P163" s="35">
        <f t="shared" si="338"/>
        <v>-6.8944999999985157E-2</v>
      </c>
      <c r="Q163" s="36">
        <f t="shared" si="339"/>
        <v>0.9</v>
      </c>
      <c r="R163" s="37">
        <f t="shared" si="340"/>
        <v>16698.559999999965</v>
      </c>
      <c r="S163" s="38">
        <f t="shared" si="341"/>
        <v>22651.596639999952</v>
      </c>
      <c r="T163" s="38"/>
      <c r="U163" s="62"/>
      <c r="V163" s="39">
        <f t="shared" si="342"/>
        <v>64235.359999999993</v>
      </c>
      <c r="W163" s="39">
        <f t="shared" si="343"/>
        <v>86886.956639999946</v>
      </c>
      <c r="X163" s="1">
        <f t="shared" si="344"/>
        <v>73505</v>
      </c>
      <c r="Y163" s="37">
        <f t="shared" si="345"/>
        <v>13381.956639999946</v>
      </c>
      <c r="Z163" s="183">
        <f t="shared" si="346"/>
        <v>0.18205505258145638</v>
      </c>
      <c r="AA163" s="183">
        <f>SUM($C$2:C163)*D163/SUM($B$2:B163)-1</f>
        <v>2.9576741637010961E-2</v>
      </c>
      <c r="AB163" s="183">
        <f t="shared" ref="AB163:AB178" si="349">Z163-AA163</f>
        <v>0.15247831094444542</v>
      </c>
      <c r="AC163" s="40">
        <f t="shared" si="269"/>
        <v>0.19509059259259254</v>
      </c>
    </row>
    <row r="164" spans="1:29">
      <c r="A164" s="181" t="s">
        <v>2082</v>
      </c>
      <c r="B164" s="2">
        <v>135</v>
      </c>
      <c r="C164" s="177">
        <v>98.46</v>
      </c>
      <c r="D164" s="178">
        <v>1.3704000000000001</v>
      </c>
      <c r="E164" s="32">
        <f t="shared" si="333"/>
        <v>0.22000000000000003</v>
      </c>
      <c r="F164" s="26">
        <f t="shared" si="334"/>
        <v>1.4502666666666537E-2</v>
      </c>
      <c r="H164" s="58">
        <f t="shared" si="335"/>
        <v>1.9578599999999824</v>
      </c>
      <c r="I164" s="2" t="s">
        <v>65</v>
      </c>
      <c r="J164" s="33" t="s">
        <v>2083</v>
      </c>
      <c r="K164" s="59">
        <f t="shared" si="336"/>
        <v>44237</v>
      </c>
      <c r="L164" s="60" t="str">
        <f t="shared" ca="1" si="265"/>
        <v>2021/4/9</v>
      </c>
      <c r="M164" s="44">
        <f t="shared" ca="1" si="347"/>
        <v>7965</v>
      </c>
      <c r="N164" s="61">
        <f t="shared" ca="1" si="348"/>
        <v>8.9719887005648924E-2</v>
      </c>
      <c r="O164" s="35">
        <f t="shared" si="337"/>
        <v>134.92958400000001</v>
      </c>
      <c r="P164" s="35">
        <f t="shared" si="338"/>
        <v>-7.0415999999994483E-2</v>
      </c>
      <c r="Q164" s="36">
        <f t="shared" si="339"/>
        <v>0.9</v>
      </c>
      <c r="R164" s="37">
        <f t="shared" si="340"/>
        <v>16797.019999999964</v>
      </c>
      <c r="S164" s="38">
        <f t="shared" si="341"/>
        <v>23018.636207999953</v>
      </c>
      <c r="T164" s="38"/>
      <c r="U164" s="62"/>
      <c r="V164" s="39">
        <f t="shared" si="342"/>
        <v>64235.359999999993</v>
      </c>
      <c r="W164" s="39">
        <f t="shared" si="343"/>
        <v>87253.996207999939</v>
      </c>
      <c r="X164" s="1">
        <f t="shared" si="344"/>
        <v>73640</v>
      </c>
      <c r="Y164" s="37">
        <f t="shared" si="345"/>
        <v>13613.996207999939</v>
      </c>
      <c r="Z164" s="183">
        <f t="shared" si="346"/>
        <v>0.18487230048886394</v>
      </c>
      <c r="AA164" s="183">
        <f>SUM($C$2:C164)*D164/SUM($B$2:B164)-1</f>
        <v>3.9868048656294564E-2</v>
      </c>
      <c r="AB164" s="183">
        <f t="shared" si="349"/>
        <v>0.14500425183256938</v>
      </c>
      <c r="AC164" s="40">
        <f t="shared" si="269"/>
        <v>0.2054973333333335</v>
      </c>
    </row>
    <row r="165" spans="1:29">
      <c r="A165" s="181" t="s">
        <v>2084</v>
      </c>
      <c r="B165" s="2">
        <v>135</v>
      </c>
      <c r="C165" s="177">
        <v>97.22</v>
      </c>
      <c r="D165" s="178">
        <v>1.3878999999999999</v>
      </c>
      <c r="E165" s="32">
        <f t="shared" ref="E165:E166" si="350">10%*Q165+13%</f>
        <v>0.22000000000000003</v>
      </c>
      <c r="F165" s="26">
        <f t="shared" ref="F165:F166" si="351">IF(G165="",($F$1*C165-B165)/B165,H165/B165)</f>
        <v>1.7260740740741515E-3</v>
      </c>
      <c r="H165" s="58">
        <f t="shared" ref="H165:H166" si="352">IF(G165="",$F$1*C165-B165,G165-B165)</f>
        <v>0.23302000000001044</v>
      </c>
      <c r="I165" s="2" t="s">
        <v>65</v>
      </c>
      <c r="J165" s="33" t="s">
        <v>2086</v>
      </c>
      <c r="K165" s="59">
        <f t="shared" ref="K165:K166" si="353">DATE(MID(J165,1,4),MID(J165,5,2),MID(J165,7,2))</f>
        <v>44245</v>
      </c>
      <c r="L165" s="60" t="str">
        <f t="shared" ca="1" si="265"/>
        <v>2021/4/9</v>
      </c>
      <c r="M165" s="44">
        <f t="shared" ca="1" si="347"/>
        <v>6885</v>
      </c>
      <c r="N165" s="61">
        <f t="shared" ca="1" si="348"/>
        <v>1.2353275236020887E-2</v>
      </c>
      <c r="O165" s="35">
        <f t="shared" ref="O165:O166" si="354">D165*C165</f>
        <v>134.93163799999999</v>
      </c>
      <c r="P165" s="35">
        <f t="shared" ref="P165:P166" si="355">O165-B165</f>
        <v>-6.8362000000007583E-2</v>
      </c>
      <c r="Q165" s="36">
        <f t="shared" ref="Q165:Q166" si="356">B165/150</f>
        <v>0.9</v>
      </c>
      <c r="R165" s="37">
        <f t="shared" si="340"/>
        <v>16894.239999999965</v>
      </c>
      <c r="S165" s="38">
        <f t="shared" si="341"/>
        <v>23447.515695999951</v>
      </c>
      <c r="T165" s="38"/>
      <c r="U165" s="62"/>
      <c r="V165" s="39">
        <f t="shared" si="342"/>
        <v>64235.359999999993</v>
      </c>
      <c r="W165" s="39">
        <f t="shared" si="343"/>
        <v>87682.875695999945</v>
      </c>
      <c r="X165" s="1">
        <f t="shared" si="344"/>
        <v>73775</v>
      </c>
      <c r="Y165" s="37">
        <f t="shared" si="345"/>
        <v>13907.875695999945</v>
      </c>
      <c r="Z165" s="183">
        <f t="shared" si="346"/>
        <v>0.18851746114537371</v>
      </c>
      <c r="AA165" s="183">
        <f>SUM($C$2:C165)*D165/SUM($B$2:B165)-1</f>
        <v>5.2807816818927211E-2</v>
      </c>
      <c r="AB165" s="183">
        <f t="shared" si="349"/>
        <v>0.1357096443264465</v>
      </c>
      <c r="AC165" s="40">
        <f t="shared" si="269"/>
        <v>0.21827392592592587</v>
      </c>
    </row>
    <row r="166" spans="1:29">
      <c r="A166" s="181" t="s">
        <v>2085</v>
      </c>
      <c r="B166" s="2">
        <v>135</v>
      </c>
      <c r="C166" s="177">
        <v>96.02</v>
      </c>
      <c r="D166" s="178">
        <v>1.4052</v>
      </c>
      <c r="E166" s="32">
        <f t="shared" si="350"/>
        <v>0.22000000000000003</v>
      </c>
      <c r="F166" s="26">
        <f t="shared" si="351"/>
        <v>-1.0638370370370425E-2</v>
      </c>
      <c r="H166" s="58">
        <f t="shared" si="352"/>
        <v>-1.4361800000000073</v>
      </c>
      <c r="I166" s="2" t="s">
        <v>65</v>
      </c>
      <c r="J166" s="33" t="s">
        <v>2087</v>
      </c>
      <c r="K166" s="59">
        <f t="shared" si="353"/>
        <v>44246</v>
      </c>
      <c r="L166" s="60" t="str">
        <f t="shared" ca="1" si="265"/>
        <v>2021/4/9</v>
      </c>
      <c r="M166" s="44">
        <f t="shared" ca="1" si="347"/>
        <v>6750</v>
      </c>
      <c r="N166" s="61">
        <f t="shared" ca="1" si="348"/>
        <v>-7.7660103703704103E-2</v>
      </c>
      <c r="O166" s="35">
        <f t="shared" si="354"/>
        <v>134.92730399999999</v>
      </c>
      <c r="P166" s="35">
        <f t="shared" si="355"/>
        <v>-7.2696000000007643E-2</v>
      </c>
      <c r="Q166" s="36">
        <f t="shared" si="356"/>
        <v>0.9</v>
      </c>
      <c r="R166" s="37">
        <f t="shared" si="340"/>
        <v>16169.649999999965</v>
      </c>
      <c r="S166" s="38">
        <f t="shared" si="341"/>
        <v>22721.592179999952</v>
      </c>
      <c r="T166" s="38">
        <f>588.76+231.85</f>
        <v>820.61</v>
      </c>
      <c r="U166" s="62">
        <v>1153.1300000000001</v>
      </c>
      <c r="V166" s="39">
        <f t="shared" si="342"/>
        <v>65388.489999999991</v>
      </c>
      <c r="W166" s="39">
        <f t="shared" si="343"/>
        <v>88110.082179999939</v>
      </c>
      <c r="X166" s="1">
        <f t="shared" si="344"/>
        <v>73910</v>
      </c>
      <c r="Y166" s="37">
        <f t="shared" si="345"/>
        <v>14200.082179999939</v>
      </c>
      <c r="Z166" s="183">
        <f t="shared" si="346"/>
        <v>0.19212667000405825</v>
      </c>
      <c r="AA166" s="183">
        <f>SUM($C$2:C166)*D166/SUM($B$2:B166)-1</f>
        <v>6.5513179888268436E-2</v>
      </c>
      <c r="AB166" s="183">
        <f t="shared" si="349"/>
        <v>0.12661349011578982</v>
      </c>
      <c r="AC166" s="40">
        <f t="shared" si="269"/>
        <v>0.23063837037037047</v>
      </c>
    </row>
    <row r="167" spans="1:29">
      <c r="A167" s="181" t="s">
        <v>2162</v>
      </c>
      <c r="B167" s="2">
        <v>135</v>
      </c>
      <c r="C167" s="177">
        <v>96.64</v>
      </c>
      <c r="D167" s="178">
        <v>1.3962000000000001</v>
      </c>
      <c r="E167" s="32">
        <f t="shared" ref="E167" si="357">10%*Q167+13%</f>
        <v>0.22000000000000003</v>
      </c>
      <c r="F167" s="26">
        <f t="shared" ref="F167" si="358">IF(G167="",($F$1*C167-B167)/B167,H167/B167)</f>
        <v>-4.2500740740740216E-3</v>
      </c>
      <c r="H167" s="58">
        <f t="shared" ref="H167" si="359">IF(G167="",$F$1*C167-B167,G167-B167)</f>
        <v>-0.57375999999999294</v>
      </c>
      <c r="I167" s="2" t="s">
        <v>65</v>
      </c>
      <c r="J167" s="33" t="s">
        <v>2163</v>
      </c>
      <c r="K167" s="59">
        <f t="shared" ref="K167" si="360">DATE(MID(J167,1,4),MID(J167,5,2),MID(J167,7,2))</f>
        <v>44249</v>
      </c>
      <c r="L167" s="60" t="str">
        <f t="shared" ca="1" si="265"/>
        <v>2021/4/9</v>
      </c>
      <c r="M167" s="44">
        <f t="shared" ca="1" si="347"/>
        <v>6345</v>
      </c>
      <c r="N167" s="61">
        <f t="shared" ca="1" si="348"/>
        <v>-3.3005894405042931E-2</v>
      </c>
      <c r="O167" s="35">
        <f t="shared" ref="O167" si="361">D167*C167</f>
        <v>134.92876800000002</v>
      </c>
      <c r="P167" s="35">
        <f t="shared" ref="P167" si="362">O167-B167</f>
        <v>-7.1231999999980644E-2</v>
      </c>
      <c r="Q167" s="36">
        <f t="shared" ref="Q167" si="363">B167/150</f>
        <v>0.9</v>
      </c>
      <c r="R167" s="37">
        <f t="shared" ref="R167" si="364">R166+C167-T167</f>
        <v>16266.289999999964</v>
      </c>
      <c r="S167" s="38">
        <f t="shared" ref="S167" si="365">R167*D167</f>
        <v>22710.994097999952</v>
      </c>
      <c r="T167" s="38"/>
      <c r="U167" s="62"/>
      <c r="V167" s="39">
        <f t="shared" ref="V167" si="366">U167+V166</f>
        <v>65388.489999999991</v>
      </c>
      <c r="W167" s="39">
        <f t="shared" ref="W167" si="367">S167+V167</f>
        <v>88099.484097999943</v>
      </c>
      <c r="X167" s="1">
        <f t="shared" ref="X167" si="368">X166+B167</f>
        <v>74045</v>
      </c>
      <c r="Y167" s="37">
        <f t="shared" ref="Y167" si="369">W167-X167</f>
        <v>14054.484097999943</v>
      </c>
      <c r="Z167" s="183">
        <f t="shared" ref="Z167" si="370">W167/X167-1</f>
        <v>0.18981003576203581</v>
      </c>
      <c r="AA167" s="183">
        <f>SUM($C$2:C167)*D167/SUM($B$2:B167)-1</f>
        <v>5.8318954059681127E-2</v>
      </c>
      <c r="AB167" s="183">
        <f t="shared" si="349"/>
        <v>0.13149108170235468</v>
      </c>
      <c r="AC167" s="40">
        <f t="shared" ref="AC167" si="371">IF(E167-F167&lt;0,"达成",E167-F167)</f>
        <v>0.22425007407407405</v>
      </c>
    </row>
    <row r="168" spans="1:29">
      <c r="A168" s="181" t="s">
        <v>2164</v>
      </c>
      <c r="B168" s="2">
        <v>135</v>
      </c>
      <c r="C168" s="177">
        <v>96.99</v>
      </c>
      <c r="D168" s="178">
        <v>1.3912</v>
      </c>
      <c r="E168" s="32">
        <f t="shared" ref="E168:E172" si="372">10%*Q168+13%</f>
        <v>0.22000000000000003</v>
      </c>
      <c r="F168" s="26">
        <f t="shared" ref="F168:F172" si="373">IF(G168="",($F$1*C168-B168)/B168,H168/B168)</f>
        <v>-6.4377777777790642E-4</v>
      </c>
      <c r="H168" s="58">
        <f t="shared" ref="H168:H172" si="374">IF(G168="",$F$1*C168-B168,G168-B168)</f>
        <v>-8.6910000000017362E-2</v>
      </c>
      <c r="I168" s="2" t="s">
        <v>65</v>
      </c>
      <c r="J168" s="33" t="s">
        <v>2165</v>
      </c>
      <c r="K168" s="59">
        <f t="shared" ref="K168:K172" si="375">DATE(MID(J168,1,4),MID(J168,5,2),MID(J168,7,2))</f>
        <v>44250</v>
      </c>
      <c r="L168" s="60" t="str">
        <f t="shared" ref="L168:L172" ca="1" si="376">IF(LEN(J168) &gt; 15,DATE(MID(J168,12,4),MID(J168,16,2),MID(J168,18,2)),TEXT(TODAY(),"yyyy/m/d"))</f>
        <v>2021/4/9</v>
      </c>
      <c r="M168" s="44">
        <f t="shared" ref="M168:M172" ca="1" si="377">(L168-K168+1)*B168</f>
        <v>6210</v>
      </c>
      <c r="N168" s="61">
        <f t="shared" ref="N168:N172" ca="1" si="378">H168/M168*365</f>
        <v>-5.1082367149768654E-3</v>
      </c>
      <c r="O168" s="35">
        <f t="shared" ref="O168:O172" si="379">D168*C168</f>
        <v>134.93248799999998</v>
      </c>
      <c r="P168" s="35">
        <f t="shared" ref="P168:P172" si="380">O168-B168</f>
        <v>-6.7512000000021999E-2</v>
      </c>
      <c r="Q168" s="36">
        <f t="shared" ref="Q168:Q172" si="381">B168/150</f>
        <v>0.9</v>
      </c>
      <c r="R168" s="37">
        <f t="shared" ref="R168:R172" si="382">R167+C168-T168</f>
        <v>16363.279999999964</v>
      </c>
      <c r="S168" s="38">
        <f t="shared" ref="S168:S172" si="383">R168*D168</f>
        <v>22764.595135999949</v>
      </c>
      <c r="T168" s="38"/>
      <c r="U168" s="62"/>
      <c r="V168" s="39">
        <f t="shared" ref="V168:V172" si="384">U168+V167</f>
        <v>65388.489999999991</v>
      </c>
      <c r="W168" s="39">
        <f t="shared" ref="W168:W172" si="385">S168+V168</f>
        <v>88153.085135999936</v>
      </c>
      <c r="X168" s="1">
        <f t="shared" ref="X168:X172" si="386">X167+B168</f>
        <v>74180</v>
      </c>
      <c r="Y168" s="37">
        <f t="shared" ref="Y168:Y172" si="387">W168-X168</f>
        <v>13973.085135999936</v>
      </c>
      <c r="Z168" s="183">
        <f t="shared" ref="Z168:Z172" si="388">W168/X168-1</f>
        <v>0.18836728411970793</v>
      </c>
      <c r="AA168" s="183">
        <f>SUM($C$2:C168)*D168/SUM($B$2:B168)-1</f>
        <v>5.4187396781609554E-2</v>
      </c>
      <c r="AB168" s="183">
        <f t="shared" si="349"/>
        <v>0.13417988733809838</v>
      </c>
      <c r="AC168" s="40">
        <f t="shared" ref="AC168:AC172" si="389">IF(E168-F168&lt;0,"达成",E168-F168)</f>
        <v>0.22064377777777794</v>
      </c>
    </row>
    <row r="169" spans="1:29">
      <c r="A169" s="181" t="s">
        <v>2166</v>
      </c>
      <c r="B169" s="2">
        <v>135</v>
      </c>
      <c r="C169" s="177">
        <v>98.32</v>
      </c>
      <c r="D169" s="178">
        <v>1.3723000000000001</v>
      </c>
      <c r="E169" s="32">
        <f t="shared" si="372"/>
        <v>0.22000000000000003</v>
      </c>
      <c r="F169" s="26">
        <f t="shared" si="373"/>
        <v>1.3060148148148048E-2</v>
      </c>
      <c r="H169" s="58">
        <f t="shared" si="374"/>
        <v>1.7631199999999865</v>
      </c>
      <c r="I169" s="2" t="s">
        <v>65</v>
      </c>
      <c r="J169" s="33" t="s">
        <v>2167</v>
      </c>
      <c r="K169" s="59">
        <f t="shared" si="375"/>
        <v>44251</v>
      </c>
      <c r="L169" s="60" t="str">
        <f t="shared" ca="1" si="376"/>
        <v>2021/4/9</v>
      </c>
      <c r="M169" s="44">
        <f t="shared" ca="1" si="377"/>
        <v>6075</v>
      </c>
      <c r="N169" s="61">
        <f t="shared" ca="1" si="378"/>
        <v>0.10593231275720083</v>
      </c>
      <c r="O169" s="35">
        <f t="shared" si="379"/>
        <v>134.92453599999999</v>
      </c>
      <c r="P169" s="35">
        <f t="shared" si="380"/>
        <v>-7.5464000000010856E-2</v>
      </c>
      <c r="Q169" s="36">
        <f t="shared" si="381"/>
        <v>0.9</v>
      </c>
      <c r="R169" s="37">
        <f t="shared" si="382"/>
        <v>16461.599999999966</v>
      </c>
      <c r="S169" s="38">
        <f t="shared" si="383"/>
        <v>22590.253679999954</v>
      </c>
      <c r="T169" s="38"/>
      <c r="U169" s="62"/>
      <c r="V169" s="39">
        <f t="shared" si="384"/>
        <v>65388.489999999991</v>
      </c>
      <c r="W169" s="39">
        <f t="shared" si="385"/>
        <v>87978.743679999941</v>
      </c>
      <c r="X169" s="1">
        <f t="shared" si="386"/>
        <v>74315</v>
      </c>
      <c r="Y169" s="37">
        <f t="shared" si="387"/>
        <v>13663.743679999941</v>
      </c>
      <c r="Z169" s="183">
        <f t="shared" si="388"/>
        <v>0.18386252681154458</v>
      </c>
      <c r="AA169" s="183">
        <f>SUM($C$2:C169)*D169/SUM($B$2:B169)-1</f>
        <v>3.9616480740233273E-2</v>
      </c>
      <c r="AB169" s="183">
        <f t="shared" si="349"/>
        <v>0.14424604607131131</v>
      </c>
      <c r="AC169" s="40">
        <f t="shared" si="389"/>
        <v>0.20693985185185199</v>
      </c>
    </row>
    <row r="170" spans="1:29">
      <c r="A170" s="181" t="s">
        <v>2168</v>
      </c>
      <c r="B170" s="2">
        <v>135</v>
      </c>
      <c r="C170" s="177">
        <v>98.83</v>
      </c>
      <c r="D170" s="178">
        <v>1.3653</v>
      </c>
      <c r="E170" s="32">
        <f t="shared" si="372"/>
        <v>0.22000000000000003</v>
      </c>
      <c r="F170" s="26">
        <f t="shared" si="373"/>
        <v>1.8315037037037081E-2</v>
      </c>
      <c r="H170" s="58">
        <f t="shared" si="374"/>
        <v>2.4725300000000061</v>
      </c>
      <c r="I170" s="2" t="s">
        <v>65</v>
      </c>
      <c r="J170" s="33" t="s">
        <v>2169</v>
      </c>
      <c r="K170" s="59">
        <f t="shared" si="375"/>
        <v>44252</v>
      </c>
      <c r="L170" s="60" t="str">
        <f t="shared" ca="1" si="376"/>
        <v>2021/4/9</v>
      </c>
      <c r="M170" s="44">
        <f t="shared" ca="1" si="377"/>
        <v>5940</v>
      </c>
      <c r="N170" s="61">
        <f t="shared" ca="1" si="378"/>
        <v>0.1519315572390576</v>
      </c>
      <c r="O170" s="35">
        <f t="shared" si="379"/>
        <v>134.93259899999998</v>
      </c>
      <c r="P170" s="35">
        <f t="shared" si="380"/>
        <v>-6.740100000001803E-2</v>
      </c>
      <c r="Q170" s="36">
        <f t="shared" si="381"/>
        <v>0.9</v>
      </c>
      <c r="R170" s="37">
        <f t="shared" si="382"/>
        <v>16560.429999999968</v>
      </c>
      <c r="S170" s="38">
        <f t="shared" si="383"/>
        <v>22609.955078999956</v>
      </c>
      <c r="T170" s="38"/>
      <c r="U170" s="62"/>
      <c r="V170" s="39">
        <f t="shared" si="384"/>
        <v>65388.489999999991</v>
      </c>
      <c r="W170" s="39">
        <f t="shared" si="385"/>
        <v>87998.445078999939</v>
      </c>
      <c r="X170" s="1">
        <f t="shared" si="386"/>
        <v>74450</v>
      </c>
      <c r="Y170" s="37">
        <f t="shared" si="387"/>
        <v>13548.445078999939</v>
      </c>
      <c r="Z170" s="183">
        <f t="shared" si="388"/>
        <v>0.18198045774345117</v>
      </c>
      <c r="AA170" s="183">
        <f>SUM($C$2:C170)*D170/SUM($B$2:B170)-1</f>
        <v>3.4100044959128439E-2</v>
      </c>
      <c r="AB170" s="183">
        <f t="shared" si="349"/>
        <v>0.14788041278432273</v>
      </c>
      <c r="AC170" s="40">
        <f t="shared" si="389"/>
        <v>0.20168496296296295</v>
      </c>
    </row>
    <row r="171" spans="1:29">
      <c r="A171" s="181" t="s">
        <v>2170</v>
      </c>
      <c r="B171" s="2">
        <v>135</v>
      </c>
      <c r="C171" s="177">
        <v>100.77</v>
      </c>
      <c r="D171" s="178">
        <v>1.339</v>
      </c>
      <c r="E171" s="32">
        <f t="shared" si="372"/>
        <v>0.22000000000000003</v>
      </c>
      <c r="F171" s="26">
        <f t="shared" si="373"/>
        <v>3.8304222222222122E-2</v>
      </c>
      <c r="H171" s="58">
        <f t="shared" si="374"/>
        <v>5.1710699999999861</v>
      </c>
      <c r="I171" s="2" t="s">
        <v>65</v>
      </c>
      <c r="J171" s="33" t="s">
        <v>2171</v>
      </c>
      <c r="K171" s="59">
        <f t="shared" si="375"/>
        <v>44253</v>
      </c>
      <c r="L171" s="60" t="str">
        <f t="shared" ca="1" si="376"/>
        <v>2021/4/9</v>
      </c>
      <c r="M171" s="44">
        <f t="shared" ca="1" si="377"/>
        <v>5805</v>
      </c>
      <c r="N171" s="61">
        <f t="shared" ca="1" si="378"/>
        <v>0.32514049095607145</v>
      </c>
      <c r="O171" s="35">
        <f t="shared" si="379"/>
        <v>134.93102999999999</v>
      </c>
      <c r="P171" s="35">
        <f t="shared" si="380"/>
        <v>-6.8970000000007303E-2</v>
      </c>
      <c r="Q171" s="36">
        <f t="shared" si="381"/>
        <v>0.9</v>
      </c>
      <c r="R171" s="37">
        <f t="shared" si="382"/>
        <v>16661.199999999968</v>
      </c>
      <c r="S171" s="38">
        <f t="shared" si="383"/>
        <v>22309.346799999956</v>
      </c>
      <c r="T171" s="38"/>
      <c r="U171" s="62"/>
      <c r="V171" s="39">
        <f t="shared" si="384"/>
        <v>65388.489999999991</v>
      </c>
      <c r="W171" s="39">
        <f t="shared" si="385"/>
        <v>87697.836799999946</v>
      </c>
      <c r="X171" s="1">
        <f t="shared" si="386"/>
        <v>74585</v>
      </c>
      <c r="Y171" s="37">
        <f t="shared" si="387"/>
        <v>13112.836799999946</v>
      </c>
      <c r="Z171" s="183">
        <f t="shared" si="388"/>
        <v>0.17581064289066095</v>
      </c>
      <c r="AA171" s="183">
        <f>SUM($C$2:C171)*D171/SUM($B$2:B171)-1</f>
        <v>1.4090486571880279E-2</v>
      </c>
      <c r="AB171" s="183">
        <f t="shared" si="349"/>
        <v>0.16172015631878067</v>
      </c>
      <c r="AC171" s="40">
        <f t="shared" si="389"/>
        <v>0.1816957777777779</v>
      </c>
    </row>
    <row r="172" spans="1:29">
      <c r="A172" s="181" t="s">
        <v>2172</v>
      </c>
      <c r="B172" s="2">
        <v>135</v>
      </c>
      <c r="C172" s="177">
        <v>98.99</v>
      </c>
      <c r="D172" s="178">
        <v>1.363</v>
      </c>
      <c r="E172" s="32">
        <f t="shared" si="372"/>
        <v>0.22000000000000003</v>
      </c>
      <c r="F172" s="26">
        <f t="shared" si="373"/>
        <v>1.9963629629629581E-2</v>
      </c>
      <c r="H172" s="58">
        <f t="shared" si="374"/>
        <v>2.6950899999999933</v>
      </c>
      <c r="I172" s="2" t="s">
        <v>65</v>
      </c>
      <c r="J172" s="33" t="s">
        <v>2173</v>
      </c>
      <c r="K172" s="59">
        <f t="shared" si="375"/>
        <v>44256</v>
      </c>
      <c r="L172" s="60" t="str">
        <f t="shared" ca="1" si="376"/>
        <v>2021/4/9</v>
      </c>
      <c r="M172" s="44">
        <f t="shared" ca="1" si="377"/>
        <v>5400</v>
      </c>
      <c r="N172" s="61">
        <f t="shared" ca="1" si="378"/>
        <v>0.18216812037036992</v>
      </c>
      <c r="O172" s="35">
        <f t="shared" si="379"/>
        <v>134.92337000000001</v>
      </c>
      <c r="P172" s="35">
        <f t="shared" si="380"/>
        <v>-7.6629999999994425E-2</v>
      </c>
      <c r="Q172" s="36">
        <f t="shared" si="381"/>
        <v>0.9</v>
      </c>
      <c r="R172" s="37">
        <f t="shared" si="382"/>
        <v>16760.18999999997</v>
      </c>
      <c r="S172" s="38">
        <f t="shared" si="383"/>
        <v>22844.13896999996</v>
      </c>
      <c r="T172" s="38"/>
      <c r="U172" s="62"/>
      <c r="V172" s="39">
        <f t="shared" si="384"/>
        <v>65388.489999999991</v>
      </c>
      <c r="W172" s="39">
        <f t="shared" si="385"/>
        <v>88232.628969999947</v>
      </c>
      <c r="X172" s="1">
        <f t="shared" si="386"/>
        <v>74720</v>
      </c>
      <c r="Y172" s="37">
        <f t="shared" si="387"/>
        <v>13512.628969999947</v>
      </c>
      <c r="Z172" s="183">
        <f t="shared" si="388"/>
        <v>0.18084353546573806</v>
      </c>
      <c r="AA172" s="183">
        <f>SUM($C$2:C172)*D172/SUM($B$2:B172)-1</f>
        <v>3.2068002691790554E-2</v>
      </c>
      <c r="AB172" s="183">
        <f t="shared" si="349"/>
        <v>0.14877553277394751</v>
      </c>
      <c r="AC172" s="40">
        <f t="shared" si="389"/>
        <v>0.20003637037037045</v>
      </c>
    </row>
    <row r="173" spans="1:29">
      <c r="A173" s="181" t="s">
        <v>2174</v>
      </c>
      <c r="B173" s="2">
        <v>135</v>
      </c>
      <c r="C173" s="177">
        <v>99.79</v>
      </c>
      <c r="D173" s="178">
        <v>1.3522000000000001</v>
      </c>
      <c r="E173" s="32">
        <f t="shared" ref="E173:E178" si="390">10%*Q173+13%</f>
        <v>0.22000000000000003</v>
      </c>
      <c r="F173" s="26">
        <f t="shared" ref="F173:F178" si="391">IF(G173="",($F$1*C173-B173)/B173,H173/B173)</f>
        <v>2.82065925925927E-2</v>
      </c>
      <c r="H173" s="58">
        <f t="shared" ref="H173:H178" si="392">IF(G173="",$F$1*C173-B173,G173-B173)</f>
        <v>3.8078900000000147</v>
      </c>
      <c r="I173" s="2" t="s">
        <v>65</v>
      </c>
      <c r="J173" s="33" t="s">
        <v>2175</v>
      </c>
      <c r="K173" s="59">
        <f t="shared" ref="K173:K178" si="393">DATE(MID(J173,1,4),MID(J173,5,2),MID(J173,7,2))</f>
        <v>44257</v>
      </c>
      <c r="L173" s="60" t="str">
        <f t="shared" ref="L173:L178" ca="1" si="394">IF(LEN(J173) &gt; 15,DATE(MID(J173,12,4),MID(J173,16,2),MID(J173,18,2)),TEXT(TODAY(),"yyyy/m/d"))</f>
        <v>2021/4/9</v>
      </c>
      <c r="M173" s="44">
        <f t="shared" ref="M173:M178" ca="1" si="395">(L173-K173+1)*B173</f>
        <v>5265</v>
      </c>
      <c r="N173" s="61">
        <f t="shared" ref="N173:N178" ca="1" si="396">H173/M173*365</f>
        <v>0.26398477682811117</v>
      </c>
      <c r="O173" s="35">
        <f t="shared" ref="O173:O178" si="397">D173*C173</f>
        <v>134.93603800000002</v>
      </c>
      <c r="P173" s="35">
        <f t="shared" ref="P173:P178" si="398">O173-B173</f>
        <v>-6.3961999999975205E-2</v>
      </c>
      <c r="Q173" s="36">
        <f t="shared" ref="Q173:Q178" si="399">B173/150</f>
        <v>0.9</v>
      </c>
      <c r="R173" s="37">
        <f t="shared" ref="R173:R176" si="400">R172+C173-T173</f>
        <v>16859.97999999997</v>
      </c>
      <c r="S173" s="38">
        <f t="shared" ref="S173:S176" si="401">R173*D173</f>
        <v>22798.064955999962</v>
      </c>
      <c r="T173" s="38"/>
      <c r="U173" s="62"/>
      <c r="V173" s="39">
        <f t="shared" ref="V173:V176" si="402">U173+V172</f>
        <v>65388.489999999991</v>
      </c>
      <c r="W173" s="39">
        <f t="shared" ref="W173:W176" si="403">S173+V173</f>
        <v>88186.554955999949</v>
      </c>
      <c r="X173" s="1">
        <f t="shared" ref="X173:X176" si="404">X172+B173</f>
        <v>74855</v>
      </c>
      <c r="Y173" s="37">
        <f t="shared" ref="Y173:Y176" si="405">W173-X173</f>
        <v>13331.554955999949</v>
      </c>
      <c r="Z173" s="183">
        <f t="shared" ref="Z173:Z176" si="406">W173/X173-1</f>
        <v>0.17809838963329039</v>
      </c>
      <c r="AA173" s="183">
        <f>SUM($C$2:C173)*D173/SUM($B$2:B173)-1</f>
        <v>2.3743534894091978E-2</v>
      </c>
      <c r="AB173" s="183">
        <f t="shared" si="349"/>
        <v>0.15435485473919841</v>
      </c>
      <c r="AC173" s="40">
        <f t="shared" ref="AC173:AC178" si="407">IF(E173-F173&lt;0,"达成",E173-F173)</f>
        <v>0.19179340740740733</v>
      </c>
    </row>
    <row r="174" spans="1:29">
      <c r="A174" s="181" t="s">
        <v>2176</v>
      </c>
      <c r="B174" s="2">
        <v>135</v>
      </c>
      <c r="C174" s="177">
        <v>98.47</v>
      </c>
      <c r="D174" s="178">
        <v>1.3703000000000001</v>
      </c>
      <c r="E174" s="32">
        <f t="shared" si="390"/>
        <v>0.22000000000000003</v>
      </c>
      <c r="F174" s="26">
        <f t="shared" si="391"/>
        <v>1.4605703703703647E-2</v>
      </c>
      <c r="H174" s="58">
        <f t="shared" si="392"/>
        <v>1.9717699999999923</v>
      </c>
      <c r="I174" s="2" t="s">
        <v>65</v>
      </c>
      <c r="J174" s="33" t="s">
        <v>2177</v>
      </c>
      <c r="K174" s="59">
        <f t="shared" si="393"/>
        <v>44258</v>
      </c>
      <c r="L174" s="60" t="str">
        <f t="shared" ca="1" si="394"/>
        <v>2021/4/9</v>
      </c>
      <c r="M174" s="44">
        <f t="shared" ca="1" si="395"/>
        <v>5130</v>
      </c>
      <c r="N174" s="61">
        <f t="shared" ca="1" si="396"/>
        <v>0.14029162768031134</v>
      </c>
      <c r="O174" s="35">
        <f t="shared" si="397"/>
        <v>134.93344100000002</v>
      </c>
      <c r="P174" s="35">
        <f t="shared" si="398"/>
        <v>-6.6558999999983826E-2</v>
      </c>
      <c r="Q174" s="36">
        <f t="shared" si="399"/>
        <v>0.9</v>
      </c>
      <c r="R174" s="37">
        <f t="shared" si="400"/>
        <v>16958.449999999972</v>
      </c>
      <c r="S174" s="38">
        <f t="shared" si="401"/>
        <v>23238.164034999962</v>
      </c>
      <c r="T174" s="38"/>
      <c r="U174" s="62"/>
      <c r="V174" s="39">
        <f t="shared" si="402"/>
        <v>65388.489999999991</v>
      </c>
      <c r="W174" s="39">
        <f t="shared" si="403"/>
        <v>88626.654034999956</v>
      </c>
      <c r="X174" s="1">
        <f t="shared" si="404"/>
        <v>74990</v>
      </c>
      <c r="Y174" s="37">
        <f t="shared" si="405"/>
        <v>13636.654034999956</v>
      </c>
      <c r="Z174" s="183">
        <f t="shared" si="406"/>
        <v>0.18184629997332924</v>
      </c>
      <c r="AA174" s="183">
        <f>SUM($C$2:C174)*D174/SUM($B$2:B174)-1</f>
        <v>3.7219915602837661E-2</v>
      </c>
      <c r="AB174" s="183">
        <f t="shared" si="349"/>
        <v>0.14462638437049158</v>
      </c>
      <c r="AC174" s="40">
        <f t="shared" si="407"/>
        <v>0.20539429629629638</v>
      </c>
    </row>
    <row r="175" spans="1:29">
      <c r="A175" s="181" t="s">
        <v>2178</v>
      </c>
      <c r="B175" s="2">
        <v>135</v>
      </c>
      <c r="C175" s="177">
        <v>100.22</v>
      </c>
      <c r="D175" s="178">
        <v>1.3463000000000001</v>
      </c>
      <c r="E175" s="32">
        <f t="shared" si="390"/>
        <v>0.22000000000000003</v>
      </c>
      <c r="F175" s="26">
        <f t="shared" si="391"/>
        <v>3.2637185185185276E-2</v>
      </c>
      <c r="H175" s="58">
        <f t="shared" si="392"/>
        <v>4.4060200000000123</v>
      </c>
      <c r="I175" s="2" t="s">
        <v>65</v>
      </c>
      <c r="J175" s="33" t="s">
        <v>2179</v>
      </c>
      <c r="K175" s="59">
        <f t="shared" si="393"/>
        <v>44259</v>
      </c>
      <c r="L175" s="60" t="str">
        <f t="shared" ca="1" si="394"/>
        <v>2021/4/9</v>
      </c>
      <c r="M175" s="44">
        <f t="shared" ca="1" si="395"/>
        <v>4995</v>
      </c>
      <c r="N175" s="61">
        <f t="shared" ca="1" si="396"/>
        <v>0.32196142142142231</v>
      </c>
      <c r="O175" s="35">
        <f t="shared" si="397"/>
        <v>134.926186</v>
      </c>
      <c r="P175" s="35">
        <f t="shared" si="398"/>
        <v>-7.3813999999998714E-2</v>
      </c>
      <c r="Q175" s="36">
        <f t="shared" si="399"/>
        <v>0.9</v>
      </c>
      <c r="R175" s="37">
        <f t="shared" si="400"/>
        <v>17058.669999999973</v>
      </c>
      <c r="S175" s="38">
        <f t="shared" si="401"/>
        <v>22966.087420999964</v>
      </c>
      <c r="T175" s="38"/>
      <c r="U175" s="62"/>
      <c r="V175" s="39">
        <f t="shared" si="402"/>
        <v>65388.489999999991</v>
      </c>
      <c r="W175" s="39">
        <f t="shared" si="403"/>
        <v>88354.577420999951</v>
      </c>
      <c r="X175" s="1">
        <f t="shared" si="404"/>
        <v>75125</v>
      </c>
      <c r="Y175" s="37">
        <f t="shared" si="405"/>
        <v>13229.577420999951</v>
      </c>
      <c r="Z175" s="183">
        <f t="shared" si="406"/>
        <v>0.17610086417304438</v>
      </c>
      <c r="AA175" s="183">
        <f>SUM($C$2:C175)*D175/SUM($B$2:B175)-1</f>
        <v>1.8937025864728785E-2</v>
      </c>
      <c r="AB175" s="183">
        <f t="shared" si="349"/>
        <v>0.1571638383083156</v>
      </c>
      <c r="AC175" s="40">
        <f t="shared" si="407"/>
        <v>0.18736281481481476</v>
      </c>
    </row>
    <row r="176" spans="1:29">
      <c r="A176" s="181" t="s">
        <v>2180</v>
      </c>
      <c r="B176" s="2">
        <v>135</v>
      </c>
      <c r="C176" s="177">
        <v>100.17</v>
      </c>
      <c r="D176" s="178">
        <v>1.347</v>
      </c>
      <c r="E176" s="32">
        <f t="shared" si="390"/>
        <v>0.22000000000000003</v>
      </c>
      <c r="F176" s="26">
        <f t="shared" si="391"/>
        <v>3.2121999999999935E-2</v>
      </c>
      <c r="H176" s="58">
        <f t="shared" si="392"/>
        <v>4.3364699999999914</v>
      </c>
      <c r="I176" s="2" t="s">
        <v>65</v>
      </c>
      <c r="J176" s="33" t="s">
        <v>2181</v>
      </c>
      <c r="K176" s="59">
        <f t="shared" si="393"/>
        <v>44260</v>
      </c>
      <c r="L176" s="60" t="str">
        <f t="shared" ca="1" si="394"/>
        <v>2021/4/9</v>
      </c>
      <c r="M176" s="44">
        <f t="shared" ca="1" si="395"/>
        <v>4860</v>
      </c>
      <c r="N176" s="61">
        <f t="shared" ca="1" si="396"/>
        <v>0.32568138888888826</v>
      </c>
      <c r="O176" s="35">
        <f t="shared" si="397"/>
        <v>134.92899</v>
      </c>
      <c r="P176" s="35">
        <f t="shared" si="398"/>
        <v>-7.1010000000001128E-2</v>
      </c>
      <c r="Q176" s="36">
        <f t="shared" si="399"/>
        <v>0.9</v>
      </c>
      <c r="R176" s="37">
        <f t="shared" si="400"/>
        <v>17158.839999999971</v>
      </c>
      <c r="S176" s="38">
        <f t="shared" si="401"/>
        <v>23112.957479999961</v>
      </c>
      <c r="T176" s="38"/>
      <c r="U176" s="62"/>
      <c r="V176" s="39">
        <f t="shared" si="402"/>
        <v>65388.489999999991</v>
      </c>
      <c r="W176" s="39">
        <f t="shared" si="403"/>
        <v>88501.447479999944</v>
      </c>
      <c r="X176" s="1">
        <f t="shared" si="404"/>
        <v>75260</v>
      </c>
      <c r="Y176" s="37">
        <f t="shared" si="405"/>
        <v>13241.447479999944</v>
      </c>
      <c r="Z176" s="183">
        <f t="shared" si="406"/>
        <v>0.17594269837895227</v>
      </c>
      <c r="AA176" s="183">
        <f>SUM($C$2:C176)*D176/SUM($B$2:B176)-1</f>
        <v>1.9348592641261986E-2</v>
      </c>
      <c r="AB176" s="183">
        <f t="shared" si="349"/>
        <v>0.15659410573769028</v>
      </c>
      <c r="AC176" s="40">
        <f t="shared" si="407"/>
        <v>0.1878780000000001</v>
      </c>
    </row>
    <row r="177" spans="1:29">
      <c r="A177" s="181" t="s">
        <v>2182</v>
      </c>
      <c r="B177" s="2">
        <v>135</v>
      </c>
      <c r="C177" s="177">
        <v>102.37</v>
      </c>
      <c r="D177" s="178">
        <v>1.3181</v>
      </c>
      <c r="E177" s="32">
        <f t="shared" si="390"/>
        <v>0.22000000000000003</v>
      </c>
      <c r="F177" s="26">
        <f t="shared" si="391"/>
        <v>5.479014814814815E-2</v>
      </c>
      <c r="H177" s="58">
        <f t="shared" si="392"/>
        <v>7.3966700000000003</v>
      </c>
      <c r="I177" s="2" t="s">
        <v>65</v>
      </c>
      <c r="J177" s="33" t="s">
        <v>2183</v>
      </c>
      <c r="K177" s="59">
        <f t="shared" si="393"/>
        <v>44263</v>
      </c>
      <c r="L177" s="60" t="str">
        <f t="shared" ca="1" si="394"/>
        <v>2021/4/9</v>
      </c>
      <c r="M177" s="44">
        <f t="shared" ca="1" si="395"/>
        <v>4455</v>
      </c>
      <c r="N177" s="61">
        <f t="shared" ca="1" si="396"/>
        <v>0.60601224466891135</v>
      </c>
      <c r="O177" s="35">
        <f t="shared" si="397"/>
        <v>134.933897</v>
      </c>
      <c r="P177" s="35">
        <f t="shared" si="398"/>
        <v>-6.6102999999998246E-2</v>
      </c>
      <c r="Q177" s="36">
        <f t="shared" si="399"/>
        <v>0.9</v>
      </c>
      <c r="R177" s="37">
        <f t="shared" ref="R177:R178" si="408">R176+C177-T177</f>
        <v>17261.20999999997</v>
      </c>
      <c r="S177" s="38">
        <f t="shared" ref="S177:S178" si="409">R177*D177</f>
        <v>22752.000900999963</v>
      </c>
      <c r="T177" s="38"/>
      <c r="U177" s="62"/>
      <c r="V177" s="39">
        <f t="shared" ref="V177:V178" si="410">U177+V176</f>
        <v>65388.489999999991</v>
      </c>
      <c r="W177" s="39">
        <f t="shared" ref="W177:W178" si="411">S177+V177</f>
        <v>88140.490900999954</v>
      </c>
      <c r="X177" s="1">
        <f t="shared" ref="X177:X178" si="412">X176+B177</f>
        <v>75395</v>
      </c>
      <c r="Y177" s="37">
        <f t="shared" ref="Y177:Y178" si="413">W177-X177</f>
        <v>12745.490900999954</v>
      </c>
      <c r="Z177" s="183">
        <f t="shared" ref="Z177:Z178" si="414">W177/X177-1</f>
        <v>0.16904955104449826</v>
      </c>
      <c r="AA177" s="183">
        <f>SUM($C$2:C177)*D177/SUM($B$2:B177)-1</f>
        <v>-2.50967350315634E-3</v>
      </c>
      <c r="AB177" s="183">
        <f t="shared" si="349"/>
        <v>0.1715592245476546</v>
      </c>
      <c r="AC177" s="40">
        <f t="shared" si="407"/>
        <v>0.16520985185185189</v>
      </c>
    </row>
    <row r="178" spans="1:29">
      <c r="A178" s="181" t="s">
        <v>2184</v>
      </c>
      <c r="B178" s="2">
        <v>135</v>
      </c>
      <c r="C178" s="177">
        <v>104.65</v>
      </c>
      <c r="D178" s="178">
        <v>1.2892999999999999</v>
      </c>
      <c r="E178" s="32">
        <f t="shared" si="390"/>
        <v>0.22000000000000003</v>
      </c>
      <c r="F178" s="26">
        <f t="shared" si="391"/>
        <v>7.8282592592592612E-2</v>
      </c>
      <c r="H178" s="58">
        <f t="shared" si="392"/>
        <v>10.568150000000003</v>
      </c>
      <c r="I178" s="2" t="s">
        <v>65</v>
      </c>
      <c r="J178" s="33" t="s">
        <v>2185</v>
      </c>
      <c r="K178" s="59">
        <f t="shared" si="393"/>
        <v>44264</v>
      </c>
      <c r="L178" s="60" t="str">
        <f t="shared" ca="1" si="394"/>
        <v>2021/4/9</v>
      </c>
      <c r="M178" s="44">
        <f t="shared" ca="1" si="395"/>
        <v>4320</v>
      </c>
      <c r="N178" s="61">
        <f t="shared" ca="1" si="396"/>
        <v>0.89291082175925951</v>
      </c>
      <c r="O178" s="35">
        <f t="shared" si="397"/>
        <v>134.92524499999999</v>
      </c>
      <c r="P178" s="35">
        <f t="shared" si="398"/>
        <v>-7.4755000000010341E-2</v>
      </c>
      <c r="Q178" s="36">
        <f t="shared" si="399"/>
        <v>0.9</v>
      </c>
      <c r="R178" s="37">
        <f t="shared" si="408"/>
        <v>17365.859999999971</v>
      </c>
      <c r="S178" s="38">
        <f t="shared" si="409"/>
        <v>22389.803297999963</v>
      </c>
      <c r="T178" s="38"/>
      <c r="U178" s="62"/>
      <c r="V178" s="39">
        <f t="shared" si="410"/>
        <v>65388.489999999991</v>
      </c>
      <c r="W178" s="39">
        <f t="shared" si="411"/>
        <v>87778.293297999946</v>
      </c>
      <c r="X178" s="1">
        <f t="shared" si="412"/>
        <v>75530</v>
      </c>
      <c r="Y178" s="37">
        <f t="shared" si="413"/>
        <v>12248.293297999946</v>
      </c>
      <c r="Z178" s="183">
        <f t="shared" si="414"/>
        <v>0.16216461403415794</v>
      </c>
      <c r="AA178" s="183">
        <f>SUM($C$2:C178)*D178/SUM($B$2:B178)-1</f>
        <v>-2.4165667142856617E-2</v>
      </c>
      <c r="AB178" s="183">
        <f t="shared" si="349"/>
        <v>0.18633028117701456</v>
      </c>
      <c r="AC178" s="40">
        <f t="shared" si="407"/>
        <v>0.1417174074074074</v>
      </c>
    </row>
    <row r="179" spans="1:29">
      <c r="A179" s="181" t="s">
        <v>2205</v>
      </c>
      <c r="B179" s="2">
        <v>135</v>
      </c>
      <c r="C179" s="177">
        <v>105.44</v>
      </c>
      <c r="D179" s="178">
        <v>1.2797000000000001</v>
      </c>
      <c r="E179" s="32">
        <f t="shared" ref="E179:E187" si="415">10%*Q179+13%</f>
        <v>0.22000000000000003</v>
      </c>
      <c r="F179" s="26">
        <f t="shared" ref="F179:F187" si="416">IF(G179="",($F$1*C179-B179)/B179,H179/B179)</f>
        <v>8.6422518518518412E-2</v>
      </c>
      <c r="H179" s="58">
        <f t="shared" ref="H179:H187" si="417">IF(G179="",$F$1*C179-B179,G179-B179)</f>
        <v>11.667039999999986</v>
      </c>
      <c r="I179" s="2" t="s">
        <v>65</v>
      </c>
      <c r="J179" s="33" t="s">
        <v>2206</v>
      </c>
      <c r="K179" s="59">
        <f t="shared" ref="K179:K187" si="418">DATE(MID(J179,1,4),MID(J179,5,2),MID(J179,7,2))</f>
        <v>44265</v>
      </c>
      <c r="L179" s="60" t="str">
        <f t="shared" ref="L179:L187" ca="1" si="419">IF(LEN(J179) &gt; 15,DATE(MID(J179,12,4),MID(J179,16,2),MID(J179,18,2)),TEXT(TODAY(),"yyyy/m/d"))</f>
        <v>2021/4/9</v>
      </c>
      <c r="M179" s="44">
        <f t="shared" ref="M179:M187" ca="1" si="420">(L179-K179+1)*B179</f>
        <v>4185</v>
      </c>
      <c r="N179" s="61">
        <f t="shared" ref="N179:N187" ca="1" si="421">H179/M179*365</f>
        <v>1.0175554599761039</v>
      </c>
      <c r="O179" s="35">
        <f t="shared" ref="O179:O187" si="422">D179*C179</f>
        <v>134.931568</v>
      </c>
      <c r="P179" s="35">
        <f t="shared" ref="P179:P187" si="423">O179-B179</f>
        <v>-6.8432000000001381E-2</v>
      </c>
      <c r="Q179" s="36">
        <f t="shared" ref="Q179:Q187" si="424">B179/150</f>
        <v>0.9</v>
      </c>
      <c r="R179" s="37">
        <f t="shared" ref="R179:R181" si="425">R178+C179-T179</f>
        <v>17471.29999999997</v>
      </c>
      <c r="S179" s="38">
        <f t="shared" ref="S179:S181" si="426">R179*D179</f>
        <v>22358.022609999964</v>
      </c>
      <c r="T179" s="38"/>
      <c r="U179" s="62"/>
      <c r="V179" s="39">
        <f t="shared" ref="V179:V181" si="427">U179+V178</f>
        <v>65388.489999999991</v>
      </c>
      <c r="W179" s="39">
        <f t="shared" ref="W179:W181" si="428">S179+V179</f>
        <v>87746.512609999947</v>
      </c>
      <c r="X179" s="1">
        <f t="shared" ref="X179:X181" si="429">X178+B179</f>
        <v>75665</v>
      </c>
      <c r="Y179" s="37">
        <f t="shared" ref="Y179:Y181" si="430">W179-X179</f>
        <v>12081.512609999947</v>
      </c>
      <c r="Z179" s="183">
        <f t="shared" ref="Z179:Z181" si="431">W179/X179-1</f>
        <v>0.15967108451727952</v>
      </c>
      <c r="AA179" s="183">
        <f>SUM($C$2:C179)*D179/SUM($B$2:B179)-1</f>
        <v>-3.1251953991822234E-2</v>
      </c>
      <c r="AB179" s="183">
        <f t="shared" ref="AB179:AB181" si="432">Z179-AA179</f>
        <v>0.19092303850910175</v>
      </c>
      <c r="AC179" s="40">
        <f t="shared" ref="AC179:AC181" si="433">IF(E179-F179&lt;0,"达成",E179-F179)</f>
        <v>0.13357748148148163</v>
      </c>
    </row>
    <row r="180" spans="1:29">
      <c r="A180" s="181" t="s">
        <v>2207</v>
      </c>
      <c r="B180" s="2">
        <v>90</v>
      </c>
      <c r="C180" s="177">
        <v>68.680000000000007</v>
      </c>
      <c r="D180" s="178">
        <v>1.3099000000000001</v>
      </c>
      <c r="E180" s="32">
        <f t="shared" si="415"/>
        <v>0.19</v>
      </c>
      <c r="F180" s="26">
        <f t="shared" si="416"/>
        <v>6.148755555555567E-2</v>
      </c>
      <c r="H180" s="58">
        <f t="shared" si="417"/>
        <v>5.5338800000000106</v>
      </c>
      <c r="I180" s="2" t="s">
        <v>65</v>
      </c>
      <c r="J180" s="33" t="s">
        <v>2208</v>
      </c>
      <c r="K180" s="59">
        <f t="shared" si="418"/>
        <v>44266</v>
      </c>
      <c r="L180" s="60" t="str">
        <f t="shared" ca="1" si="419"/>
        <v>2021/4/9</v>
      </c>
      <c r="M180" s="44">
        <f t="shared" ca="1" si="420"/>
        <v>2700</v>
      </c>
      <c r="N180" s="61">
        <f t="shared" ca="1" si="421"/>
        <v>0.74809859259259404</v>
      </c>
      <c r="O180" s="35">
        <f t="shared" si="422"/>
        <v>89.963932000000014</v>
      </c>
      <c r="P180" s="35">
        <f t="shared" si="423"/>
        <v>-3.6067999999986E-2</v>
      </c>
      <c r="Q180" s="36">
        <f t="shared" si="424"/>
        <v>0.6</v>
      </c>
      <c r="R180" s="37">
        <f t="shared" si="425"/>
        <v>17539.97999999997</v>
      </c>
      <c r="S180" s="38">
        <f t="shared" si="426"/>
        <v>22975.619801999961</v>
      </c>
      <c r="T180" s="38"/>
      <c r="U180" s="62"/>
      <c r="V180" s="39">
        <f t="shared" si="427"/>
        <v>65388.489999999991</v>
      </c>
      <c r="W180" s="39">
        <f t="shared" si="428"/>
        <v>88364.109801999948</v>
      </c>
      <c r="X180" s="1">
        <f t="shared" si="429"/>
        <v>75755</v>
      </c>
      <c r="Y180" s="37">
        <f t="shared" si="430"/>
        <v>12609.109801999948</v>
      </c>
      <c r="Z180" s="183">
        <f t="shared" si="431"/>
        <v>0.16644590854729002</v>
      </c>
      <c r="AA180" s="183">
        <f>SUM($C$2:C180)*D180/SUM($B$2:B180)-1</f>
        <v>-8.3593691318322172E-3</v>
      </c>
      <c r="AB180" s="183">
        <f t="shared" si="432"/>
        <v>0.17480527767912224</v>
      </c>
      <c r="AC180" s="40">
        <f t="shared" si="433"/>
        <v>0.12851244444444432</v>
      </c>
    </row>
    <row r="181" spans="1:29">
      <c r="A181" s="181" t="s">
        <v>2209</v>
      </c>
      <c r="B181" s="2">
        <v>135</v>
      </c>
      <c r="C181" s="177">
        <v>102.85</v>
      </c>
      <c r="D181" s="178">
        <v>1.3119000000000001</v>
      </c>
      <c r="E181" s="32">
        <f t="shared" si="415"/>
        <v>0.22000000000000003</v>
      </c>
      <c r="F181" s="26">
        <f t="shared" si="416"/>
        <v>5.9735925925925852E-2</v>
      </c>
      <c r="H181" s="58">
        <f t="shared" si="417"/>
        <v>8.0643499999999904</v>
      </c>
      <c r="I181" s="2" t="s">
        <v>65</v>
      </c>
      <c r="J181" s="33" t="s">
        <v>2210</v>
      </c>
      <c r="K181" s="59">
        <f t="shared" si="418"/>
        <v>44267</v>
      </c>
      <c r="L181" s="60" t="str">
        <f t="shared" ca="1" si="419"/>
        <v>2021/4/9</v>
      </c>
      <c r="M181" s="44">
        <f t="shared" ca="1" si="420"/>
        <v>3915</v>
      </c>
      <c r="N181" s="61">
        <f t="shared" ca="1" si="421"/>
        <v>0.75184872286079085</v>
      </c>
      <c r="O181" s="35">
        <f t="shared" si="422"/>
        <v>134.92891499999999</v>
      </c>
      <c r="P181" s="35">
        <f t="shared" si="423"/>
        <v>-7.1085000000010723E-2</v>
      </c>
      <c r="Q181" s="36">
        <f t="shared" si="424"/>
        <v>0.9</v>
      </c>
      <c r="R181" s="37">
        <f t="shared" si="425"/>
        <v>17642.829999999969</v>
      </c>
      <c r="S181" s="38">
        <f t="shared" si="426"/>
        <v>23145.628676999961</v>
      </c>
      <c r="T181" s="38"/>
      <c r="U181" s="62"/>
      <c r="V181" s="39">
        <f t="shared" si="427"/>
        <v>65388.489999999991</v>
      </c>
      <c r="W181" s="39">
        <f t="shared" si="428"/>
        <v>88534.118676999948</v>
      </c>
      <c r="X181" s="1">
        <f t="shared" si="429"/>
        <v>75890</v>
      </c>
      <c r="Y181" s="37">
        <f t="shared" si="430"/>
        <v>12644.118676999948</v>
      </c>
      <c r="Z181" s="183">
        <f t="shared" si="431"/>
        <v>0.16661113028066876</v>
      </c>
      <c r="AA181" s="183">
        <f>SUM($C$2:C181)*D181/SUM($B$2:B181)-1</f>
        <v>-6.8089373401529762E-3</v>
      </c>
      <c r="AB181" s="183">
        <f t="shared" si="432"/>
        <v>0.17342006762082174</v>
      </c>
      <c r="AC181" s="40">
        <f t="shared" si="433"/>
        <v>0.16026407407407417</v>
      </c>
    </row>
    <row r="182" spans="1:29">
      <c r="A182" s="181" t="s">
        <v>2211</v>
      </c>
      <c r="B182" s="2">
        <v>135</v>
      </c>
      <c r="C182" s="177">
        <v>103.62</v>
      </c>
      <c r="D182" s="178">
        <v>1.3021</v>
      </c>
      <c r="E182" s="32">
        <f t="shared" si="415"/>
        <v>0.22000000000000003</v>
      </c>
      <c r="F182" s="26">
        <f t="shared" si="416"/>
        <v>6.7669777777777856E-2</v>
      </c>
      <c r="H182" s="58">
        <f t="shared" si="417"/>
        <v>9.1354200000000105</v>
      </c>
      <c r="I182" s="2" t="s">
        <v>65</v>
      </c>
      <c r="J182" s="33" t="s">
        <v>2212</v>
      </c>
      <c r="K182" s="59">
        <f t="shared" si="418"/>
        <v>44270</v>
      </c>
      <c r="L182" s="60" t="str">
        <f t="shared" ca="1" si="419"/>
        <v>2021/4/9</v>
      </c>
      <c r="M182" s="44">
        <f t="shared" ca="1" si="420"/>
        <v>3510</v>
      </c>
      <c r="N182" s="61">
        <f t="shared" ca="1" si="421"/>
        <v>0.94997957264957367</v>
      </c>
      <c r="O182" s="35">
        <f t="shared" si="422"/>
        <v>134.92360200000002</v>
      </c>
      <c r="P182" s="35">
        <f t="shared" si="423"/>
        <v>-7.6397999999983313E-2</v>
      </c>
      <c r="Q182" s="36">
        <f t="shared" si="424"/>
        <v>0.9</v>
      </c>
      <c r="R182" s="37">
        <f t="shared" ref="R182:R187" si="434">R181+C182-T182</f>
        <v>17746.449999999968</v>
      </c>
      <c r="S182" s="38">
        <f t="shared" ref="S182:S187" si="435">R182*D182</f>
        <v>23107.652544999957</v>
      </c>
      <c r="T182" s="38"/>
      <c r="U182" s="62"/>
      <c r="V182" s="39">
        <f t="shared" ref="V182:V187" si="436">U182+V181</f>
        <v>65388.489999999991</v>
      </c>
      <c r="W182" s="39">
        <f t="shared" ref="W182:W187" si="437">S182+V182</f>
        <v>88496.142544999951</v>
      </c>
      <c r="X182" s="1">
        <f t="shared" ref="X182:X187" si="438">X181+B182</f>
        <v>76025</v>
      </c>
      <c r="Y182" s="37">
        <f t="shared" ref="Y182:Y187" si="439">W182-X182</f>
        <v>12471.142544999951</v>
      </c>
      <c r="Z182" s="183">
        <f t="shared" ref="Z182:Z187" si="440">W182/X182-1</f>
        <v>0.16404002032226184</v>
      </c>
      <c r="AA182" s="183">
        <f>SUM($C$2:C182)*D182/SUM($B$2:B182)-1</f>
        <v>-1.4149986353040434E-2</v>
      </c>
      <c r="AB182" s="183">
        <f t="shared" ref="AB182:AB187" si="441">Z182-AA182</f>
        <v>0.17819000667530227</v>
      </c>
      <c r="AC182" s="40">
        <f t="shared" ref="AC182:AC187" si="442">IF(E182-F182&lt;0,"达成",E182-F182)</f>
        <v>0.15233022222222217</v>
      </c>
    </row>
    <row r="183" spans="1:29">
      <c r="A183" s="181" t="s">
        <v>2213</v>
      </c>
      <c r="B183" s="2">
        <v>135</v>
      </c>
      <c r="C183" s="177">
        <v>103.28</v>
      </c>
      <c r="D183" s="178">
        <v>1.3064</v>
      </c>
      <c r="E183" s="32">
        <f t="shared" si="415"/>
        <v>0.22000000000000003</v>
      </c>
      <c r="F183" s="26">
        <f t="shared" si="416"/>
        <v>6.4166518518518637E-2</v>
      </c>
      <c r="H183" s="58">
        <f t="shared" si="417"/>
        <v>8.6624800000000164</v>
      </c>
      <c r="I183" s="2" t="s">
        <v>65</v>
      </c>
      <c r="J183" s="33" t="s">
        <v>2214</v>
      </c>
      <c r="K183" s="59">
        <f t="shared" si="418"/>
        <v>44271</v>
      </c>
      <c r="L183" s="60" t="str">
        <f t="shared" ca="1" si="419"/>
        <v>2021/4/9</v>
      </c>
      <c r="M183" s="44">
        <f t="shared" ca="1" si="420"/>
        <v>3375</v>
      </c>
      <c r="N183" s="61">
        <f t="shared" ca="1" si="421"/>
        <v>0.93683117037037222</v>
      </c>
      <c r="O183" s="35">
        <f t="shared" si="422"/>
        <v>134.924992</v>
      </c>
      <c r="P183" s="35">
        <f t="shared" si="423"/>
        <v>-7.5007999999996855E-2</v>
      </c>
      <c r="Q183" s="36">
        <f t="shared" si="424"/>
        <v>0.9</v>
      </c>
      <c r="R183" s="37">
        <f t="shared" si="434"/>
        <v>17849.729999999967</v>
      </c>
      <c r="S183" s="38">
        <f t="shared" si="435"/>
        <v>23318.887271999956</v>
      </c>
      <c r="T183" s="38"/>
      <c r="U183" s="62"/>
      <c r="V183" s="39">
        <f t="shared" si="436"/>
        <v>65388.489999999991</v>
      </c>
      <c r="W183" s="39">
        <f t="shared" si="437"/>
        <v>88707.377271999954</v>
      </c>
      <c r="X183" s="1">
        <f t="shared" si="438"/>
        <v>76160</v>
      </c>
      <c r="Y183" s="37">
        <f t="shared" si="439"/>
        <v>12547.377271999954</v>
      </c>
      <c r="Z183" s="183">
        <f t="shared" si="440"/>
        <v>0.16475022678571372</v>
      </c>
      <c r="AA183" s="183">
        <f>SUM($C$2:C183)*D183/SUM($B$2:B183)-1</f>
        <v>-1.0835539823008444E-2</v>
      </c>
      <c r="AB183" s="183">
        <f t="shared" si="441"/>
        <v>0.17558576660872216</v>
      </c>
      <c r="AC183" s="40">
        <f t="shared" si="442"/>
        <v>0.15583348148148141</v>
      </c>
    </row>
    <row r="184" spans="1:29">
      <c r="A184" s="181" t="s">
        <v>2215</v>
      </c>
      <c r="B184" s="2">
        <v>135</v>
      </c>
      <c r="C184" s="177">
        <v>102.8</v>
      </c>
      <c r="D184" s="178">
        <v>1.3125</v>
      </c>
      <c r="E184" s="32">
        <f t="shared" si="415"/>
        <v>0.22000000000000003</v>
      </c>
      <c r="F184" s="26">
        <f t="shared" si="416"/>
        <v>5.9220740740740727E-2</v>
      </c>
      <c r="H184" s="58">
        <f t="shared" si="417"/>
        <v>7.9947999999999979</v>
      </c>
      <c r="I184" s="2" t="s">
        <v>65</v>
      </c>
      <c r="J184" s="33" t="s">
        <v>2216</v>
      </c>
      <c r="K184" s="59">
        <f t="shared" si="418"/>
        <v>44272</v>
      </c>
      <c r="L184" s="60" t="str">
        <f t="shared" ca="1" si="419"/>
        <v>2021/4/9</v>
      </c>
      <c r="M184" s="44">
        <f t="shared" ca="1" si="420"/>
        <v>3240</v>
      </c>
      <c r="N184" s="61">
        <f t="shared" ca="1" si="421"/>
        <v>0.9006487654320986</v>
      </c>
      <c r="O184" s="35">
        <f t="shared" si="422"/>
        <v>134.92499999999998</v>
      </c>
      <c r="P184" s="35">
        <f t="shared" si="423"/>
        <v>-7.5000000000017053E-2</v>
      </c>
      <c r="Q184" s="36">
        <f t="shared" si="424"/>
        <v>0.9</v>
      </c>
      <c r="R184" s="37">
        <f t="shared" si="434"/>
        <v>17952.529999999966</v>
      </c>
      <c r="S184" s="38">
        <f t="shared" si="435"/>
        <v>23562.695624999957</v>
      </c>
      <c r="T184" s="38"/>
      <c r="U184" s="62"/>
      <c r="V184" s="39">
        <f t="shared" si="436"/>
        <v>65388.489999999991</v>
      </c>
      <c r="W184" s="39">
        <f t="shared" si="437"/>
        <v>88951.185624999955</v>
      </c>
      <c r="X184" s="1">
        <f t="shared" si="438"/>
        <v>76295</v>
      </c>
      <c r="Y184" s="37">
        <f t="shared" si="439"/>
        <v>12656.185624999955</v>
      </c>
      <c r="Z184" s="183">
        <f t="shared" si="440"/>
        <v>0.16588486303165295</v>
      </c>
      <c r="AA184" s="183">
        <f>SUM($C$2:C184)*D184/SUM($B$2:B184)-1</f>
        <v>-6.1847894406031889E-3</v>
      </c>
      <c r="AB184" s="183">
        <f t="shared" si="441"/>
        <v>0.17206965247225614</v>
      </c>
      <c r="AC184" s="40">
        <f t="shared" si="442"/>
        <v>0.16077925925925929</v>
      </c>
    </row>
    <row r="185" spans="1:29">
      <c r="A185" s="181" t="s">
        <v>2217</v>
      </c>
      <c r="B185" s="2">
        <v>135</v>
      </c>
      <c r="C185" s="177">
        <v>102.03</v>
      </c>
      <c r="D185" s="178">
        <v>1.3224</v>
      </c>
      <c r="E185" s="32">
        <f t="shared" si="415"/>
        <v>0.22000000000000003</v>
      </c>
      <c r="F185" s="26">
        <f t="shared" si="416"/>
        <v>5.1286888888888937E-2</v>
      </c>
      <c r="H185" s="58">
        <f t="shared" si="417"/>
        <v>6.9237300000000062</v>
      </c>
      <c r="I185" s="2" t="s">
        <v>65</v>
      </c>
      <c r="J185" s="33" t="s">
        <v>2218</v>
      </c>
      <c r="K185" s="59">
        <f t="shared" si="418"/>
        <v>44273</v>
      </c>
      <c r="L185" s="60" t="str">
        <f t="shared" ca="1" si="419"/>
        <v>2021/4/9</v>
      </c>
      <c r="M185" s="44">
        <f t="shared" ca="1" si="420"/>
        <v>3105</v>
      </c>
      <c r="N185" s="61">
        <f t="shared" ca="1" si="421"/>
        <v>0.81390062801932439</v>
      </c>
      <c r="O185" s="35">
        <f t="shared" si="422"/>
        <v>134.92447200000001</v>
      </c>
      <c r="P185" s="35">
        <f t="shared" si="423"/>
        <v>-7.552799999999138E-2</v>
      </c>
      <c r="Q185" s="36">
        <f t="shared" si="424"/>
        <v>0.9</v>
      </c>
      <c r="R185" s="37">
        <f t="shared" si="434"/>
        <v>18054.559999999965</v>
      </c>
      <c r="S185" s="38">
        <f t="shared" si="435"/>
        <v>23875.350143999953</v>
      </c>
      <c r="T185" s="38"/>
      <c r="U185" s="62"/>
      <c r="V185" s="39">
        <f t="shared" si="436"/>
        <v>65388.489999999991</v>
      </c>
      <c r="W185" s="39">
        <f t="shared" si="437"/>
        <v>89263.840143999943</v>
      </c>
      <c r="X185" s="1">
        <f t="shared" si="438"/>
        <v>76430</v>
      </c>
      <c r="Y185" s="37">
        <f t="shared" si="439"/>
        <v>12833.840143999943</v>
      </c>
      <c r="Z185" s="183">
        <f t="shared" si="440"/>
        <v>0.16791626513149205</v>
      </c>
      <c r="AA185" s="183">
        <f>SUM($C$2:C185)*D185/SUM($B$2:B185)-1</f>
        <v>1.3008930000002472E-3</v>
      </c>
      <c r="AB185" s="183">
        <f t="shared" si="441"/>
        <v>0.1666153721314918</v>
      </c>
      <c r="AC185" s="40">
        <f t="shared" si="442"/>
        <v>0.16871311111111109</v>
      </c>
    </row>
    <row r="186" spans="1:29">
      <c r="A186" s="181" t="s">
        <v>2219</v>
      </c>
      <c r="B186" s="2">
        <v>135</v>
      </c>
      <c r="C186" s="177">
        <v>103.04</v>
      </c>
      <c r="D186" s="178">
        <v>1.3095000000000001</v>
      </c>
      <c r="E186" s="32">
        <f t="shared" si="415"/>
        <v>0.22000000000000003</v>
      </c>
      <c r="F186" s="26">
        <f t="shared" si="416"/>
        <v>6.1693629629629682E-2</v>
      </c>
      <c r="H186" s="58">
        <f t="shared" si="417"/>
        <v>8.3286400000000071</v>
      </c>
      <c r="I186" s="2" t="s">
        <v>65</v>
      </c>
      <c r="J186" s="33" t="s">
        <v>2220</v>
      </c>
      <c r="K186" s="59">
        <f t="shared" si="418"/>
        <v>44274</v>
      </c>
      <c r="L186" s="60" t="str">
        <f t="shared" ca="1" si="419"/>
        <v>2021/4/9</v>
      </c>
      <c r="M186" s="44">
        <f t="shared" ca="1" si="420"/>
        <v>2970</v>
      </c>
      <c r="N186" s="61">
        <f t="shared" ca="1" si="421"/>
        <v>1.0235534006734015</v>
      </c>
      <c r="O186" s="35">
        <f t="shared" si="422"/>
        <v>134.93088000000003</v>
      </c>
      <c r="P186" s="35">
        <f t="shared" si="423"/>
        <v>-6.911999999996965E-2</v>
      </c>
      <c r="Q186" s="36">
        <f t="shared" si="424"/>
        <v>0.9</v>
      </c>
      <c r="R186" s="37">
        <f t="shared" si="434"/>
        <v>18157.599999999966</v>
      </c>
      <c r="S186" s="38">
        <f t="shared" si="435"/>
        <v>23777.377199999959</v>
      </c>
      <c r="T186" s="38"/>
      <c r="U186" s="62"/>
      <c r="V186" s="39">
        <f t="shared" si="436"/>
        <v>65388.489999999991</v>
      </c>
      <c r="W186" s="39">
        <f t="shared" si="437"/>
        <v>89165.86719999995</v>
      </c>
      <c r="X186" s="1">
        <f t="shared" si="438"/>
        <v>76565</v>
      </c>
      <c r="Y186" s="37">
        <f t="shared" si="439"/>
        <v>12600.86719999995</v>
      </c>
      <c r="Z186" s="183">
        <f t="shared" si="440"/>
        <v>0.16457738130999733</v>
      </c>
      <c r="AA186" s="183">
        <f>SUM($C$2:C186)*D186/SUM($B$2:B186)-1</f>
        <v>-8.4222927284023363E-3</v>
      </c>
      <c r="AB186" s="183">
        <f t="shared" si="441"/>
        <v>0.17299967403839966</v>
      </c>
      <c r="AC186" s="40">
        <f t="shared" si="442"/>
        <v>0.15830637037037035</v>
      </c>
    </row>
    <row r="187" spans="1:29">
      <c r="A187" s="226" t="s">
        <v>2221</v>
      </c>
      <c r="B187" s="2">
        <v>135</v>
      </c>
      <c r="C187" s="177">
        <v>97.11</v>
      </c>
      <c r="D187" s="178">
        <v>1.3895</v>
      </c>
      <c r="E187" s="32">
        <f t="shared" si="415"/>
        <v>0.22000000000000003</v>
      </c>
      <c r="F187" s="26">
        <f t="shared" si="416"/>
        <v>5.9266666666657225E-4</v>
      </c>
      <c r="H187" s="58">
        <f t="shared" si="417"/>
        <v>8.0009999999987258E-2</v>
      </c>
      <c r="I187" s="2" t="s">
        <v>65</v>
      </c>
      <c r="J187" s="33" t="s">
        <v>2222</v>
      </c>
      <c r="K187" s="59">
        <f t="shared" si="418"/>
        <v>44277</v>
      </c>
      <c r="L187" s="60" t="str">
        <f t="shared" ca="1" si="419"/>
        <v>2021/4/9</v>
      </c>
      <c r="M187" s="44">
        <f t="shared" ca="1" si="420"/>
        <v>2565</v>
      </c>
      <c r="N187" s="61">
        <f t="shared" ca="1" si="421"/>
        <v>1.1385438596489415E-2</v>
      </c>
      <c r="O187" s="35">
        <f t="shared" si="422"/>
        <v>134.93434500000001</v>
      </c>
      <c r="P187" s="35">
        <f t="shared" si="423"/>
        <v>-6.5654999999992469E-2</v>
      </c>
      <c r="Q187" s="36">
        <f t="shared" si="424"/>
        <v>0.9</v>
      </c>
      <c r="R187" s="37">
        <f t="shared" si="434"/>
        <v>18254.709999999966</v>
      </c>
      <c r="S187" s="38">
        <f t="shared" si="435"/>
        <v>25364.919544999953</v>
      </c>
      <c r="T187" s="38"/>
      <c r="U187" s="62"/>
      <c r="V187" s="39">
        <f t="shared" si="436"/>
        <v>65388.489999999991</v>
      </c>
      <c r="W187" s="39">
        <f t="shared" si="437"/>
        <v>90753.409544999944</v>
      </c>
      <c r="X187" s="1">
        <f t="shared" si="438"/>
        <v>76700</v>
      </c>
      <c r="Y187" s="37">
        <f t="shared" si="439"/>
        <v>14053.409544999944</v>
      </c>
      <c r="Z187" s="183">
        <f t="shared" si="440"/>
        <v>0.18322567855280236</v>
      </c>
      <c r="AA187" s="183">
        <f>SUM($C$2:C187)*D187/SUM($B$2:B187)-1</f>
        <v>5.1862377832715634E-2</v>
      </c>
      <c r="AB187" s="183">
        <f t="shared" si="441"/>
        <v>0.13136330072008673</v>
      </c>
      <c r="AC187" s="40">
        <f t="shared" si="442"/>
        <v>0.21940733333333345</v>
      </c>
    </row>
  </sheetData>
  <autoFilter ref="A1:AC166" xr:uid="{53E2A2AA-DB60-CE42-8CF6-5FF820BFE66D}">
    <sortState xmlns:xlrd2="http://schemas.microsoft.com/office/spreadsheetml/2017/richdata2" ref="A2:AC18">
      <sortCondition ref="A1:A18"/>
    </sortState>
  </autoFilter>
  <phoneticPr fontId="29" type="noConversion"/>
  <conditionalFormatting sqref="P2:P187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187">
    <cfRule type="dataBar" priority="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Z2:Z187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J504"/>
  <sheetViews>
    <sheetView zoomScale="80" zoomScaleNormal="80" workbookViewId="0">
      <pane xSplit="1" ySplit="1" topLeftCell="B365" activePane="bottomRight" state="frozen"/>
      <selection activeCell="G436" sqref="G436"/>
      <selection pane="topRight" activeCell="G436" sqref="G436"/>
      <selection pane="bottomLeft" activeCell="G436" sqref="G436"/>
      <selection pane="bottomRight" activeCell="AA1" sqref="AA1:AA1048576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85" customWidth="1"/>
    <col min="27" max="28" width="6.625" style="185" customWidth="1"/>
    <col min="29" max="29" width="6.625" style="9" customWidth="1"/>
    <col min="30" max="1024" width="8.875" style="2" customWidth="1"/>
  </cols>
  <sheetData>
    <row r="1" spans="1:1024" s="130" customFormat="1" ht="33.7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27.78%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0" t="s">
        <v>26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27</v>
      </c>
      <c r="J2" s="16" t="s">
        <v>739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f>SUM($C$2:C2)*D2/SUM($B$2:B2)-1</f>
        <v>-9.9444000000004085E-4</v>
      </c>
      <c r="AB2" s="183">
        <f t="shared" ref="AB2:AB34" si="0">Z2-AA2</f>
        <v>0</v>
      </c>
      <c r="AC2" s="28" t="s">
        <v>28</v>
      </c>
    </row>
    <row r="3" spans="1:1024">
      <c r="A3" s="10" t="s">
        <v>29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27</v>
      </c>
      <c r="J3" s="16" t="s">
        <v>740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f>SUM($C$2:C3)*D3/SUM($B$2:B3)-1</f>
        <v>-1.7170466666668327E-3</v>
      </c>
      <c r="AB3" s="183">
        <f t="shared" si="0"/>
        <v>2.6020852139652106E-18</v>
      </c>
      <c r="AC3" s="28" t="s">
        <v>28</v>
      </c>
    </row>
    <row r="4" spans="1:1024">
      <c r="A4" s="10" t="s">
        <v>30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27</v>
      </c>
      <c r="J4" s="16" t="s">
        <v>741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f>SUM($C$2:C4)*D4/SUM($B$2:B4)-1</f>
        <v>1.3313746666666626E-2</v>
      </c>
      <c r="AB4" s="183">
        <f t="shared" si="0"/>
        <v>-2.6020852139652106E-17</v>
      </c>
      <c r="AC4" s="28" t="s">
        <v>28</v>
      </c>
    </row>
    <row r="5" spans="1:1024">
      <c r="A5" s="10" t="s">
        <v>31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27</v>
      </c>
      <c r="J5" s="16" t="s">
        <v>742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f>SUM($C$2:C5)*D5/SUM($B$2:B5)-1</f>
        <v>1.9994103333333291E-2</v>
      </c>
      <c r="AB5" s="183">
        <f t="shared" si="0"/>
        <v>0</v>
      </c>
      <c r="AC5" s="28" t="s">
        <v>28</v>
      </c>
    </row>
    <row r="6" spans="1:1024">
      <c r="A6" s="10" t="s">
        <v>33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27</v>
      </c>
      <c r="J6" s="16" t="s">
        <v>743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f>SUM($C$2:C6)*D6/SUM($B$2:B6)-1</f>
        <v>7.8236373333333553E-3</v>
      </c>
      <c r="AB6" s="183">
        <f t="shared" si="0"/>
        <v>0</v>
      </c>
      <c r="AC6" s="28" t="s">
        <v>28</v>
      </c>
    </row>
    <row r="7" spans="1:1024">
      <c r="A7" s="10" t="s">
        <v>34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27</v>
      </c>
      <c r="J7" s="16" t="s">
        <v>744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f>SUM($C$2:C7)*D7/SUM($B$2:B7)-1</f>
        <v>8.0850722222223226E-3</v>
      </c>
      <c r="AB7" s="183">
        <f t="shared" si="0"/>
        <v>0</v>
      </c>
      <c r="AC7" s="28" t="s">
        <v>28</v>
      </c>
    </row>
    <row r="8" spans="1:1024">
      <c r="A8" s="10" t="s">
        <v>35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27</v>
      </c>
      <c r="J8" s="16" t="s">
        <v>745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f>SUM($C$2:C8)*D8/SUM($B$2:B8)-1</f>
        <v>1.1737518095238153E-2</v>
      </c>
      <c r="AB8" s="183">
        <f t="shared" si="0"/>
        <v>4.6837533851373792E-17</v>
      </c>
      <c r="AC8" s="28" t="s">
        <v>28</v>
      </c>
    </row>
    <row r="9" spans="1:1024">
      <c r="A9" s="10" t="s">
        <v>37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27</v>
      </c>
      <c r="J9" s="16" t="s">
        <v>746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f>SUM($C$2:C9)*D9/SUM($B$2:B9)-1</f>
        <v>1.6144350833333432E-2</v>
      </c>
      <c r="AB9" s="183">
        <f t="shared" si="0"/>
        <v>-3.1225022567582528E-17</v>
      </c>
      <c r="AC9" s="28" t="s">
        <v>28</v>
      </c>
    </row>
    <row r="10" spans="1:1024">
      <c r="A10" s="10" t="s">
        <v>38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27</v>
      </c>
      <c r="J10" s="16" t="s">
        <v>747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f>SUM($C$2:C10)*D10/SUM($B$2:B10)-1</f>
        <v>6.7104066666665574E-3</v>
      </c>
      <c r="AB10" s="183">
        <f t="shared" si="0"/>
        <v>0</v>
      </c>
      <c r="AC10" s="28" t="s">
        <v>28</v>
      </c>
    </row>
    <row r="11" spans="1:1024">
      <c r="A11" s="10" t="s">
        <v>40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27</v>
      </c>
      <c r="J11" s="16" t="s">
        <v>748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f>SUM($C$2:C11)*D11/SUM($B$2:B11)-1</f>
        <v>2.2626574666666732E-2</v>
      </c>
      <c r="AB11" s="183">
        <f t="shared" si="0"/>
        <v>-3.1225022567582528E-17</v>
      </c>
      <c r="AC11" s="28" t="s">
        <v>28</v>
      </c>
    </row>
    <row r="12" spans="1:1024">
      <c r="A12" s="10" t="s">
        <v>41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27</v>
      </c>
      <c r="J12" s="16" t="s">
        <v>749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f>SUM($C$2:C12)*D12/SUM($B$2:B12)-1</f>
        <v>2.0674909090909077E-2</v>
      </c>
      <c r="AB12" s="183">
        <f t="shared" si="0"/>
        <v>0</v>
      </c>
      <c r="AC12" s="28" t="s">
        <v>28</v>
      </c>
    </row>
    <row r="13" spans="1:1024">
      <c r="A13" s="10" t="s">
        <v>42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27</v>
      </c>
      <c r="J13" s="16" t="s">
        <v>750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f>SUM($C$2:C13)*D13/SUM($B$2:B13)-1</f>
        <v>1.402233888888893E-2</v>
      </c>
      <c r="AB13" s="183">
        <f t="shared" si="0"/>
        <v>-2.9490299091605721E-17</v>
      </c>
      <c r="AC13" s="28" t="s">
        <v>28</v>
      </c>
    </row>
    <row r="14" spans="1:1024">
      <c r="A14" s="10" t="s">
        <v>43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27</v>
      </c>
      <c r="J14" s="16" t="s">
        <v>751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f>SUM($C$2:C14)*D14/SUM($B$2:B14)-1</f>
        <v>2.8888746666666743E-2</v>
      </c>
      <c r="AB14" s="183">
        <f t="shared" si="0"/>
        <v>-4.163336342344337E-17</v>
      </c>
      <c r="AC14" s="28" t="s">
        <v>28</v>
      </c>
    </row>
    <row r="15" spans="1:1024">
      <c r="A15" s="10" t="s">
        <v>44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27</v>
      </c>
      <c r="J15" s="16" t="s">
        <v>752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f>SUM($C$2:C15)*D15/SUM($B$2:B15)-1</f>
        <v>3.1745760000000178E-2</v>
      </c>
      <c r="AB15" s="183">
        <f t="shared" si="0"/>
        <v>0</v>
      </c>
      <c r="AC15" s="28" t="s">
        <v>28</v>
      </c>
    </row>
    <row r="16" spans="1:1024">
      <c r="A16" s="10" t="s">
        <v>45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27</v>
      </c>
      <c r="J16" s="16" t="s">
        <v>753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f>SUM($C$2:C16)*D16/SUM($B$2:B16)-1</f>
        <v>1.7548178666666692E-2</v>
      </c>
      <c r="AB16" s="183">
        <f t="shared" si="0"/>
        <v>0</v>
      </c>
      <c r="AC16" s="28" t="s">
        <v>28</v>
      </c>
    </row>
    <row r="17" spans="1:29">
      <c r="A17" s="10" t="s">
        <v>46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27</v>
      </c>
      <c r="J17" s="16" t="s">
        <v>754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f>SUM($C$2:C17)*D17/SUM($B$2:B17)-1</f>
        <v>1.5885484166666686E-2</v>
      </c>
      <c r="AB17" s="183">
        <f t="shared" si="0"/>
        <v>0</v>
      </c>
      <c r="AC17" s="28" t="s">
        <v>28</v>
      </c>
    </row>
    <row r="18" spans="1:29">
      <c r="A18" s="10" t="s">
        <v>47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27</v>
      </c>
      <c r="J18" s="16" t="s">
        <v>755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f>SUM($C$2:C18)*D18/SUM($B$2:B18)-1</f>
        <v>1.9929643529412067E-2</v>
      </c>
      <c r="AB18" s="183">
        <f t="shared" si="0"/>
        <v>3.4694469519536142E-17</v>
      </c>
      <c r="AC18" s="28" t="s">
        <v>28</v>
      </c>
    </row>
    <row r="19" spans="1:29">
      <c r="A19" s="10" t="s">
        <v>48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27</v>
      </c>
      <c r="J19" s="16" t="s">
        <v>756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f>SUM($C$2:C19)*D19/SUM($B$2:B19)-1</f>
        <v>2.6134044444444449E-2</v>
      </c>
      <c r="AB19" s="183">
        <f t="shared" si="0"/>
        <v>-4.8572257327350599E-17</v>
      </c>
      <c r="AC19" s="28" t="s">
        <v>28</v>
      </c>
    </row>
    <row r="20" spans="1:29">
      <c r="A20" s="10" t="s">
        <v>49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27</v>
      </c>
      <c r="J20" s="16" t="s">
        <v>757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f>SUM($C$2:C20)*D20/SUM($B$2:B20)-1</f>
        <v>6.7337509447415345E-2</v>
      </c>
      <c r="AB20" s="183">
        <f t="shared" si="0"/>
        <v>0</v>
      </c>
      <c r="AC20" s="28" t="s">
        <v>28</v>
      </c>
    </row>
    <row r="21" spans="1:29">
      <c r="A21" s="10" t="s">
        <v>50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27</v>
      </c>
      <c r="J21" s="16" t="s">
        <v>758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f>SUM($C$2:C21)*D21/SUM($B$2:B21)-1</f>
        <v>8.6150373056994578E-2</v>
      </c>
      <c r="AB21" s="183">
        <f t="shared" si="0"/>
        <v>0</v>
      </c>
      <c r="AC21" s="28" t="s">
        <v>28</v>
      </c>
    </row>
    <row r="22" spans="1:29">
      <c r="A22" s="10" t="s">
        <v>51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27</v>
      </c>
      <c r="J22" s="16" t="s">
        <v>759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f>SUM($C$2:C22)*D22/SUM($B$2:B22)-1</f>
        <v>6.4986884422110425E-2</v>
      </c>
      <c r="AB22" s="183">
        <f t="shared" si="0"/>
        <v>0</v>
      </c>
      <c r="AC22" s="28" t="s">
        <v>28</v>
      </c>
    </row>
    <row r="23" spans="1:29">
      <c r="A23" s="10" t="s">
        <v>52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27</v>
      </c>
      <c r="J23" s="16" t="s">
        <v>760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f>SUM($C$2:C23)*D23/SUM($B$2:B23)-1</f>
        <v>0.11447452903225819</v>
      </c>
      <c r="AB23" s="183">
        <f t="shared" si="0"/>
        <v>-1.9428902930940239E-16</v>
      </c>
      <c r="AC23" s="28" t="s">
        <v>28</v>
      </c>
    </row>
    <row r="24" spans="1:29">
      <c r="A24" s="10" t="s">
        <v>53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27</v>
      </c>
      <c r="J24" s="16" t="s">
        <v>761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f>SUM($C$2:C24)*D24/SUM($B$2:B24)-1</f>
        <v>0.10878898496453893</v>
      </c>
      <c r="AB24" s="183">
        <f t="shared" si="0"/>
        <v>0</v>
      </c>
      <c r="AC24" s="28" t="s">
        <v>28</v>
      </c>
    </row>
    <row r="25" spans="1:29">
      <c r="A25" s="10" t="s">
        <v>54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27</v>
      </c>
      <c r="J25" s="16" t="s">
        <v>762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f>SUM($C$2:C25)*D25/SUM($B$2:B25)-1</f>
        <v>9.3681814814814857E-2</v>
      </c>
      <c r="AB25" s="183">
        <f t="shared" si="0"/>
        <v>0</v>
      </c>
      <c r="AC25" s="28" t="s">
        <v>28</v>
      </c>
    </row>
    <row r="26" spans="1:29">
      <c r="A26" s="10" t="s">
        <v>55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27</v>
      </c>
      <c r="J26" s="16" t="s">
        <v>763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f>SUM($C$2:C26)*D26/SUM($B$2:B26)-1</f>
        <v>9.7382080000000038E-2</v>
      </c>
      <c r="AB26" s="183">
        <f t="shared" si="0"/>
        <v>0</v>
      </c>
      <c r="AC26" s="28" t="s">
        <v>28</v>
      </c>
    </row>
    <row r="27" spans="1:29">
      <c r="A27" s="10" t="s">
        <v>56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27</v>
      </c>
      <c r="J27" s="16" t="s">
        <v>764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f>SUM($C$2:C27)*D27/SUM($B$2:B27)-1</f>
        <v>0.10516487804878039</v>
      </c>
      <c r="AB27" s="183">
        <f t="shared" si="0"/>
        <v>-3.8857805861880479E-16</v>
      </c>
      <c r="AC27" s="28" t="s">
        <v>28</v>
      </c>
    </row>
    <row r="28" spans="1:29">
      <c r="A28" s="10" t="s">
        <v>57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27</v>
      </c>
      <c r="J28" s="16" t="s">
        <v>765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f>SUM($C$2:C28)*D28/SUM($B$2:B28)-1</f>
        <v>0.11695568618421071</v>
      </c>
      <c r="AB28" s="183">
        <f t="shared" si="0"/>
        <v>2.9143354396410359E-16</v>
      </c>
      <c r="AC28" s="28" t="s">
        <v>28</v>
      </c>
    </row>
    <row r="29" spans="1:29">
      <c r="A29" s="10" t="s">
        <v>58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27</v>
      </c>
      <c r="J29" s="16" t="s">
        <v>766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f>SUM($C$2:C29)*D29/SUM($B$2:B29)-1</f>
        <v>0.14238412218649521</v>
      </c>
      <c r="AB29" s="183">
        <f t="shared" si="0"/>
        <v>-2.2204460492503131E-16</v>
      </c>
      <c r="AC29" s="30" t="s">
        <v>28</v>
      </c>
    </row>
    <row r="30" spans="1:29">
      <c r="A30" s="10" t="s">
        <v>59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27</v>
      </c>
      <c r="J30" s="16" t="s">
        <v>767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f>SUM($C$2:C30)*D30/SUM($B$2:B30)-1</f>
        <v>0.15446368811777078</v>
      </c>
      <c r="AB30" s="183">
        <f t="shared" si="0"/>
        <v>2.2204460492503131E-16</v>
      </c>
      <c r="AC30" s="30" t="s">
        <v>28</v>
      </c>
    </row>
    <row r="31" spans="1:29">
      <c r="A31" s="10" t="s">
        <v>60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27</v>
      </c>
      <c r="J31" s="16" t="s">
        <v>768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f>SUM($C$2:C31)*D31/SUM($B$2:B31)-1</f>
        <v>0.14948743859649127</v>
      </c>
      <c r="AB31" s="183">
        <f t="shared" si="0"/>
        <v>-2.7755575615628914E-16</v>
      </c>
      <c r="AC31" s="30" t="s">
        <v>28</v>
      </c>
    </row>
    <row r="32" spans="1:29">
      <c r="A32" s="10" t="s">
        <v>61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27</v>
      </c>
      <c r="J32" s="16" t="s">
        <v>769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f>SUM($C$2:C32)*D32/SUM($B$2:B32)-1</f>
        <v>0.15039450557244183</v>
      </c>
      <c r="AB32" s="183">
        <f t="shared" si="0"/>
        <v>0</v>
      </c>
      <c r="AC32" s="30" t="s">
        <v>28</v>
      </c>
    </row>
    <row r="33" spans="1:29">
      <c r="A33" s="10" t="s">
        <v>62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27</v>
      </c>
      <c r="J33" s="16" t="s">
        <v>770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f>SUM($C$2:C33)*D33/SUM($B$2:B33)-1</f>
        <v>0.14491098009950254</v>
      </c>
      <c r="AB33" s="183">
        <f t="shared" si="0"/>
        <v>4.7184478546569153E-16</v>
      </c>
      <c r="AC33" s="30" t="s">
        <v>28</v>
      </c>
    </row>
    <row r="34" spans="1:29">
      <c r="A34" s="10" t="s">
        <v>63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27</v>
      </c>
      <c r="J34" s="16" t="s">
        <v>771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f>SUM($C$2:C34)*D34/SUM($B$2:B34)-1</f>
        <v>0.1661729524926685</v>
      </c>
      <c r="AB34" s="183">
        <f t="shared" si="0"/>
        <v>4.9960036108132044E-16</v>
      </c>
      <c r="AC34" s="30" t="s">
        <v>28</v>
      </c>
    </row>
    <row r="35" spans="1:29">
      <c r="A35" s="144" t="s">
        <v>64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955</v>
      </c>
      <c r="J35" s="152" t="s">
        <v>1032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0.22597749409523793</v>
      </c>
      <c r="AB35" s="184">
        <v>-7.4166358095237861E-3</v>
      </c>
      <c r="AC35" s="30" t="s">
        <v>28</v>
      </c>
    </row>
    <row r="36" spans="1:29">
      <c r="A36" s="144" t="s">
        <v>66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955</v>
      </c>
      <c r="J36" s="152" t="s">
        <v>994</v>
      </c>
      <c r="K36" s="170">
        <v>43522</v>
      </c>
      <c r="L36" s="170" t="s">
        <v>975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0.20679259052924759</v>
      </c>
      <c r="AB36" s="184">
        <v>-6.3710974930359932E-3</v>
      </c>
      <c r="AC36" s="30" t="s">
        <v>28</v>
      </c>
    </row>
    <row r="37" spans="1:29">
      <c r="A37" s="144" t="s">
        <v>67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955</v>
      </c>
      <c r="J37" s="152" t="s">
        <v>993</v>
      </c>
      <c r="K37" s="170">
        <v>43523</v>
      </c>
      <c r="L37" s="170" t="s">
        <v>975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0.19957611811594189</v>
      </c>
      <c r="AB37" s="184">
        <v>-6.0825572463767408E-3</v>
      </c>
      <c r="AC37" s="30" t="s">
        <v>28</v>
      </c>
    </row>
    <row r="38" spans="1:29">
      <c r="A38" s="144" t="s">
        <v>68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955</v>
      </c>
      <c r="J38" s="152" t="s">
        <v>992</v>
      </c>
      <c r="K38" s="170">
        <v>43524</v>
      </c>
      <c r="L38" s="170" t="s">
        <v>975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0.19198793103448253</v>
      </c>
      <c r="AB38" s="184">
        <v>-5.7665708222809364E-3</v>
      </c>
      <c r="AC38" s="30" t="s">
        <v>28</v>
      </c>
    </row>
    <row r="39" spans="1:29">
      <c r="A39" s="144" t="s">
        <v>69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955</v>
      </c>
      <c r="J39" s="152" t="s">
        <v>1033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0.21167009326424835</v>
      </c>
      <c r="AB39" s="184">
        <v>-7.0815305699478692E-3</v>
      </c>
      <c r="AC39" s="179" t="s">
        <v>28</v>
      </c>
    </row>
    <row r="40" spans="1:29">
      <c r="A40" s="144" t="s">
        <v>70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955</v>
      </c>
      <c r="J40" s="152" t="s">
        <v>1124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0.21991871392405038</v>
      </c>
      <c r="AB40" s="184">
        <v>-1.0959972320675027E-2</v>
      </c>
      <c r="AC40" s="179" t="s">
        <v>28</v>
      </c>
    </row>
    <row r="41" spans="1:29">
      <c r="A41" s="144" t="s">
        <v>71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955</v>
      </c>
      <c r="J41" s="152" t="s">
        <v>1125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0.22166124554455391</v>
      </c>
      <c r="AB41" s="184">
        <v>-1.7690291089108801E-2</v>
      </c>
      <c r="AC41" s="179" t="s">
        <v>28</v>
      </c>
    </row>
    <row r="42" spans="1:29">
      <c r="A42" s="144" t="s">
        <v>72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955</v>
      </c>
      <c r="J42" s="152" t="s">
        <v>1126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0.22658156497175086</v>
      </c>
      <c r="AB42" s="184">
        <v>-2.8076343018563321E-2</v>
      </c>
      <c r="AC42" s="179" t="s">
        <v>28</v>
      </c>
    </row>
    <row r="43" spans="1:29">
      <c r="A43" s="144" t="s">
        <v>73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955</v>
      </c>
      <c r="J43" s="152" t="s">
        <v>1127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0.2101822382306473</v>
      </c>
      <c r="AB43" s="184">
        <v>-2.4964416271721968E-2</v>
      </c>
      <c r="AC43" s="179" t="s">
        <v>28</v>
      </c>
    </row>
    <row r="44" spans="1:29">
      <c r="A44" s="144" t="s">
        <v>74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955</v>
      </c>
      <c r="J44" s="152" t="s">
        <v>991</v>
      </c>
      <c r="K44" s="170">
        <v>43532</v>
      </c>
      <c r="L44" s="170" t="s">
        <v>975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0.1607042061871613</v>
      </c>
      <c r="AB44" s="184">
        <v>-1.480215699922649E-2</v>
      </c>
      <c r="AC44" s="179" t="s">
        <v>28</v>
      </c>
    </row>
    <row r="45" spans="1:29">
      <c r="A45" s="144" t="s">
        <v>75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955</v>
      </c>
      <c r="J45" s="152" t="s">
        <v>1034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0.17911271666666639</v>
      </c>
      <c r="AB45" s="184">
        <v>-1.9063210606060643E-2</v>
      </c>
      <c r="AC45" s="179" t="s">
        <v>28</v>
      </c>
    </row>
    <row r="46" spans="1:29">
      <c r="A46" s="144" t="s">
        <v>76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955</v>
      </c>
      <c r="J46" s="152" t="s">
        <v>1035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0.18299980311803998</v>
      </c>
      <c r="AB46" s="184">
        <v>-2.0229961395694218E-2</v>
      </c>
      <c r="AC46" s="179" t="s">
        <v>28</v>
      </c>
    </row>
    <row r="47" spans="1:29">
      <c r="A47" s="144" t="s">
        <v>77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955</v>
      </c>
      <c r="J47" s="152" t="s">
        <v>1036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0.17012095895196477</v>
      </c>
      <c r="AB47" s="184">
        <v>-1.7953374818049372E-2</v>
      </c>
      <c r="AC47" s="179" t="s">
        <v>28</v>
      </c>
    </row>
    <row r="48" spans="1:29">
      <c r="A48" s="144" t="s">
        <v>78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955</v>
      </c>
      <c r="J48" s="152" t="s">
        <v>990</v>
      </c>
      <c r="K48" s="170">
        <v>43538</v>
      </c>
      <c r="L48" s="170" t="s">
        <v>975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0.15926149807280487</v>
      </c>
      <c r="AB48" s="184">
        <v>-1.6099598857958419E-2</v>
      </c>
      <c r="AC48" s="179" t="s">
        <v>28</v>
      </c>
    </row>
    <row r="49" spans="1:30">
      <c r="A49" s="144" t="s">
        <v>79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955</v>
      </c>
      <c r="J49" s="152" t="s">
        <v>1037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0.1699992983193277</v>
      </c>
      <c r="AB49" s="184">
        <v>-1.8498060224089397E-2</v>
      </c>
      <c r="AC49" s="179" t="s">
        <v>28</v>
      </c>
    </row>
    <row r="50" spans="1:30">
      <c r="A50" s="144" t="s">
        <v>80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955</v>
      </c>
      <c r="J50" s="152" t="s">
        <v>1128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0.1980124995189001</v>
      </c>
      <c r="AB50" s="184">
        <v>-2.4177164261168116E-2</v>
      </c>
      <c r="AC50" s="179" t="s">
        <v>28</v>
      </c>
    </row>
    <row r="51" spans="1:30">
      <c r="A51" s="144" t="s">
        <v>81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955</v>
      </c>
      <c r="J51" s="152" t="s">
        <v>1129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0.18892040485829931</v>
      </c>
      <c r="AB51" s="184">
        <v>-2.2698456815114731E-2</v>
      </c>
      <c r="AC51" s="179" t="s">
        <v>28</v>
      </c>
    </row>
    <row r="52" spans="1:30">
      <c r="A52" s="144" t="s">
        <v>82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955</v>
      </c>
      <c r="J52" s="152" t="s">
        <v>1130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0.18597953134526168</v>
      </c>
      <c r="AB52" s="184">
        <v>-2.2378732935719015E-2</v>
      </c>
      <c r="AC52" s="179" t="s">
        <v>28</v>
      </c>
    </row>
    <row r="53" spans="1:30">
      <c r="A53" s="144" t="s">
        <v>83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955</v>
      </c>
      <c r="J53" s="152" t="s">
        <v>1131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0.18305750208333316</v>
      </c>
      <c r="AB53" s="184">
        <v>-2.2053270833333194E-2</v>
      </c>
      <c r="AC53" s="179" t="s">
        <v>28</v>
      </c>
    </row>
    <row r="54" spans="1:30">
      <c r="A54" s="144" t="s">
        <v>84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955</v>
      </c>
      <c r="J54" s="152" t="s">
        <v>1132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0.17904671580294274</v>
      </c>
      <c r="AB54" s="184">
        <v>-2.1522145233525247E-2</v>
      </c>
      <c r="AC54" s="179" t="s">
        <v>28</v>
      </c>
      <c r="AD54" s="37"/>
    </row>
    <row r="55" spans="1:30">
      <c r="A55" s="144" t="s">
        <v>85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955</v>
      </c>
      <c r="J55" s="152" t="s">
        <v>1038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0.14986503597484258</v>
      </c>
      <c r="AB55" s="184">
        <v>-1.6482137106918149E-2</v>
      </c>
      <c r="AC55" s="179" t="s">
        <v>28</v>
      </c>
    </row>
    <row r="56" spans="1:30">
      <c r="A56" s="144" t="s">
        <v>86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955</v>
      </c>
      <c r="J56" s="152" t="s">
        <v>1039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0.13517639913419899</v>
      </c>
      <c r="AB56" s="184">
        <v>-1.4061899196041949E-2</v>
      </c>
      <c r="AC56" s="179" t="s">
        <v>28</v>
      </c>
    </row>
    <row r="57" spans="1:30">
      <c r="A57" s="144" t="s">
        <v>87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955</v>
      </c>
      <c r="J57" s="152" t="s">
        <v>1040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0.14489537226277349</v>
      </c>
      <c r="AB57" s="184">
        <v>-1.5909026763990086E-2</v>
      </c>
      <c r="AC57" s="179" t="s">
        <v>28</v>
      </c>
    </row>
    <row r="58" spans="1:30">
      <c r="A58" s="144" t="s">
        <v>88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955</v>
      </c>
      <c r="J58" s="152" t="s">
        <v>1041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0.13852317510472756</v>
      </c>
      <c r="AB58" s="184">
        <v>-1.4965268701376377E-2</v>
      </c>
      <c r="AC58" s="179" t="s">
        <v>28</v>
      </c>
    </row>
    <row r="59" spans="1:30">
      <c r="A59" s="144" t="s">
        <v>89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955</v>
      </c>
      <c r="J59" s="152" t="s">
        <v>1133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0.17732943144876301</v>
      </c>
      <c r="AB59" s="184">
        <v>-2.3941943580683134E-2</v>
      </c>
      <c r="AC59" s="179" t="s">
        <v>28</v>
      </c>
    </row>
    <row r="60" spans="1:30">
      <c r="A60" s="144" t="s">
        <v>90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955</v>
      </c>
      <c r="J60" s="152" t="s">
        <v>1134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0.20385504927536213</v>
      </c>
      <c r="AB60" s="184">
        <v>-4.9486469565217295E-2</v>
      </c>
      <c r="AC60" s="179" t="s">
        <v>28</v>
      </c>
    </row>
    <row r="61" spans="1:30">
      <c r="A61" s="144" t="s">
        <v>91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955</v>
      </c>
      <c r="J61" s="152" t="s">
        <v>1135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0.20006057739726013</v>
      </c>
      <c r="AB61" s="184">
        <v>-4.8493602739726027E-2</v>
      </c>
      <c r="AC61" s="179" t="s">
        <v>28</v>
      </c>
    </row>
    <row r="62" spans="1:30">
      <c r="A62" s="144" t="s">
        <v>92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955</v>
      </c>
      <c r="J62" s="152" t="s">
        <v>1136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0.21145981382799328</v>
      </c>
      <c r="AB62" s="184">
        <v>-5.4207424170882756E-2</v>
      </c>
      <c r="AC62" s="179" t="s">
        <v>28</v>
      </c>
    </row>
    <row r="63" spans="1:30">
      <c r="A63" s="144" t="s">
        <v>93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955</v>
      </c>
      <c r="J63" s="152" t="s">
        <v>1137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0.22009295729339984</v>
      </c>
      <c r="AB63" s="184">
        <v>-5.7670817526345175E-2</v>
      </c>
      <c r="AC63" s="179" t="s">
        <v>28</v>
      </c>
    </row>
    <row r="64" spans="1:30">
      <c r="A64" s="144" t="s">
        <v>94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955</v>
      </c>
      <c r="J64" s="152" t="s">
        <v>1138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0.21619546305418691</v>
      </c>
      <c r="AB64" s="184">
        <v>-5.8010569458127881E-2</v>
      </c>
      <c r="AC64" s="179" t="s">
        <v>28</v>
      </c>
    </row>
    <row r="65" spans="1:29">
      <c r="A65" s="144" t="s">
        <v>95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955</v>
      </c>
      <c r="J65" s="152" t="s">
        <v>1139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0.21840958400864374</v>
      </c>
      <c r="AB65" s="184">
        <v>-5.9119191788222558E-2</v>
      </c>
      <c r="AC65" s="179" t="s">
        <v>28</v>
      </c>
    </row>
    <row r="66" spans="1:29">
      <c r="A66" s="144" t="s">
        <v>96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955</v>
      </c>
      <c r="J66" s="152" t="s">
        <v>1140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0.21855806549333301</v>
      </c>
      <c r="AB66" s="184">
        <v>-5.9444964693333047E-2</v>
      </c>
      <c r="AC66" s="179" t="s">
        <v>28</v>
      </c>
    </row>
    <row r="67" spans="1:29">
      <c r="A67" s="144" t="s">
        <v>97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955</v>
      </c>
      <c r="J67" s="152" t="s">
        <v>1141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0.19117771627172164</v>
      </c>
      <c r="AB67" s="184">
        <v>-4.9786871406003019E-2</v>
      </c>
      <c r="AC67" s="179" t="s">
        <v>28</v>
      </c>
    </row>
    <row r="68" spans="1:29">
      <c r="A68" s="144" t="s">
        <v>98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955</v>
      </c>
      <c r="J68" s="152" t="s">
        <v>1142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0.18618755943837728</v>
      </c>
      <c r="AB68" s="184">
        <v>-4.8237964846593595E-2</v>
      </c>
      <c r="AC68" s="179" t="s">
        <v>28</v>
      </c>
    </row>
    <row r="69" spans="1:29" ht="16.5" customHeight="1">
      <c r="A69" s="144" t="s">
        <v>99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955</v>
      </c>
      <c r="J69" s="152" t="s">
        <v>1493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0.180313018181818</v>
      </c>
      <c r="AB69" s="184">
        <v>-4.6379754699537701E-2</v>
      </c>
      <c r="AC69" s="179" t="s">
        <v>28</v>
      </c>
    </row>
    <row r="70" spans="1:29">
      <c r="A70" s="144" t="s">
        <v>100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955</v>
      </c>
      <c r="J70" s="152" t="s">
        <v>1494</v>
      </c>
      <c r="K70" s="170">
        <v>43571</v>
      </c>
      <c r="L70" s="170" t="s">
        <v>1285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0.20803670435663602</v>
      </c>
      <c r="AB70" s="184">
        <v>-5.6339050861195394E-2</v>
      </c>
      <c r="AC70" s="179" t="s">
        <v>28</v>
      </c>
    </row>
    <row r="71" spans="1:29">
      <c r="A71" s="144" t="s">
        <v>101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955</v>
      </c>
      <c r="J71" s="152" t="s">
        <v>1143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0.20596738738738729</v>
      </c>
      <c r="AB71" s="184">
        <v>-5.5816223423423628E-2</v>
      </c>
      <c r="AC71" s="179" t="s">
        <v>28</v>
      </c>
    </row>
    <row r="72" spans="1:29">
      <c r="A72" s="144" t="s">
        <v>102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955</v>
      </c>
      <c r="J72" s="152" t="s">
        <v>1144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0.19943327685459922</v>
      </c>
      <c r="AB72" s="184">
        <v>-5.3754479129574539E-2</v>
      </c>
      <c r="AC72" s="179" t="s">
        <v>28</v>
      </c>
    </row>
    <row r="73" spans="1:29">
      <c r="A73" s="144" t="s">
        <v>103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955</v>
      </c>
      <c r="J73" s="152" t="s">
        <v>1286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0.2104344715542521</v>
      </c>
      <c r="AB73" s="184">
        <v>-5.8771321407624644E-2</v>
      </c>
      <c r="AC73" s="179" t="s">
        <v>28</v>
      </c>
    </row>
    <row r="74" spans="1:29">
      <c r="A74" s="144" t="s">
        <v>104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955</v>
      </c>
      <c r="J74" s="152" t="s">
        <v>1145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0.18176484434782614</v>
      </c>
      <c r="AB74" s="184">
        <v>-4.9012992173913084E-2</v>
      </c>
      <c r="AC74" s="164" t="s">
        <v>952</v>
      </c>
    </row>
    <row r="75" spans="1:29">
      <c r="A75" s="144" t="s">
        <v>105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955</v>
      </c>
      <c r="J75" s="152" t="s">
        <v>1146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0.17799360821394461</v>
      </c>
      <c r="AB75" s="184">
        <v>-4.7877215472779566E-2</v>
      </c>
      <c r="AC75" s="164" t="s">
        <v>952</v>
      </c>
    </row>
    <row r="76" spans="1:29">
      <c r="A76" s="144" t="s">
        <v>106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955</v>
      </c>
      <c r="J76" s="152" t="s">
        <v>1147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0.17886706543909336</v>
      </c>
      <c r="AB76" s="184">
        <v>-4.8320387818697075E-2</v>
      </c>
      <c r="AC76" s="164" t="s">
        <v>952</v>
      </c>
    </row>
    <row r="77" spans="1:29">
      <c r="A77" s="144" t="s">
        <v>107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955</v>
      </c>
      <c r="J77" s="152" t="s">
        <v>1148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0.15269544873949581</v>
      </c>
      <c r="AB77" s="184">
        <v>-3.9656931092437064E-2</v>
      </c>
      <c r="AC77" s="164" t="s">
        <v>952</v>
      </c>
    </row>
    <row r="78" spans="1:29">
      <c r="A78" s="144" t="s">
        <v>108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955</v>
      </c>
      <c r="J78" s="152" t="s">
        <v>1149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0.13650207644075607</v>
      </c>
      <c r="AB78" s="184">
        <v>-3.4409042047026439E-2</v>
      </c>
      <c r="AC78" s="164" t="s">
        <v>952</v>
      </c>
    </row>
    <row r="79" spans="1:29">
      <c r="A79" s="144" t="s">
        <v>109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955</v>
      </c>
      <c r="J79" s="152" t="s">
        <v>1150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0.13778263879781405</v>
      </c>
      <c r="AB79" s="184">
        <v>-3.4965468032787106E-2</v>
      </c>
      <c r="AC79" s="164" t="s">
        <v>952</v>
      </c>
    </row>
    <row r="80" spans="1:29">
      <c r="A80" s="144" t="s">
        <v>110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955</v>
      </c>
      <c r="J80" s="152" t="s">
        <v>1151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0.13958765416104324</v>
      </c>
      <c r="AB80" s="184">
        <v>-3.5679129014844602E-2</v>
      </c>
      <c r="AC80" s="164" t="s">
        <v>952</v>
      </c>
    </row>
    <row r="81" spans="1:29">
      <c r="A81" s="144" t="s">
        <v>111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955</v>
      </c>
      <c r="J81" s="152" t="s">
        <v>989</v>
      </c>
      <c r="K81" s="170">
        <v>43591</v>
      </c>
      <c r="L81" s="170" t="s">
        <v>975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7.5874747377777663E-2</v>
      </c>
      <c r="AB81" s="184">
        <v>-1.5259745066666941E-2</v>
      </c>
      <c r="AC81" s="164" t="s">
        <v>952</v>
      </c>
    </row>
    <row r="82" spans="1:29">
      <c r="A82" s="144" t="s">
        <v>112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955</v>
      </c>
      <c r="J82" s="152" t="s">
        <v>1042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8.4809414492753588E-2</v>
      </c>
      <c r="AB82" s="184">
        <v>-1.8218353359684025E-2</v>
      </c>
      <c r="AC82" s="164" t="s">
        <v>952</v>
      </c>
    </row>
    <row r="83" spans="1:29">
      <c r="A83" s="144" t="s">
        <v>113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955</v>
      </c>
      <c r="J83" s="152" t="s">
        <v>988</v>
      </c>
      <c r="K83" s="170">
        <v>43593</v>
      </c>
      <c r="L83" s="170" t="s">
        <v>975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6.9515899739583054E-2</v>
      </c>
      <c r="AB83" s="184">
        <v>-1.3501733072916799E-2</v>
      </c>
      <c r="AC83" s="164" t="s">
        <v>952</v>
      </c>
    </row>
    <row r="84" spans="1:29">
      <c r="A84" s="144" t="s">
        <v>114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27</v>
      </c>
      <c r="J84" s="152" t="s">
        <v>772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5.0329207722007663E-2</v>
      </c>
      <c r="AB84" s="184">
        <v>-7.6187969111966639E-3</v>
      </c>
      <c r="AC84" s="164" t="s">
        <v>952</v>
      </c>
    </row>
    <row r="85" spans="1:29">
      <c r="A85" s="144" t="s">
        <v>115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955</v>
      </c>
      <c r="J85" s="152" t="s">
        <v>1043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8.523551450381639E-2</v>
      </c>
      <c r="AB85" s="184">
        <v>-1.8477897709923141E-2</v>
      </c>
      <c r="AC85" s="164" t="s">
        <v>952</v>
      </c>
    </row>
    <row r="86" spans="1:29">
      <c r="A86" s="144" t="s">
        <v>116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955</v>
      </c>
      <c r="J86" s="152" t="s">
        <v>987</v>
      </c>
      <c r="K86" s="170">
        <v>43598</v>
      </c>
      <c r="L86" s="170" t="s">
        <v>975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6.7476851572326746E-2</v>
      </c>
      <c r="AB86" s="184">
        <v>-1.3149285786163034E-2</v>
      </c>
      <c r="AC86" s="164" t="s">
        <v>952</v>
      </c>
    </row>
    <row r="87" spans="1:29">
      <c r="A87" s="144" t="s">
        <v>117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955</v>
      </c>
      <c r="J87" s="152" t="s">
        <v>986</v>
      </c>
      <c r="K87" s="170">
        <v>43599</v>
      </c>
      <c r="L87" s="170" t="s">
        <v>975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6.0453731094527008E-2</v>
      </c>
      <c r="AB87" s="184">
        <v>-1.1113632587064215E-2</v>
      </c>
      <c r="AC87" s="164" t="s">
        <v>952</v>
      </c>
    </row>
    <row r="88" spans="1:29">
      <c r="A88" s="144" t="s">
        <v>118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955</v>
      </c>
      <c r="J88" s="152" t="s">
        <v>1044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8.2347923739237272E-2</v>
      </c>
      <c r="AB88" s="184">
        <v>-1.7734549323493054E-2</v>
      </c>
      <c r="AC88" s="164" t="s">
        <v>952</v>
      </c>
    </row>
    <row r="89" spans="1:29">
      <c r="A89" s="144" t="s">
        <v>119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955</v>
      </c>
      <c r="J89" s="152" t="s">
        <v>1045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8.5770278832116631E-2</v>
      </c>
      <c r="AB89" s="184">
        <v>-1.8823088321167747E-2</v>
      </c>
      <c r="AC89" s="164" t="s">
        <v>952</v>
      </c>
    </row>
    <row r="90" spans="1:29">
      <c r="A90" s="144" t="s">
        <v>120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955</v>
      </c>
      <c r="J90" s="152" t="s">
        <v>977</v>
      </c>
      <c r="K90" s="170">
        <v>43602</v>
      </c>
      <c r="L90" s="170" t="s">
        <v>975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5.8728752025671405E-2</v>
      </c>
      <c r="AB90" s="184">
        <v>-1.0980927557159736E-2</v>
      </c>
      <c r="AC90" s="55" t="s">
        <v>28</v>
      </c>
    </row>
    <row r="91" spans="1:29">
      <c r="A91" s="144" t="s">
        <v>121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27</v>
      </c>
      <c r="J91" s="152" t="s">
        <v>976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4.9852971666666468E-2</v>
      </c>
      <c r="AB91" s="184">
        <v>-8.4783449999996652E-3</v>
      </c>
      <c r="AC91" s="55" t="s">
        <v>28</v>
      </c>
    </row>
    <row r="92" spans="1:29">
      <c r="A92" s="144" t="s">
        <v>122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955</v>
      </c>
      <c r="J92" s="152" t="s">
        <v>978</v>
      </c>
      <c r="K92" s="170">
        <v>43606</v>
      </c>
      <c r="L92" s="170" t="s">
        <v>975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6.2564240282685368E-2</v>
      </c>
      <c r="AB92" s="184">
        <v>-1.2188743462897333E-2</v>
      </c>
      <c r="AC92" s="55" t="s">
        <v>28</v>
      </c>
    </row>
    <row r="93" spans="1:29">
      <c r="A93" s="144" t="s">
        <v>123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955</v>
      </c>
      <c r="J93" s="152" t="s">
        <v>979</v>
      </c>
      <c r="K93" s="170">
        <v>43607</v>
      </c>
      <c r="L93" s="170" t="s">
        <v>975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5.7305809324009305E-2</v>
      </c>
      <c r="AB93" s="184">
        <v>-1.075826317016304E-2</v>
      </c>
      <c r="AC93" s="55" t="s">
        <v>28</v>
      </c>
    </row>
    <row r="94" spans="1:29">
      <c r="A94" s="144" t="s">
        <v>124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27</v>
      </c>
      <c r="J94" s="152" t="s">
        <v>773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4.025446782006914E-2</v>
      </c>
      <c r="AB94" s="184">
        <v>-6.025268512110743E-3</v>
      </c>
      <c r="AC94" s="55" t="s">
        <v>28</v>
      </c>
    </row>
    <row r="95" spans="1:29">
      <c r="A95" s="144" t="s">
        <v>125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27</v>
      </c>
      <c r="J95" s="152" t="s">
        <v>774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4.2768398021308718E-2</v>
      </c>
      <c r="AB95" s="184">
        <v>-6.7818413242004202E-3</v>
      </c>
      <c r="AC95" s="55" t="s">
        <v>28</v>
      </c>
    </row>
    <row r="96" spans="1:29">
      <c r="A96" s="144" t="s">
        <v>126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955</v>
      </c>
      <c r="J96" s="152" t="s">
        <v>980</v>
      </c>
      <c r="K96" s="170">
        <v>43612</v>
      </c>
      <c r="L96" s="170" t="s">
        <v>975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5.4513616873822723E-2</v>
      </c>
      <c r="AB96" s="184">
        <v>-1.0072624632768257E-2</v>
      </c>
      <c r="AC96" s="55" t="s">
        <v>28</v>
      </c>
    </row>
    <row r="97" spans="1:29">
      <c r="A97" s="144" t="s">
        <v>127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955</v>
      </c>
      <c r="J97" s="152" t="s">
        <v>981</v>
      </c>
      <c r="K97" s="170">
        <v>43613</v>
      </c>
      <c r="L97" s="170" t="s">
        <v>975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6.3806119313944754E-2</v>
      </c>
      <c r="AB97" s="184">
        <v>-1.2660270693512388E-2</v>
      </c>
      <c r="AC97" s="55" t="s">
        <v>28</v>
      </c>
    </row>
    <row r="98" spans="1:29">
      <c r="A98" s="144" t="s">
        <v>128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955</v>
      </c>
      <c r="J98" s="152" t="s">
        <v>982</v>
      </c>
      <c r="K98" s="170">
        <v>43614</v>
      </c>
      <c r="L98" s="170" t="s">
        <v>975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6.1083580361756873E-2</v>
      </c>
      <c r="AB98" s="184">
        <v>-1.1973615503875656E-2</v>
      </c>
      <c r="AC98" s="55" t="s">
        <v>28</v>
      </c>
    </row>
    <row r="99" spans="1:29">
      <c r="A99" s="144" t="s">
        <v>129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955</v>
      </c>
      <c r="J99" s="152" t="s">
        <v>983</v>
      </c>
      <c r="K99" s="170">
        <v>43615</v>
      </c>
      <c r="L99" s="170" t="s">
        <v>975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5.4941424999999766E-2</v>
      </c>
      <c r="AB99" s="184">
        <v>-1.0375609210526271E-2</v>
      </c>
      <c r="AC99" s="55" t="s">
        <v>28</v>
      </c>
    </row>
    <row r="100" spans="1:29">
      <c r="A100" s="144" t="s">
        <v>130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955</v>
      </c>
      <c r="J100" s="152" t="s">
        <v>984</v>
      </c>
      <c r="K100" s="170">
        <v>43616</v>
      </c>
      <c r="L100" s="170" t="s">
        <v>975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5.1888199203763863E-2</v>
      </c>
      <c r="AB100" s="184">
        <v>-9.6102165038001175E-3</v>
      </c>
      <c r="AC100" s="55" t="s">
        <v>28</v>
      </c>
    </row>
    <row r="101" spans="1:29">
      <c r="A101" s="144" t="s">
        <v>131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955</v>
      </c>
      <c r="J101" s="152" t="s">
        <v>985</v>
      </c>
      <c r="K101" s="170">
        <v>43619</v>
      </c>
      <c r="L101" s="170" t="s">
        <v>975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5.2408580645160852E-2</v>
      </c>
      <c r="AB101" s="184">
        <v>-9.7893150537631257E-3</v>
      </c>
      <c r="AC101" s="55" t="s">
        <v>28</v>
      </c>
    </row>
    <row r="102" spans="1:29">
      <c r="A102" s="10" t="s">
        <v>132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27</v>
      </c>
      <c r="J102" s="16" t="s">
        <v>776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SUM($C$2:C102)*D102/SUM($B$2:B102)-1</f>
        <v>4.2923721192758002E-2</v>
      </c>
      <c r="AB102" s="183">
        <f>Z102-AA102</f>
        <v>-7.3598847710329984E-3</v>
      </c>
      <c r="AC102" s="55" t="s">
        <v>28</v>
      </c>
    </row>
    <row r="103" spans="1:29">
      <c r="A103" s="10" t="s">
        <v>133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27</v>
      </c>
      <c r="J103" s="16" t="s">
        <v>777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SUM($C$2:C103)*D103/SUM($B$2:B103)-1</f>
        <v>4.2417542897327465E-2</v>
      </c>
      <c r="AB103" s="183">
        <f>Z103-AA103</f>
        <v>-7.2677679324892885E-3</v>
      </c>
      <c r="AC103" s="55" t="s">
        <v>28</v>
      </c>
    </row>
    <row r="104" spans="1:29">
      <c r="A104" s="10" t="s">
        <v>134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27</v>
      </c>
      <c r="J104" s="16" t="s">
        <v>775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f>SUM($C$2:C104)*D104/SUM($B$2:B104)-1</f>
        <v>3.347319226750245E-2</v>
      </c>
      <c r="AB104" s="183">
        <f>Z104-AA104</f>
        <v>-5.0179224660396489E-3</v>
      </c>
      <c r="AC104" s="55" t="s">
        <v>28</v>
      </c>
    </row>
    <row r="105" spans="1:29">
      <c r="A105" s="144" t="s">
        <v>135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955</v>
      </c>
      <c r="J105" s="152" t="s">
        <v>998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4.5472278260869414E-2</v>
      </c>
      <c r="AB105" s="184">
        <v>-8.0928645962732304E-3</v>
      </c>
      <c r="AC105" s="164" t="s">
        <v>952</v>
      </c>
    </row>
    <row r="106" spans="1:29">
      <c r="A106" s="144" t="s">
        <v>136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955</v>
      </c>
      <c r="J106" s="152" t="s">
        <v>1046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7.5536903794871435E-2</v>
      </c>
      <c r="AB106" s="184">
        <v>-1.5674654769230578E-2</v>
      </c>
      <c r="AC106" s="164" t="s">
        <v>952</v>
      </c>
    </row>
    <row r="107" spans="1:29">
      <c r="A107" s="144" t="s">
        <v>137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955</v>
      </c>
      <c r="J107" s="152" t="s">
        <v>1047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6.7344277845528433E-2</v>
      </c>
      <c r="AB107" s="184">
        <v>-1.3666818902438926E-2</v>
      </c>
      <c r="AC107" s="164" t="s">
        <v>952</v>
      </c>
    </row>
    <row r="108" spans="1:29">
      <c r="A108" s="144" t="s">
        <v>138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955</v>
      </c>
      <c r="J108" s="152" t="s">
        <v>1048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6.526206686807634E-2</v>
      </c>
      <c r="AB108" s="184">
        <v>-1.3181930715004953E-2</v>
      </c>
      <c r="AC108" s="164" t="s">
        <v>952</v>
      </c>
    </row>
    <row r="109" spans="1:29">
      <c r="A109" s="144" t="s">
        <v>139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955</v>
      </c>
      <c r="J109" s="152" t="s">
        <v>996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5.7095366467065478E-2</v>
      </c>
      <c r="AB109" s="184">
        <v>-1.1211507784430808E-2</v>
      </c>
      <c r="AC109" s="164" t="s">
        <v>952</v>
      </c>
    </row>
    <row r="110" spans="1:29">
      <c r="A110" s="144" t="s">
        <v>140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955</v>
      </c>
      <c r="J110" s="152" t="s">
        <v>997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5.640381773821268E-2</v>
      </c>
      <c r="AB110" s="184">
        <v>-1.1069985361028545E-2</v>
      </c>
      <c r="AC110" s="164" t="s">
        <v>952</v>
      </c>
    </row>
    <row r="111" spans="1:29">
      <c r="A111" s="144" t="s">
        <v>141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955</v>
      </c>
      <c r="J111" s="152" t="s">
        <v>1049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5.9245978888888384E-2</v>
      </c>
      <c r="AB111" s="184">
        <v>-1.1778607254901763E-2</v>
      </c>
      <c r="AC111" s="164" t="s">
        <v>952</v>
      </c>
    </row>
    <row r="112" spans="1:29">
      <c r="A112" s="144" t="s">
        <v>142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955</v>
      </c>
      <c r="J112" s="152" t="s">
        <v>1050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7.3662926984126686E-2</v>
      </c>
      <c r="AB112" s="184">
        <v>-1.5241454421768719E-2</v>
      </c>
      <c r="AC112" s="164" t="s">
        <v>952</v>
      </c>
    </row>
    <row r="113" spans="1:29">
      <c r="A113" s="144" t="s">
        <v>143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955</v>
      </c>
      <c r="J113" s="152" t="s">
        <v>1152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0.10374986994219615</v>
      </c>
      <c r="AB113" s="184">
        <v>-2.2382359344893965E-2</v>
      </c>
      <c r="AC113" s="164" t="s">
        <v>952</v>
      </c>
    </row>
    <row r="114" spans="1:29" ht="15.75" customHeight="1">
      <c r="A114" s="144" t="s">
        <v>144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955</v>
      </c>
      <c r="J114" s="152" t="s">
        <v>1153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0.10430591174785042</v>
      </c>
      <c r="AB114" s="184">
        <v>-2.2532360649474281E-2</v>
      </c>
      <c r="AC114" s="164" t="s">
        <v>952</v>
      </c>
    </row>
    <row r="115" spans="1:29">
      <c r="A115" s="144" t="s">
        <v>145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955</v>
      </c>
      <c r="J115" s="152" t="s">
        <v>1154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0.10546372752525235</v>
      </c>
      <c r="AB115" s="184">
        <v>-2.2819591666666694E-2</v>
      </c>
      <c r="AC115" s="164" t="s">
        <v>952</v>
      </c>
    </row>
    <row r="116" spans="1:29">
      <c r="A116" s="144" t="s">
        <v>146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955</v>
      </c>
      <c r="J116" s="152" t="s">
        <v>1155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9.385431486697926E-2</v>
      </c>
      <c r="AB116" s="184">
        <v>-2.015165615023462E-2</v>
      </c>
      <c r="AC116" s="164" t="s">
        <v>952</v>
      </c>
    </row>
    <row r="117" spans="1:29">
      <c r="A117" s="144" t="s">
        <v>147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955</v>
      </c>
      <c r="J117" s="152" t="s">
        <v>1156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9.1516425077591279E-2</v>
      </c>
      <c r="AB117" s="184">
        <v>-1.9629360707634991E-2</v>
      </c>
      <c r="AC117" s="164" t="s">
        <v>952</v>
      </c>
    </row>
    <row r="118" spans="1:29">
      <c r="A118" s="144" t="s">
        <v>148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955</v>
      </c>
      <c r="J118" s="152" t="s">
        <v>1157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0.10212329122806985</v>
      </c>
      <c r="AB118" s="184">
        <v>-2.2055965650969345E-2</v>
      </c>
      <c r="AC118" s="164" t="s">
        <v>952</v>
      </c>
    </row>
    <row r="119" spans="1:29">
      <c r="A119" s="144" t="s">
        <v>149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955</v>
      </c>
      <c r="J119" s="152" t="s">
        <v>1158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9.9732471794871325E-2</v>
      </c>
      <c r="AB119" s="184">
        <v>-2.1526584615384481E-2</v>
      </c>
      <c r="AC119" s="164" t="s">
        <v>952</v>
      </c>
    </row>
    <row r="120" spans="1:29">
      <c r="A120" s="144" t="s">
        <v>150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955</v>
      </c>
      <c r="J120" s="152" t="s">
        <v>1159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0.12855071329094736</v>
      </c>
      <c r="AB120" s="184">
        <v>-2.7996818346956998E-2</v>
      </c>
      <c r="AC120" s="164" t="s">
        <v>952</v>
      </c>
    </row>
    <row r="121" spans="1:29">
      <c r="A121" s="144" t="s">
        <v>151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955</v>
      </c>
      <c r="J121" s="152" t="s">
        <v>1160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0.12784003603603589</v>
      </c>
      <c r="AB121" s="184">
        <v>-2.784580918918933E-2</v>
      </c>
      <c r="AC121" s="164" t="s">
        <v>952</v>
      </c>
    </row>
    <row r="122" spans="1:29">
      <c r="A122" s="144" t="s">
        <v>152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955</v>
      </c>
      <c r="J122" s="152" t="s">
        <v>1161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0.11554500053619265</v>
      </c>
      <c r="AB122" s="184">
        <v>-2.513427935656809E-2</v>
      </c>
      <c r="AC122" s="164" t="s">
        <v>952</v>
      </c>
    </row>
    <row r="123" spans="1:29">
      <c r="A123" s="144" t="s">
        <v>153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955</v>
      </c>
      <c r="J123" s="152" t="s">
        <v>1162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0.10924507446808462</v>
      </c>
      <c r="AB123" s="184">
        <v>-2.3755963829786841E-2</v>
      </c>
      <c r="AC123" s="164" t="s">
        <v>952</v>
      </c>
    </row>
    <row r="124" spans="1:29">
      <c r="A124" s="144" t="s">
        <v>154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955</v>
      </c>
      <c r="J124" s="152" t="s">
        <v>1163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0.1140755587217821</v>
      </c>
      <c r="AB124" s="184">
        <v>-2.4810562708882822E-2</v>
      </c>
      <c r="AC124" s="164" t="s">
        <v>952</v>
      </c>
    </row>
    <row r="125" spans="1:29">
      <c r="A125" s="144" t="s">
        <v>155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955</v>
      </c>
      <c r="J125" s="152" t="s">
        <v>1164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8.9346749389179525E-2</v>
      </c>
      <c r="AB125" s="184">
        <v>-1.9463373298429287E-2</v>
      </c>
      <c r="AC125" s="164" t="s">
        <v>952</v>
      </c>
    </row>
    <row r="126" spans="1:29">
      <c r="A126" s="144" t="s">
        <v>156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955</v>
      </c>
      <c r="J126" s="152" t="s">
        <v>1165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8.6940015353535127E-2</v>
      </c>
      <c r="AB126" s="184">
        <v>-1.8946553939393818E-2</v>
      </c>
      <c r="AC126" s="164" t="s">
        <v>952</v>
      </c>
    </row>
    <row r="127" spans="1:29">
      <c r="A127" s="144" t="s">
        <v>157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955</v>
      </c>
      <c r="J127" s="152" t="s">
        <v>1166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8.4982835738831364E-2</v>
      </c>
      <c r="AB127" s="184">
        <v>-1.8528309965635703E-2</v>
      </c>
      <c r="AC127" s="164" t="s">
        <v>952</v>
      </c>
    </row>
    <row r="128" spans="1:29">
      <c r="A128" s="144" t="s">
        <v>158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955</v>
      </c>
      <c r="J128" s="152" t="s">
        <v>1167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8.4915857857345456E-2</v>
      </c>
      <c r="AB128" s="184">
        <v>-1.8511992668371446E-2</v>
      </c>
      <c r="AC128" s="164" t="s">
        <v>952</v>
      </c>
    </row>
    <row r="129" spans="1:29">
      <c r="A129" s="144" t="s">
        <v>159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955</v>
      </c>
      <c r="J129" s="152" t="s">
        <v>1168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9.2154162210941859E-2</v>
      </c>
      <c r="AB129" s="184">
        <v>-2.0030230795262227E-2</v>
      </c>
      <c r="AC129" s="164" t="s">
        <v>952</v>
      </c>
    </row>
    <row r="130" spans="1:29">
      <c r="A130" s="144" t="s">
        <v>160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955</v>
      </c>
      <c r="J130" s="152" t="s">
        <v>1169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9.5605327455919209E-2</v>
      </c>
      <c r="AB130" s="184">
        <v>-2.0746460957178803E-2</v>
      </c>
      <c r="AC130" s="164" t="s">
        <v>952</v>
      </c>
    </row>
    <row r="131" spans="1:29">
      <c r="A131" s="144" t="s">
        <v>161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955</v>
      </c>
      <c r="J131" s="152" t="s">
        <v>1170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9.0300711499999631E-2</v>
      </c>
      <c r="AB131" s="184">
        <v>-1.964191149999972E-2</v>
      </c>
      <c r="AC131" s="164" t="s">
        <v>952</v>
      </c>
    </row>
    <row r="132" spans="1:29">
      <c r="A132" s="144" t="s">
        <v>162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955</v>
      </c>
      <c r="J132" s="152" t="s">
        <v>1171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8.9280299200440894E-2</v>
      </c>
      <c r="AB132" s="184">
        <v>-1.9425924400330752E-2</v>
      </c>
      <c r="AC132" s="164" t="s">
        <v>952</v>
      </c>
    </row>
    <row r="133" spans="1:29">
      <c r="A133" s="144" t="s">
        <v>163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955</v>
      </c>
      <c r="J133" s="152" t="s">
        <v>1172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7.9295712479474423E-2</v>
      </c>
      <c r="AB133" s="184">
        <v>-1.7377901970443199E-2</v>
      </c>
      <c r="AC133" s="164" t="s">
        <v>952</v>
      </c>
    </row>
    <row r="134" spans="1:29">
      <c r="A134" s="144" t="s">
        <v>164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955</v>
      </c>
      <c r="J134" s="152" t="s">
        <v>1173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8.9539714479760724E-2</v>
      </c>
      <c r="AB134" s="184">
        <v>-1.9450303993479912E-2</v>
      </c>
      <c r="AC134" s="164" t="s">
        <v>952</v>
      </c>
    </row>
    <row r="135" spans="1:29">
      <c r="A135" s="144" t="s">
        <v>165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955</v>
      </c>
      <c r="J135" s="152" t="s">
        <v>1174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8.7605195792880064E-2</v>
      </c>
      <c r="AB135" s="184">
        <v>-1.9052755663430343E-2</v>
      </c>
      <c r="AC135" s="164" t="s">
        <v>952</v>
      </c>
    </row>
    <row r="136" spans="1:29">
      <c r="A136" s="144" t="s">
        <v>166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955</v>
      </c>
      <c r="J136" s="152" t="s">
        <v>1175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0.12357494650602385</v>
      </c>
      <c r="AB136" s="184">
        <v>-2.6249175421686699E-2</v>
      </c>
      <c r="AC136" s="164" t="s">
        <v>952</v>
      </c>
    </row>
    <row r="137" spans="1:29">
      <c r="A137" s="144" t="s">
        <v>167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955</v>
      </c>
      <c r="J137" s="152" t="s">
        <v>1176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0.13104409665071759</v>
      </c>
      <c r="AB137" s="184">
        <v>-2.7725610526315725E-2</v>
      </c>
      <c r="AC137" s="164" t="s">
        <v>952</v>
      </c>
    </row>
    <row r="138" spans="1:29">
      <c r="A138" s="144" t="s">
        <v>168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955</v>
      </c>
      <c r="J138" s="152" t="s">
        <v>1177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0.13879738136711528</v>
      </c>
      <c r="AB138" s="184">
        <v>-2.9247790182105993E-2</v>
      </c>
      <c r="AC138" s="164" t="s">
        <v>952</v>
      </c>
    </row>
    <row r="139" spans="1:29">
      <c r="A139" s="144" t="s">
        <v>169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955</v>
      </c>
      <c r="J139" s="152" t="s">
        <v>1287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0.14016882117400398</v>
      </c>
      <c r="AB139" s="184">
        <v>-2.9505045125785889E-2</v>
      </c>
      <c r="AC139" s="164" t="s">
        <v>952</v>
      </c>
    </row>
    <row r="140" spans="1:29">
      <c r="A140" s="144" t="s">
        <v>170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955</v>
      </c>
      <c r="J140" s="152" t="s">
        <v>1288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0.13791134270101457</v>
      </c>
      <c r="AB140" s="184">
        <v>-2.9050819984386855E-2</v>
      </c>
      <c r="AC140" s="164" t="s">
        <v>952</v>
      </c>
    </row>
    <row r="141" spans="1:29">
      <c r="A141" s="144" t="s">
        <v>171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955</v>
      </c>
      <c r="J141" s="152" t="s">
        <v>1289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0.14140444366925009</v>
      </c>
      <c r="AB141" s="184">
        <v>-2.9714537829456988E-2</v>
      </c>
      <c r="AC141" s="164" t="s">
        <v>952</v>
      </c>
    </row>
    <row r="142" spans="1:29">
      <c r="A142" s="144" t="s">
        <v>172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955</v>
      </c>
      <c r="J142" s="152" t="s">
        <v>1178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0.13015093477033557</v>
      </c>
      <c r="AB142" s="184">
        <v>-2.7528131023863978E-2</v>
      </c>
      <c r="AC142" s="164" t="s">
        <v>952</v>
      </c>
    </row>
    <row r="143" spans="1:29">
      <c r="A143" s="144" t="s">
        <v>173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955</v>
      </c>
      <c r="J143" s="152" t="s">
        <v>1179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0.12025092752293554</v>
      </c>
      <c r="AB143" s="184">
        <v>-2.5613644954128212E-2</v>
      </c>
      <c r="AC143" s="164" t="s">
        <v>952</v>
      </c>
    </row>
    <row r="144" spans="1:29">
      <c r="A144" s="144" t="s">
        <v>174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955</v>
      </c>
      <c r="J144" s="152" t="s">
        <v>1180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0.10421350154391273</v>
      </c>
      <c r="AB144" s="184">
        <v>-2.254043720577048E-2</v>
      </c>
      <c r="AC144" s="164" t="s">
        <v>952</v>
      </c>
    </row>
    <row r="145" spans="1:29">
      <c r="A145" s="144" t="s">
        <v>175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955</v>
      </c>
      <c r="J145" s="152" t="s">
        <v>1181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8.3849255153343183E-2</v>
      </c>
      <c r="AB145" s="184">
        <v>-1.8666071342382962E-2</v>
      </c>
      <c r="AC145" s="164" t="s">
        <v>952</v>
      </c>
    </row>
    <row r="146" spans="1:29">
      <c r="A146" s="144" t="s">
        <v>176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955</v>
      </c>
      <c r="J146" s="152" t="s">
        <v>1182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7.3036701123595282E-2</v>
      </c>
      <c r="AB146" s="184">
        <v>-1.6613107865168342E-2</v>
      </c>
      <c r="AC146" s="164" t="s">
        <v>952</v>
      </c>
    </row>
    <row r="147" spans="1:29">
      <c r="A147" s="144" t="s">
        <v>177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955</v>
      </c>
      <c r="J147" s="152" t="s">
        <v>1183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6.8345018105158584E-2</v>
      </c>
      <c r="AB147" s="184">
        <v>-1.5717343005952289E-2</v>
      </c>
      <c r="AC147" s="164" t="s">
        <v>952</v>
      </c>
    </row>
    <row r="148" spans="1:29">
      <c r="A148" s="144" t="s">
        <v>178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955</v>
      </c>
      <c r="J148" s="152" t="s">
        <v>1184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8.1216213057403008E-2</v>
      </c>
      <c r="AB148" s="184">
        <v>-1.8090960236511133E-2</v>
      </c>
      <c r="AC148" s="164" t="s">
        <v>952</v>
      </c>
    </row>
    <row r="149" spans="1:29">
      <c r="A149" s="144" t="s">
        <v>179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955</v>
      </c>
      <c r="J149" s="152" t="s">
        <v>1185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7.0948574155653032E-2</v>
      </c>
      <c r="AB149" s="184">
        <v>-1.6175392364170094E-2</v>
      </c>
      <c r="AC149" s="164" t="s">
        <v>952</v>
      </c>
    </row>
    <row r="150" spans="1:29">
      <c r="A150" s="144" t="s">
        <v>180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955</v>
      </c>
      <c r="J150" s="152" t="s">
        <v>1186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8.8656940919036753E-2</v>
      </c>
      <c r="AB150" s="184">
        <v>-1.9406956236323492E-2</v>
      </c>
      <c r="AC150" s="164" t="s">
        <v>952</v>
      </c>
    </row>
    <row r="151" spans="1:29">
      <c r="A151" s="144" t="s">
        <v>181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955</v>
      </c>
      <c r="J151" s="152" t="s">
        <v>1187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7.8858984541062327E-2</v>
      </c>
      <c r="AB151" s="184">
        <v>-1.7599477536231589E-2</v>
      </c>
      <c r="AC151" s="164" t="s">
        <v>952</v>
      </c>
    </row>
    <row r="152" spans="1:29">
      <c r="A152" s="144" t="s">
        <v>182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955</v>
      </c>
      <c r="J152" s="152" t="s">
        <v>1188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8.3027680345571842E-2</v>
      </c>
      <c r="AB152" s="184">
        <v>-1.8335634125269618E-2</v>
      </c>
      <c r="AC152" s="164" t="s">
        <v>952</v>
      </c>
    </row>
    <row r="153" spans="1:29">
      <c r="A153" s="144" t="s">
        <v>183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955</v>
      </c>
      <c r="J153" s="152" t="s">
        <v>1189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8.6250691845493055E-2</v>
      </c>
      <c r="AB153" s="184">
        <v>-1.8896385407725091E-2</v>
      </c>
      <c r="AC153" s="164" t="s">
        <v>952</v>
      </c>
    </row>
    <row r="154" spans="1:29">
      <c r="A154" s="144" t="s">
        <v>184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955</v>
      </c>
      <c r="J154" s="152" t="s">
        <v>1190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9.0291233925609671E-2</v>
      </c>
      <c r="AB154" s="184">
        <v>-1.9599840653873324E-2</v>
      </c>
      <c r="AC154" s="164" t="s">
        <v>952</v>
      </c>
    </row>
    <row r="155" spans="1:29">
      <c r="A155" s="144" t="s">
        <v>185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955</v>
      </c>
      <c r="J155" s="152" t="s">
        <v>1191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0.11219452542372821</v>
      </c>
      <c r="AB155" s="184">
        <v>-2.3481351694914832E-2</v>
      </c>
      <c r="AC155" s="164" t="s">
        <v>952</v>
      </c>
    </row>
    <row r="156" spans="1:29">
      <c r="A156" s="144" t="s">
        <v>186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955</v>
      </c>
      <c r="J156" s="152" t="s">
        <v>1192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0.11047587228070133</v>
      </c>
      <c r="AB156" s="184">
        <v>-2.315546694736792E-2</v>
      </c>
      <c r="AC156" s="164" t="s">
        <v>952</v>
      </c>
    </row>
    <row r="157" spans="1:29">
      <c r="A157" s="144" t="s">
        <v>187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955</v>
      </c>
      <c r="J157" s="152" t="s">
        <v>1193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0.10818889907019935</v>
      </c>
      <c r="AB157" s="184">
        <v>-2.2730733751742838E-2</v>
      </c>
      <c r="AC157" s="164" t="s">
        <v>952</v>
      </c>
    </row>
    <row r="158" spans="1:29">
      <c r="A158" s="144" t="s">
        <v>188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955</v>
      </c>
      <c r="J158" s="152" t="s">
        <v>1194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0.11084415218295152</v>
      </c>
      <c r="AB158" s="184">
        <v>-2.3173516424115803E-2</v>
      </c>
      <c r="AC158" s="164" t="s">
        <v>952</v>
      </c>
    </row>
    <row r="159" spans="1:29">
      <c r="A159" s="144" t="s">
        <v>189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955</v>
      </c>
      <c r="J159" s="152" t="s">
        <v>1195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0.11773824885215722</v>
      </c>
      <c r="AB159" s="184">
        <v>-2.4351497245178377E-2</v>
      </c>
      <c r="AC159" s="164" t="s">
        <v>952</v>
      </c>
    </row>
    <row r="160" spans="1:29">
      <c r="A160" s="144" t="s">
        <v>190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955</v>
      </c>
      <c r="J160" s="152" t="s">
        <v>1196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0.10217180780287416</v>
      </c>
      <c r="AB160" s="184">
        <v>-2.1632269404517013E-2</v>
      </c>
      <c r="AC160" s="164" t="s">
        <v>952</v>
      </c>
    </row>
    <row r="161" spans="1:29">
      <c r="A161" s="144" t="s">
        <v>191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955</v>
      </c>
      <c r="J161" s="152" t="s">
        <v>1197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0.1156147199999995</v>
      </c>
      <c r="AB161" s="184">
        <v>-2.3924206666666281E-2</v>
      </c>
      <c r="AC161" s="164" t="s">
        <v>952</v>
      </c>
    </row>
    <row r="162" spans="1:29">
      <c r="A162" s="144" t="s">
        <v>192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955</v>
      </c>
      <c r="J162" s="152" t="s">
        <v>1198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0.11099161757944498</v>
      </c>
      <c r="AB162" s="184">
        <v>-2.3108490331304576E-2</v>
      </c>
      <c r="AC162" s="164" t="s">
        <v>952</v>
      </c>
    </row>
    <row r="163" spans="1:29">
      <c r="A163" s="144" t="s">
        <v>193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955</v>
      </c>
      <c r="J163" s="152" t="s">
        <v>1199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0.10698556012544747</v>
      </c>
      <c r="AB163" s="184">
        <v>-2.2401844892472766E-2</v>
      </c>
      <c r="AC163" s="164" t="s">
        <v>952</v>
      </c>
    </row>
    <row r="164" spans="1:29">
      <c r="A164" s="144" t="s">
        <v>194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955</v>
      </c>
      <c r="J164" s="152" t="s">
        <v>1200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0.10891264840792658</v>
      </c>
      <c r="AB164" s="184">
        <v>-2.2703852371409372E-2</v>
      </c>
      <c r="AC164" s="164" t="s">
        <v>952</v>
      </c>
    </row>
    <row r="165" spans="1:29">
      <c r="A165" s="144" t="s">
        <v>195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955</v>
      </c>
      <c r="J165" s="152" t="s">
        <v>1322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0.12163323975210227</v>
      </c>
      <c r="AB165" s="184">
        <v>-2.4822578220451197E-2</v>
      </c>
      <c r="AC165" s="164" t="s">
        <v>952</v>
      </c>
    </row>
    <row r="166" spans="1:29" ht="16.5" customHeight="1">
      <c r="A166" s="144" t="s">
        <v>196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955</v>
      </c>
      <c r="J166" s="152" t="s">
        <v>1323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0.12223220963696346</v>
      </c>
      <c r="AB166" s="184">
        <v>-2.4897826798679912E-2</v>
      </c>
      <c r="AC166" s="164" t="s">
        <v>952</v>
      </c>
    </row>
    <row r="167" spans="1:29">
      <c r="A167" s="144" t="s">
        <v>197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955</v>
      </c>
      <c r="J167" s="152" t="s">
        <v>1324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0.13113041758530164</v>
      </c>
      <c r="AB167" s="184">
        <v>-2.6355900524934306E-2</v>
      </c>
      <c r="AC167" s="164" t="s">
        <v>952</v>
      </c>
    </row>
    <row r="168" spans="1:29">
      <c r="A168" s="144" t="s">
        <v>198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955</v>
      </c>
      <c r="J168" s="152" t="s">
        <v>1325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0.14096959138943221</v>
      </c>
      <c r="AB168" s="184">
        <v>-2.8083222700586941E-2</v>
      </c>
      <c r="AC168" s="164" t="s">
        <v>952</v>
      </c>
    </row>
    <row r="169" spans="1:29">
      <c r="A169" s="144" t="s">
        <v>199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955</v>
      </c>
      <c r="J169" s="152" t="s">
        <v>1326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0.14668758214440092</v>
      </c>
      <c r="AB169" s="184">
        <v>-2.9210599437959228E-2</v>
      </c>
      <c r="AC169" s="164" t="s">
        <v>952</v>
      </c>
    </row>
    <row r="170" spans="1:29">
      <c r="A170" s="144" t="s">
        <v>200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955</v>
      </c>
      <c r="J170" s="152" t="s">
        <v>1327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0.15237241779497079</v>
      </c>
      <c r="AB170" s="184">
        <v>-3.0335391532344547E-2</v>
      </c>
      <c r="AC170" s="164" t="s">
        <v>952</v>
      </c>
    </row>
    <row r="171" spans="1:29">
      <c r="A171" s="144" t="s">
        <v>201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955</v>
      </c>
      <c r="J171" s="152" t="s">
        <v>1328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0.14776248944444426</v>
      </c>
      <c r="AB171" s="184">
        <v>-2.9427377735042892E-2</v>
      </c>
      <c r="AC171" s="164" t="s">
        <v>952</v>
      </c>
    </row>
    <row r="172" spans="1:29">
      <c r="A172" s="144" t="s">
        <v>202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955</v>
      </c>
      <c r="J172" s="152" t="s">
        <v>1329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0.13905132543021015</v>
      </c>
      <c r="AB172" s="184">
        <v>-2.7720006118546969E-2</v>
      </c>
      <c r="AC172" s="164" t="s">
        <v>952</v>
      </c>
    </row>
    <row r="173" spans="1:29">
      <c r="A173" s="144" t="s">
        <v>203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955</v>
      </c>
      <c r="J173" s="152" t="s">
        <v>1330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0.14973922522179972</v>
      </c>
      <c r="AB173" s="184">
        <v>-2.9800241782847792E-2</v>
      </c>
      <c r="AC173" s="164" t="s">
        <v>952</v>
      </c>
    </row>
    <row r="174" spans="1:29">
      <c r="A174" s="144" t="s">
        <v>204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955</v>
      </c>
      <c r="J174" s="152" t="s">
        <v>1331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0.14483652123503443</v>
      </c>
      <c r="AB174" s="184">
        <v>-2.8846663894140034E-2</v>
      </c>
      <c r="AC174" s="164" t="s">
        <v>952</v>
      </c>
    </row>
    <row r="175" spans="1:29">
      <c r="A175" s="144" t="s">
        <v>205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955</v>
      </c>
      <c r="J175" s="152" t="s">
        <v>1332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0.12610496315789455</v>
      </c>
      <c r="AB175" s="184">
        <v>-2.5229026608187155E-2</v>
      </c>
      <c r="AC175" s="164" t="s">
        <v>952</v>
      </c>
    </row>
    <row r="176" spans="1:29">
      <c r="A176" s="144" t="s">
        <v>206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955</v>
      </c>
      <c r="J176" s="152" t="s">
        <v>1333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0.13050455991692611</v>
      </c>
      <c r="AB176" s="184">
        <v>-2.6069153852544158E-2</v>
      </c>
      <c r="AC176" s="164" t="s">
        <v>952</v>
      </c>
    </row>
    <row r="177" spans="1:29">
      <c r="A177" s="144" t="s">
        <v>207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955</v>
      </c>
      <c r="J177" s="152" t="s">
        <v>1334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0.13356173089632373</v>
      </c>
      <c r="AB177" s="184">
        <v>-2.6648008467575535E-2</v>
      </c>
      <c r="AC177" s="164" t="s">
        <v>952</v>
      </c>
    </row>
    <row r="178" spans="1:29">
      <c r="A178" s="144" t="s">
        <v>208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955</v>
      </c>
      <c r="J178" s="152" t="s">
        <v>1335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0.13586257547751068</v>
      </c>
      <c r="AB178" s="184">
        <v>-2.707953345656211E-2</v>
      </c>
      <c r="AC178" s="164" t="s">
        <v>952</v>
      </c>
    </row>
    <row r="179" spans="1:29">
      <c r="A179" s="144" t="s">
        <v>209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955</v>
      </c>
      <c r="J179" s="152" t="s">
        <v>1336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0.12275866911764677</v>
      </c>
      <c r="AB179" s="184">
        <v>-2.4594652450980359E-2</v>
      </c>
      <c r="AC179" s="164" t="s">
        <v>952</v>
      </c>
    </row>
    <row r="180" spans="1:29">
      <c r="A180" s="144" t="s">
        <v>210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955</v>
      </c>
      <c r="J180" s="152" t="s">
        <v>1337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0.12504077806215697</v>
      </c>
      <c r="AB180" s="184">
        <v>-2.5017220719073752E-2</v>
      </c>
      <c r="AC180" s="164" t="s">
        <v>952</v>
      </c>
    </row>
    <row r="181" spans="1:29">
      <c r="A181" s="144" t="s">
        <v>211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955</v>
      </c>
      <c r="J181" s="152" t="s">
        <v>1338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0.1163765359191915</v>
      </c>
      <c r="AB181" s="184">
        <v>-2.3386920040403991E-2</v>
      </c>
      <c r="AC181" s="164" t="s">
        <v>952</v>
      </c>
    </row>
    <row r="182" spans="1:29">
      <c r="A182" s="144" t="s">
        <v>212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955</v>
      </c>
      <c r="J182" s="152" t="s">
        <v>1201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0.10768526425557523</v>
      </c>
      <c r="AB182" s="184">
        <v>-2.1758991078963286E-2</v>
      </c>
      <c r="AC182" s="164" t="s">
        <v>952</v>
      </c>
    </row>
    <row r="183" spans="1:29">
      <c r="A183" s="144" t="s">
        <v>213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955</v>
      </c>
      <c r="J183" s="152" t="s">
        <v>1339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0.1102193046362907</v>
      </c>
      <c r="AB183" s="184">
        <v>-2.222048804956045E-2</v>
      </c>
      <c r="AC183" s="164" t="s">
        <v>952</v>
      </c>
    </row>
    <row r="184" spans="1:29">
      <c r="A184" s="144" t="s">
        <v>214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955</v>
      </c>
      <c r="J184" s="152" t="s">
        <v>1202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9.9441738819319836E-2</v>
      </c>
      <c r="AB184" s="184">
        <v>-2.0222327449811006E-2</v>
      </c>
      <c r="AC184" s="164" t="s">
        <v>952</v>
      </c>
    </row>
    <row r="185" spans="1:29">
      <c r="A185" s="144" t="s">
        <v>215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955</v>
      </c>
      <c r="J185" s="152" t="s">
        <v>1203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0.10497683202846941</v>
      </c>
      <c r="AB185" s="184">
        <v>-2.1229678173191102E-2</v>
      </c>
      <c r="AC185" s="164" t="s">
        <v>952</v>
      </c>
    </row>
    <row r="186" spans="1:29">
      <c r="A186" s="144" t="s">
        <v>216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955</v>
      </c>
      <c r="J186" s="152" t="s">
        <v>1340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0.10580732971484741</v>
      </c>
      <c r="AB186" s="184">
        <v>-2.1371811130777019E-2</v>
      </c>
      <c r="AC186" s="164" t="s">
        <v>952</v>
      </c>
    </row>
    <row r="187" spans="1:29">
      <c r="A187" s="144" t="s">
        <v>217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955</v>
      </c>
      <c r="J187" s="152" t="s">
        <v>1341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0.11376788599373988</v>
      </c>
      <c r="AB187" s="184">
        <v>-2.2809821674491193E-2</v>
      </c>
      <c r="AC187" s="164" t="s">
        <v>952</v>
      </c>
    </row>
    <row r="188" spans="1:29">
      <c r="A188" s="144" t="s">
        <v>218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955</v>
      </c>
      <c r="J188" s="152" t="s">
        <v>1342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0.12332363743919039</v>
      </c>
      <c r="AB188" s="184">
        <v>-2.4529402841019676E-2</v>
      </c>
      <c r="AC188" s="164" t="s">
        <v>952</v>
      </c>
    </row>
    <row r="189" spans="1:29">
      <c r="A189" s="144" t="s">
        <v>219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955</v>
      </c>
      <c r="J189" s="152" t="s">
        <v>1343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0.13380987131242739</v>
      </c>
      <c r="AB189" s="184">
        <v>-2.6408087572590055E-2</v>
      </c>
      <c r="AC189" s="164" t="s">
        <v>952</v>
      </c>
    </row>
    <row r="190" spans="1:29">
      <c r="A190" s="144" t="s">
        <v>220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955</v>
      </c>
      <c r="J190" s="152" t="s">
        <v>1344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0.1286885083766609</v>
      </c>
      <c r="AB190" s="184">
        <v>-2.5478074638937143E-2</v>
      </c>
      <c r="AC190" s="164" t="s">
        <v>952</v>
      </c>
    </row>
    <row r="191" spans="1:29">
      <c r="A191" s="144" t="s">
        <v>221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955</v>
      </c>
      <c r="J191" s="152" t="s">
        <v>1345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0.12425413371647509</v>
      </c>
      <c r="AB191" s="184">
        <v>-2.467451348659E-2</v>
      </c>
      <c r="AC191" s="164" t="s">
        <v>952</v>
      </c>
    </row>
    <row r="192" spans="1:29">
      <c r="A192" s="144" t="s">
        <v>222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955</v>
      </c>
      <c r="J192" s="152" t="s">
        <v>1346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0.12426287592910223</v>
      </c>
      <c r="AB192" s="184">
        <v>-2.4663773203735584E-2</v>
      </c>
      <c r="AC192" s="164" t="s">
        <v>952</v>
      </c>
    </row>
    <row r="193" spans="1:29">
      <c r="A193" s="144" t="s">
        <v>223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955</v>
      </c>
      <c r="J193" s="152" t="s">
        <v>1347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0.10850545676905576</v>
      </c>
      <c r="AB193" s="184">
        <v>-2.1863454872961929E-2</v>
      </c>
      <c r="AC193" s="164" t="s">
        <v>952</v>
      </c>
    </row>
    <row r="194" spans="1:29">
      <c r="A194" s="144" t="s">
        <v>224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955</v>
      </c>
      <c r="J194" s="152" t="s">
        <v>1348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0.11088667862667423</v>
      </c>
      <c r="AB194" s="184">
        <v>-2.2269801961894098E-2</v>
      </c>
      <c r="AC194" s="164" t="s">
        <v>952</v>
      </c>
    </row>
    <row r="195" spans="1:29">
      <c r="A195" s="144" t="s">
        <v>225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955</v>
      </c>
      <c r="J195" s="152" t="s">
        <v>1349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0.11439975893393384</v>
      </c>
      <c r="AB195" s="184">
        <v>-2.287234050300313E-2</v>
      </c>
      <c r="AC195" s="164" t="s">
        <v>952</v>
      </c>
    </row>
    <row r="196" spans="1:29">
      <c r="A196" s="144" t="s">
        <v>226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955</v>
      </c>
      <c r="J196" s="152" t="s">
        <v>1350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0.10720895947712417</v>
      </c>
      <c r="AB196" s="184">
        <v>-2.1603925676937363E-2</v>
      </c>
      <c r="AC196" s="164" t="s">
        <v>952</v>
      </c>
    </row>
    <row r="197" spans="1:29">
      <c r="A197" s="144" t="s">
        <v>227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955</v>
      </c>
      <c r="J197" s="152" t="s">
        <v>1351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0.10650197205499801</v>
      </c>
      <c r="AB197" s="184">
        <v>-2.1467216202155193E-2</v>
      </c>
      <c r="AC197" s="164" t="s">
        <v>952</v>
      </c>
    </row>
    <row r="198" spans="1:29">
      <c r="A198" s="144" t="s">
        <v>228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955</v>
      </c>
      <c r="J198" s="152" t="s">
        <v>1352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0.11305524884451823</v>
      </c>
      <c r="AB198" s="184">
        <v>-2.2586200591606431E-2</v>
      </c>
      <c r="AC198" s="164" t="s">
        <v>952</v>
      </c>
    </row>
    <row r="199" spans="1:29">
      <c r="A199" s="144" t="s">
        <v>229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955</v>
      </c>
      <c r="J199" s="152" t="s">
        <v>1353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0.12038996335540819</v>
      </c>
      <c r="AB199" s="184">
        <v>-2.3834305077262696E-2</v>
      </c>
      <c r="AC199" s="164" t="s">
        <v>952</v>
      </c>
    </row>
    <row r="200" spans="1:29">
      <c r="A200" s="144" t="s">
        <v>230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955</v>
      </c>
      <c r="J200" s="152" t="s">
        <v>1354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0.11539218056013167</v>
      </c>
      <c r="AB200" s="184">
        <v>-2.296297704557948E-2</v>
      </c>
      <c r="AC200" s="164" t="s">
        <v>952</v>
      </c>
    </row>
    <row r="201" spans="1:29">
      <c r="A201" s="144" t="s">
        <v>231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955</v>
      </c>
      <c r="J201" s="152" t="s">
        <v>1355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0.1097729637887066</v>
      </c>
      <c r="AB201" s="184">
        <v>-2.1989134280510081E-2</v>
      </c>
      <c r="AC201" s="164" t="s">
        <v>952</v>
      </c>
    </row>
    <row r="202" spans="1:29">
      <c r="A202" s="144" t="s">
        <v>232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955</v>
      </c>
      <c r="J202" s="152" t="s">
        <v>1356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0.10800965339858615</v>
      </c>
      <c r="AB202" s="184">
        <v>-2.1674254884901156E-2</v>
      </c>
      <c r="AC202" s="164" t="s">
        <v>952</v>
      </c>
    </row>
    <row r="203" spans="1:29">
      <c r="A203" s="144" t="s">
        <v>233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955</v>
      </c>
      <c r="J203" s="152" t="s">
        <v>1357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0.12512181847041814</v>
      </c>
      <c r="AB203" s="184">
        <v>-2.4552534559884487E-2</v>
      </c>
      <c r="AC203" s="164" t="s">
        <v>952</v>
      </c>
    </row>
    <row r="204" spans="1:29">
      <c r="A204" s="144" t="s">
        <v>234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955</v>
      </c>
      <c r="J204" s="152" t="s">
        <v>1485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0.13117353796445874</v>
      </c>
      <c r="AB204" s="184">
        <v>-2.5555607969844019E-2</v>
      </c>
      <c r="AC204" s="164" t="s">
        <v>952</v>
      </c>
    </row>
    <row r="205" spans="1:29">
      <c r="A205" s="199" t="s">
        <v>235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955</v>
      </c>
      <c r="J205" s="207" t="s">
        <v>1579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0.1371139270096462</v>
      </c>
      <c r="AB205" s="217">
        <v>-2.66180951411219E-2</v>
      </c>
      <c r="AC205" s="164" t="s">
        <v>952</v>
      </c>
    </row>
    <row r="206" spans="1:29">
      <c r="A206" s="144" t="s">
        <v>236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955</v>
      </c>
      <c r="J206" s="152" t="s">
        <v>1486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0.13182318634666657</v>
      </c>
      <c r="AB206" s="184">
        <v>-2.5650755271111159E-2</v>
      </c>
      <c r="AC206" s="164" t="s">
        <v>952</v>
      </c>
    </row>
    <row r="207" spans="1:29">
      <c r="A207" s="144" t="s">
        <v>237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955</v>
      </c>
      <c r="J207" s="152" t="s">
        <v>1487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0.13305387880396302</v>
      </c>
      <c r="AB207" s="184">
        <v>-2.5865376539278007E-2</v>
      </c>
      <c r="AC207" s="164" t="s">
        <v>952</v>
      </c>
    </row>
    <row r="208" spans="1:29">
      <c r="A208" s="144" t="s">
        <v>238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955</v>
      </c>
      <c r="J208" s="152" t="s">
        <v>1358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0.12746961310089788</v>
      </c>
      <c r="AB208" s="184">
        <v>-2.4852456347948637E-2</v>
      </c>
      <c r="AC208" s="164" t="s">
        <v>952</v>
      </c>
    </row>
    <row r="209" spans="1:29">
      <c r="A209" s="144" t="s">
        <v>239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955</v>
      </c>
      <c r="J209" s="152" t="s">
        <v>1359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0.1083016145110407</v>
      </c>
      <c r="AB209" s="184">
        <v>-2.140971857693641E-2</v>
      </c>
      <c r="AC209" s="164" t="s">
        <v>952</v>
      </c>
    </row>
    <row r="210" spans="1:29">
      <c r="A210" s="144" t="s">
        <v>240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955</v>
      </c>
      <c r="J210" s="152" t="s">
        <v>1360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0.10786717544043234</v>
      </c>
      <c r="AB210" s="184">
        <v>-2.1323339752311155E-2</v>
      </c>
      <c r="AC210" s="164" t="s">
        <v>952</v>
      </c>
    </row>
    <row r="211" spans="1:29" ht="15.75" customHeight="1">
      <c r="A211" s="144" t="s">
        <v>241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955</v>
      </c>
      <c r="J211" s="152" t="s">
        <v>1361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0.10597948270833313</v>
      </c>
      <c r="AB211" s="184">
        <v>-2.0978856354166631E-2</v>
      </c>
      <c r="AC211" s="164" t="s">
        <v>952</v>
      </c>
    </row>
    <row r="212" spans="1:29">
      <c r="A212" s="144" t="s">
        <v>242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955</v>
      </c>
      <c r="J212" s="152" t="s">
        <v>1362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0.10693641116295138</v>
      </c>
      <c r="AB212" s="184">
        <v>-2.1138683151892268E-2</v>
      </c>
      <c r="AC212" s="164" t="s">
        <v>952</v>
      </c>
    </row>
    <row r="213" spans="1:29">
      <c r="A213" s="144" t="s">
        <v>243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955</v>
      </c>
      <c r="J213" s="152" t="s">
        <v>1363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9.8506133333333246E-2</v>
      </c>
      <c r="AB213" s="184">
        <v>-1.9643963639490947E-2</v>
      </c>
      <c r="AC213" s="164" t="s">
        <v>952</v>
      </c>
    </row>
    <row r="214" spans="1:29">
      <c r="A214" s="144" t="s">
        <v>244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955</v>
      </c>
      <c r="J214" s="152" t="s">
        <v>1364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0.10645590224276646</v>
      </c>
      <c r="AB214" s="184">
        <v>-2.1028364149974443E-2</v>
      </c>
      <c r="AC214" s="164" t="s">
        <v>952</v>
      </c>
    </row>
    <row r="215" spans="1:29">
      <c r="A215" s="144" t="s">
        <v>245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955</v>
      </c>
      <c r="J215" s="152" t="s">
        <v>1365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0.11654976482617574</v>
      </c>
      <c r="AB215" s="184">
        <v>-2.2781248398091591E-2</v>
      </c>
      <c r="AC215" s="164" t="s">
        <v>952</v>
      </c>
    </row>
    <row r="216" spans="1:29">
      <c r="A216" s="144" t="s">
        <v>246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955</v>
      </c>
      <c r="J216" s="152" t="s">
        <v>1366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0.10566842178117031</v>
      </c>
      <c r="AB216" s="184">
        <v>-2.0877902086513966E-2</v>
      </c>
      <c r="AC216" s="164" t="s">
        <v>952</v>
      </c>
    </row>
    <row r="217" spans="1:29">
      <c r="A217" s="144" t="s">
        <v>247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955</v>
      </c>
      <c r="J217" s="152" t="s">
        <v>1367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0.10033547369132023</v>
      </c>
      <c r="AB217" s="184">
        <v>-1.9943275379939118E-2</v>
      </c>
      <c r="AC217" s="164" t="s">
        <v>952</v>
      </c>
    </row>
    <row r="218" spans="1:29">
      <c r="A218" s="144" t="s">
        <v>248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955</v>
      </c>
      <c r="J218" s="152" t="s">
        <v>1368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8.9218508925869688E-2</v>
      </c>
      <c r="AB218" s="184">
        <v>-1.8014377811396809E-2</v>
      </c>
      <c r="AC218" s="164" t="s">
        <v>952</v>
      </c>
    </row>
    <row r="219" spans="1:29">
      <c r="A219" s="144" t="s">
        <v>249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955</v>
      </c>
      <c r="J219" s="152" t="s">
        <v>1369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9.631536111111072E-2</v>
      </c>
      <c r="AB219" s="184">
        <v>-1.9222360341365485E-2</v>
      </c>
      <c r="AC219" s="164" t="s">
        <v>952</v>
      </c>
    </row>
    <row r="220" spans="1:29">
      <c r="A220" s="144" t="s">
        <v>250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955</v>
      </c>
      <c r="J220" s="152" t="s">
        <v>1370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9.9426114009661504E-2</v>
      </c>
      <c r="AB220" s="184">
        <v>-1.9743185040812961E-2</v>
      </c>
      <c r="AC220" s="164" t="s">
        <v>952</v>
      </c>
    </row>
    <row r="221" spans="1:29">
      <c r="A221" s="144" t="s">
        <v>251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955</v>
      </c>
      <c r="J221" s="152" t="s">
        <v>1371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9.4701619900497525E-2</v>
      </c>
      <c r="AB221" s="184">
        <v>-1.8926559203980453E-2</v>
      </c>
      <c r="AC221" s="164" t="s">
        <v>952</v>
      </c>
    </row>
    <row r="222" spans="1:29">
      <c r="A222" s="144" t="s">
        <v>252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955</v>
      </c>
      <c r="J222" s="152" t="s">
        <v>1372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9.0807954234769506E-2</v>
      </c>
      <c r="AB222" s="184">
        <v>-1.8254002014198578E-2</v>
      </c>
      <c r="AC222" s="164" t="s">
        <v>952</v>
      </c>
    </row>
    <row r="223" spans="1:29">
      <c r="A223" s="144" t="s">
        <v>253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955</v>
      </c>
      <c r="J223" s="152" t="s">
        <v>1204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8.1374803254437689E-2</v>
      </c>
      <c r="AB223" s="184">
        <v>-1.6647764464168491E-2</v>
      </c>
      <c r="AC223" s="164" t="s">
        <v>952</v>
      </c>
    </row>
    <row r="224" spans="1:29">
      <c r="A224" s="144" t="s">
        <v>254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955</v>
      </c>
      <c r="J224" s="152" t="s">
        <v>1205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8.2621116838487829E-2</v>
      </c>
      <c r="AB224" s="184">
        <v>-1.6845369170348734E-2</v>
      </c>
      <c r="AC224" s="164" t="s">
        <v>952</v>
      </c>
    </row>
    <row r="225" spans="1:29">
      <c r="A225" s="144" t="s">
        <v>255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955</v>
      </c>
      <c r="J225" s="152" t="s">
        <v>1373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8.6198212707721877E-2</v>
      </c>
      <c r="AB225" s="184">
        <v>-1.7432686282176535E-2</v>
      </c>
      <c r="AC225" s="164" t="s">
        <v>952</v>
      </c>
    </row>
    <row r="226" spans="1:29">
      <c r="A226" s="144" t="s">
        <v>256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955</v>
      </c>
      <c r="J226" s="152" t="s">
        <v>1374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8.5413029261962592E-2</v>
      </c>
      <c r="AB226" s="184">
        <v>-1.7289142806163893E-2</v>
      </c>
      <c r="AC226" s="164" t="s">
        <v>952</v>
      </c>
    </row>
    <row r="227" spans="1:29" ht="16.5" customHeight="1">
      <c r="A227" s="144" t="s">
        <v>257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955</v>
      </c>
      <c r="J227" s="152" t="s">
        <v>1375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9.2921742151162556E-2</v>
      </c>
      <c r="AB227" s="184">
        <v>-1.8525051711886453E-2</v>
      </c>
      <c r="AC227" s="164" t="s">
        <v>952</v>
      </c>
    </row>
    <row r="228" spans="1:29">
      <c r="A228" s="144" t="s">
        <v>258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955</v>
      </c>
      <c r="J228" s="152" t="s">
        <v>1376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9.8627188679851763E-2</v>
      </c>
      <c r="AB228" s="184">
        <v>-1.9457134233799467E-2</v>
      </c>
      <c r="AC228" s="164" t="s">
        <v>952</v>
      </c>
    </row>
    <row r="229" spans="1:29">
      <c r="A229" s="144" t="s">
        <v>259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955</v>
      </c>
      <c r="J229" s="152" t="s">
        <v>1377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9.6426788760807014E-2</v>
      </c>
      <c r="AB229" s="184">
        <v>-1.908119766250449E-2</v>
      </c>
      <c r="AC229" s="164" t="s">
        <v>952</v>
      </c>
    </row>
    <row r="230" spans="1:29">
      <c r="A230" s="144" t="s">
        <v>260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955</v>
      </c>
      <c r="J230" s="152" t="s">
        <v>1378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9.7373123609118206E-2</v>
      </c>
      <c r="AB230" s="184">
        <v>-1.9223601912960353E-2</v>
      </c>
      <c r="AC230" s="164" t="s">
        <v>952</v>
      </c>
    </row>
    <row r="231" spans="1:29">
      <c r="A231" s="144" t="s">
        <v>261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955</v>
      </c>
      <c r="J231" s="152" t="s">
        <v>1379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9.7674098190476011E-2</v>
      </c>
      <c r="AB231" s="184">
        <v>-1.9259575904762016E-2</v>
      </c>
      <c r="AC231" s="164" t="s">
        <v>952</v>
      </c>
    </row>
    <row r="232" spans="1:29">
      <c r="A232" s="144" t="s">
        <v>262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955</v>
      </c>
      <c r="J232" s="152" t="s">
        <v>1380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9.4280338865180724E-2</v>
      </c>
      <c r="AB232" s="184">
        <v>-1.8692868974237387E-2</v>
      </c>
      <c r="AC232" s="164" t="s">
        <v>952</v>
      </c>
    </row>
    <row r="233" spans="1:29">
      <c r="A233" s="144" t="s">
        <v>263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955</v>
      </c>
      <c r="J233" s="152" t="s">
        <v>1381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0.1138688160528798</v>
      </c>
      <c r="AB233" s="184">
        <v>-2.1860258010702127E-2</v>
      </c>
      <c r="AC233" s="164" t="s">
        <v>952</v>
      </c>
    </row>
    <row r="234" spans="1:29">
      <c r="A234" s="144" t="s">
        <v>264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955</v>
      </c>
      <c r="J234" s="152" t="s">
        <v>1488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0.11835829957686839</v>
      </c>
      <c r="AB234" s="184">
        <v>-2.257278492399295E-2</v>
      </c>
      <c r="AC234" s="164" t="s">
        <v>952</v>
      </c>
    </row>
    <row r="235" spans="1:29">
      <c r="A235" s="144" t="s">
        <v>265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955</v>
      </c>
      <c r="J235" s="152" t="s">
        <v>1697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0.1322958170411983</v>
      </c>
      <c r="AB235" s="219">
        <v>-2.4967704151061421E-2</v>
      </c>
      <c r="AC235" s="164" t="s">
        <v>952</v>
      </c>
    </row>
    <row r="236" spans="1:29">
      <c r="A236" s="144" t="s">
        <v>266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955</v>
      </c>
      <c r="J236" s="152" t="s">
        <v>1617</v>
      </c>
      <c r="K236" s="170">
        <v>43817</v>
      </c>
      <c r="L236" s="170" t="s">
        <v>1616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0.12933000615384582</v>
      </c>
      <c r="AB236" s="219">
        <v>-2.4407577653457579E-2</v>
      </c>
      <c r="AC236" s="164" t="s">
        <v>952</v>
      </c>
    </row>
    <row r="237" spans="1:29">
      <c r="A237" s="144" t="s">
        <v>267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955</v>
      </c>
      <c r="J237" s="152" t="s">
        <v>1618</v>
      </c>
      <c r="K237" s="170">
        <v>43818</v>
      </c>
      <c r="L237" s="170" t="s">
        <v>1616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0.12710168152274814</v>
      </c>
      <c r="AB237" s="219">
        <v>-2.3988171154441185E-2</v>
      </c>
      <c r="AC237" s="164" t="s">
        <v>952</v>
      </c>
    </row>
    <row r="238" spans="1:29">
      <c r="A238" s="144" t="s">
        <v>268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955</v>
      </c>
      <c r="J238" s="152" t="s">
        <v>1619</v>
      </c>
      <c r="K238" s="170">
        <v>43819</v>
      </c>
      <c r="L238" s="170" t="s">
        <v>1616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0.12408437173678499</v>
      </c>
      <c r="AB238" s="219">
        <v>-2.3421729049160289E-2</v>
      </c>
      <c r="AC238" s="164" t="s">
        <v>952</v>
      </c>
    </row>
    <row r="239" spans="1:29">
      <c r="A239" s="144" t="s">
        <v>269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955</v>
      </c>
      <c r="J239" s="152" t="s">
        <v>1382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0.11035219030079779</v>
      </c>
      <c r="AB239" s="184">
        <v>-2.0851293247391212E-2</v>
      </c>
      <c r="AC239" s="164" t="s">
        <v>952</v>
      </c>
    </row>
    <row r="240" spans="1:29" ht="15.75" customHeight="1">
      <c r="A240" s="144" t="s">
        <v>270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955</v>
      </c>
      <c r="J240" s="152" t="s">
        <v>1489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0.11661583114779139</v>
      </c>
      <c r="AB240" s="184">
        <v>-2.2019230872688755E-2</v>
      </c>
      <c r="AC240" s="164" t="s">
        <v>952</v>
      </c>
    </row>
    <row r="241" spans="1:29">
      <c r="A241" s="144" t="s">
        <v>271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955</v>
      </c>
      <c r="J241" s="152" t="s">
        <v>1490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0.1157318162557075</v>
      </c>
      <c r="AB241" s="184">
        <v>-2.1854405875190386E-2</v>
      </c>
      <c r="AC241" s="164" t="s">
        <v>952</v>
      </c>
    </row>
    <row r="242" spans="1:29">
      <c r="A242" s="144" t="s">
        <v>272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955</v>
      </c>
      <c r="J242" s="152" t="s">
        <v>1620</v>
      </c>
      <c r="K242" s="170">
        <v>43825</v>
      </c>
      <c r="L242" s="170" t="s">
        <v>1616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0.12445105932999834</v>
      </c>
      <c r="AB242" s="219">
        <v>-2.3467668576625744E-2</v>
      </c>
      <c r="AC242" s="164" t="s">
        <v>952</v>
      </c>
    </row>
    <row r="243" spans="1:29">
      <c r="A243" s="144" t="s">
        <v>273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955</v>
      </c>
      <c r="J243" s="152" t="s">
        <v>1622</v>
      </c>
      <c r="K243" s="170">
        <v>43826</v>
      </c>
      <c r="L243" s="170" t="s">
        <v>1616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0.12297954009661805</v>
      </c>
      <c r="AB243" s="219">
        <v>-2.3195062681159451E-2</v>
      </c>
      <c r="AC243" s="164" t="s">
        <v>952</v>
      </c>
    </row>
    <row r="244" spans="1:29">
      <c r="A244" s="144" t="s">
        <v>274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955</v>
      </c>
      <c r="J244" s="152" t="s">
        <v>1780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0.13821756860622436</v>
      </c>
      <c r="AB244" s="219">
        <v>-2.5994031965118181E-2</v>
      </c>
      <c r="AC244" s="164" t="s">
        <v>952</v>
      </c>
    </row>
    <row r="245" spans="1:29">
      <c r="A245" s="144" t="s">
        <v>275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955</v>
      </c>
      <c r="J245" s="152" t="s">
        <v>1781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0.14148758957771745</v>
      </c>
      <c r="AB245" s="219">
        <v>-2.6591009913147445E-2</v>
      </c>
      <c r="AC245" s="164" t="s">
        <v>952</v>
      </c>
    </row>
    <row r="246" spans="1:29">
      <c r="A246" s="144" t="s">
        <v>276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955</v>
      </c>
      <c r="J246" s="152" t="s">
        <v>1782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0.15560234750186397</v>
      </c>
      <c r="AB246" s="219">
        <v>-2.9214290827740408E-2</v>
      </c>
      <c r="AC246" s="164" t="s">
        <v>952</v>
      </c>
    </row>
    <row r="247" spans="1:29">
      <c r="A247" s="144" t="s">
        <v>277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955</v>
      </c>
      <c r="J247" s="152" t="s">
        <v>1783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0.15313853161021962</v>
      </c>
      <c r="AB247" s="219">
        <v>-2.8747589542483798E-2</v>
      </c>
      <c r="AC247" s="164" t="s">
        <v>952</v>
      </c>
    </row>
    <row r="248" spans="1:29">
      <c r="A248" s="144" t="s">
        <v>278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955</v>
      </c>
      <c r="J248" s="152" t="s">
        <v>1784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0.14845496472851005</v>
      </c>
      <c r="AB248" s="219">
        <v>-2.7860799881639364E-2</v>
      </c>
      <c r="AC248" s="164" t="s">
        <v>952</v>
      </c>
    </row>
    <row r="249" spans="1:29">
      <c r="A249" s="144" t="s">
        <v>279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955</v>
      </c>
      <c r="J249" s="152" t="s">
        <v>1785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0.15590997571470666</v>
      </c>
      <c r="AB249" s="219">
        <v>-2.9272633775420109E-2</v>
      </c>
      <c r="AC249" s="164" t="s">
        <v>952</v>
      </c>
    </row>
    <row r="250" spans="1:29">
      <c r="A250" s="144" t="s">
        <v>280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955</v>
      </c>
      <c r="J250" s="152" t="s">
        <v>1786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0.14285954851020066</v>
      </c>
      <c r="AB250" s="219">
        <v>-2.6814075209158794E-2</v>
      </c>
      <c r="AC250" s="164" t="s">
        <v>952</v>
      </c>
    </row>
    <row r="251" spans="1:29">
      <c r="A251" s="144" t="s">
        <v>281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955</v>
      </c>
      <c r="J251" s="152" t="s">
        <v>1856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5.0884952380954029E-3</v>
      </c>
      <c r="AB251" s="219">
        <v>0.12148804990810325</v>
      </c>
      <c r="AC251" s="164" t="s">
        <v>952</v>
      </c>
    </row>
    <row r="252" spans="1:29">
      <c r="A252" s="144" t="s">
        <v>282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955</v>
      </c>
      <c r="J252" s="152" t="s">
        <v>1857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4.2460185185186905E-3</v>
      </c>
      <c r="AB252" s="219">
        <v>0.1217635792679963</v>
      </c>
      <c r="AC252" s="164" t="s">
        <v>952</v>
      </c>
    </row>
    <row r="253" spans="1:29">
      <c r="A253" s="144" t="s">
        <v>283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955</v>
      </c>
      <c r="J253" s="152" t="s">
        <v>1858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1.185165925925924E-2</v>
      </c>
      <c r="AB253" s="219">
        <v>0.12216985951068526</v>
      </c>
      <c r="AC253" s="164" t="s">
        <v>952</v>
      </c>
    </row>
    <row r="254" spans="1:29">
      <c r="A254" s="144" t="s">
        <v>284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955</v>
      </c>
      <c r="J254" s="152" t="s">
        <v>1859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7.7359600000002082E-3</v>
      </c>
      <c r="AB254" s="219">
        <v>0.12290443060829315</v>
      </c>
      <c r="AC254" s="164" t="s">
        <v>952</v>
      </c>
    </row>
    <row r="255" spans="1:29">
      <c r="A255" s="144" t="s">
        <v>285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955</v>
      </c>
      <c r="J255" s="152" t="s">
        <v>1860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2.13985993265986E-3</v>
      </c>
      <c r="AB255" s="219">
        <v>0.12316747256590066</v>
      </c>
      <c r="AC255" s="164" t="s">
        <v>952</v>
      </c>
    </row>
    <row r="256" spans="1:29">
      <c r="A256" s="144" t="s">
        <v>286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955</v>
      </c>
      <c r="J256" s="152" t="s">
        <v>1799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0.14955095988530465</v>
      </c>
      <c r="AB256" s="219">
        <v>-2.7969354150537695E-2</v>
      </c>
      <c r="AC256" s="164" t="s">
        <v>952</v>
      </c>
    </row>
    <row r="257" spans="1:29">
      <c r="A257" s="144" t="s">
        <v>287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955</v>
      </c>
      <c r="J257" s="152" t="s">
        <v>1800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0.15047802827763457</v>
      </c>
      <c r="AB257" s="219">
        <v>-2.8163680234218669E-2</v>
      </c>
      <c r="AC257" s="164" t="s">
        <v>952</v>
      </c>
    </row>
    <row r="258" spans="1:29">
      <c r="A258" s="144" t="s">
        <v>288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955</v>
      </c>
      <c r="J258" s="152" t="s">
        <v>1861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6.5981455026455915E-3</v>
      </c>
      <c r="AB258" s="219">
        <v>0.12197256020229075</v>
      </c>
      <c r="AC258" s="164" t="s">
        <v>952</v>
      </c>
    </row>
    <row r="259" spans="1:29">
      <c r="A259" s="144" t="s">
        <v>289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955</v>
      </c>
      <c r="J259" s="152" t="s">
        <v>1801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0.13921889393424003</v>
      </c>
      <c r="AB259" s="219">
        <v>-2.5943784523809521E-2</v>
      </c>
      <c r="AC259" s="164" t="s">
        <v>952</v>
      </c>
    </row>
    <row r="260" spans="1:29">
      <c r="A260" s="144" t="s">
        <v>290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955</v>
      </c>
      <c r="J260" s="152" t="s">
        <v>1802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0.14328108360864023</v>
      </c>
      <c r="AB260" s="219">
        <v>-2.6756774699985941E-2</v>
      </c>
      <c r="AC260" s="164" t="s">
        <v>952</v>
      </c>
    </row>
    <row r="261" spans="1:29">
      <c r="A261" s="144" t="s">
        <v>291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955</v>
      </c>
      <c r="J261" s="152" t="s">
        <v>1621</v>
      </c>
      <c r="K261" s="170">
        <v>43853</v>
      </c>
      <c r="L261" s="170" t="s">
        <v>1616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0.10977484106891677</v>
      </c>
      <c r="AB261" s="219">
        <v>-2.0139576933896119E-2</v>
      </c>
      <c r="AC261" s="164" t="s">
        <v>952</v>
      </c>
    </row>
    <row r="262" spans="1:29">
      <c r="A262" s="144" t="s">
        <v>292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955</v>
      </c>
      <c r="J262" s="152" t="s">
        <v>1206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2.7466495502311394E-2</v>
      </c>
      <c r="AB262" s="184">
        <v>-3.9296546448084335E-3</v>
      </c>
      <c r="AC262" s="164" t="s">
        <v>952</v>
      </c>
    </row>
    <row r="263" spans="1:29">
      <c r="A263" s="144" t="s">
        <v>293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955</v>
      </c>
      <c r="J263" s="152" t="s">
        <v>1207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5.3400874800838327E-2</v>
      </c>
      <c r="AB263" s="184">
        <v>-9.024750635919121E-3</v>
      </c>
      <c r="AC263" s="164" t="s">
        <v>952</v>
      </c>
    </row>
    <row r="264" spans="1:29">
      <c r="A264" s="144" t="s">
        <v>294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955</v>
      </c>
      <c r="J264" s="152" t="s">
        <v>1208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6.4759296445001668E-2</v>
      </c>
      <c r="AB264" s="184">
        <v>-1.1253216199637261E-2</v>
      </c>
      <c r="AC264" s="164" t="s">
        <v>952</v>
      </c>
    </row>
    <row r="265" spans="1:29">
      <c r="A265" s="144" t="s">
        <v>295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955</v>
      </c>
      <c r="J265" s="152" t="s">
        <v>1383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8.3037330333332937E-2</v>
      </c>
      <c r="AB265" s="184">
        <v>-1.4830223138888821E-2</v>
      </c>
      <c r="AC265" s="164" t="s">
        <v>952</v>
      </c>
    </row>
    <row r="266" spans="1:29">
      <c r="A266" s="144" t="s">
        <v>296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955</v>
      </c>
      <c r="J266" s="152" t="s">
        <v>1384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8.2880870485678271E-2</v>
      </c>
      <c r="AB266" s="184">
        <v>-1.4805635395046313E-2</v>
      </c>
      <c r="AC266" s="164" t="s">
        <v>952</v>
      </c>
    </row>
    <row r="267" spans="1:29">
      <c r="A267" s="144" t="s">
        <v>297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955</v>
      </c>
      <c r="J267" s="152" t="s">
        <v>1385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8.6682515991176823E-2</v>
      </c>
      <c r="AB267" s="184">
        <v>-1.5548808574579409E-2</v>
      </c>
      <c r="AC267" s="164" t="s">
        <v>952</v>
      </c>
    </row>
    <row r="268" spans="1:29">
      <c r="A268" s="144" t="s">
        <v>298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955</v>
      </c>
      <c r="J268" s="152" t="s">
        <v>1386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9.5927741793709442E-2</v>
      </c>
      <c r="AB268" s="184">
        <v>-1.7341799423156168E-2</v>
      </c>
      <c r="AC268" s="164" t="s">
        <v>952</v>
      </c>
    </row>
    <row r="269" spans="1:29">
      <c r="A269" s="144" t="s">
        <v>299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955</v>
      </c>
      <c r="J269" s="152" t="s">
        <v>1491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0.10395100147783221</v>
      </c>
      <c r="AB269" s="184">
        <v>-1.8892969731800768E-2</v>
      </c>
      <c r="AC269" s="164" t="s">
        <v>952</v>
      </c>
    </row>
    <row r="270" spans="1:29">
      <c r="A270" s="144" t="s">
        <v>300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955</v>
      </c>
      <c r="J270" s="152" t="s">
        <v>1387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9.7240079400136015E-2</v>
      </c>
      <c r="AB270" s="184">
        <v>-1.7608862549420401E-2</v>
      </c>
      <c r="AC270" s="164" t="s">
        <v>952</v>
      </c>
    </row>
    <row r="271" spans="1:29">
      <c r="A271" s="144" t="s">
        <v>301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955</v>
      </c>
      <c r="J271" s="152" t="s">
        <v>1492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0.10407016232002153</v>
      </c>
      <c r="AB271" s="184">
        <v>-1.8920780358598233E-2</v>
      </c>
      <c r="AC271" s="164" t="s">
        <v>952</v>
      </c>
    </row>
    <row r="272" spans="1:29" ht="15.75" customHeight="1">
      <c r="A272" s="144" t="s">
        <v>302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955</v>
      </c>
      <c r="J272" s="152" t="s">
        <v>1795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0.12691069010691547</v>
      </c>
      <c r="AB272" s="219">
        <v>-2.3282539423467474E-2</v>
      </c>
      <c r="AC272" s="164" t="s">
        <v>952</v>
      </c>
    </row>
    <row r="273" spans="1:29">
      <c r="A273" s="144" t="s">
        <v>303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955</v>
      </c>
      <c r="J273" s="152" t="s">
        <v>1796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0.12146939600862994</v>
      </c>
      <c r="AB273" s="219">
        <v>-2.2251751779935214E-2</v>
      </c>
      <c r="AC273" s="164" t="s">
        <v>952</v>
      </c>
    </row>
    <row r="274" spans="1:29">
      <c r="A274" s="144" t="s">
        <v>304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955</v>
      </c>
      <c r="J274" s="152" t="s">
        <v>1797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0.11944585054413515</v>
      </c>
      <c r="AB274" s="219">
        <v>-2.1871797286040495E-2</v>
      </c>
      <c r="AC274" s="164" t="s">
        <v>952</v>
      </c>
    </row>
    <row r="275" spans="1:29">
      <c r="A275" s="144" t="s">
        <v>305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955</v>
      </c>
      <c r="J275" s="152" t="s">
        <v>1798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0.14339155783132496</v>
      </c>
      <c r="AB275" s="219">
        <v>-2.6399208701472165E-2</v>
      </c>
      <c r="AC275" s="164" t="s">
        <v>952</v>
      </c>
    </row>
    <row r="276" spans="1:29">
      <c r="A276" s="199" t="s">
        <v>306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955</v>
      </c>
      <c r="J276" s="207" t="s">
        <v>1853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2.1805821276595472E-2</v>
      </c>
      <c r="AB276" s="217">
        <v>9.5913164050868582E-2</v>
      </c>
      <c r="AC276" s="223" t="s">
        <v>1852</v>
      </c>
    </row>
    <row r="277" spans="1:29">
      <c r="A277" s="144" t="s">
        <v>307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955</v>
      </c>
      <c r="J277" s="152" t="s">
        <v>1788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0.13895969797979779</v>
      </c>
      <c r="AB277" s="219">
        <v>-2.5573312121212055E-2</v>
      </c>
      <c r="AC277" s="164" t="s">
        <v>952</v>
      </c>
    </row>
    <row r="278" spans="1:29">
      <c r="A278" s="144" t="s">
        <v>308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955</v>
      </c>
      <c r="J278" s="152" t="s">
        <v>1789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0.13577945893259158</v>
      </c>
      <c r="AB278" s="219">
        <v>-2.4980446775261678E-2</v>
      </c>
      <c r="AC278" s="164" t="s">
        <v>952</v>
      </c>
    </row>
    <row r="279" spans="1:29">
      <c r="A279" s="144" t="s">
        <v>309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955</v>
      </c>
      <c r="J279" s="152" t="s">
        <v>1790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0.12213723407231436</v>
      </c>
      <c r="AB279" s="219">
        <v>-2.2437344972288109E-2</v>
      </c>
      <c r="AC279" s="164" t="s">
        <v>952</v>
      </c>
    </row>
    <row r="280" spans="1:29">
      <c r="A280" s="144" t="s">
        <v>310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955</v>
      </c>
      <c r="J280" s="152" t="s">
        <v>1791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0.12477013333333309</v>
      </c>
      <c r="AB280" s="219">
        <v>-2.2928763708086608E-2</v>
      </c>
      <c r="AC280" s="164" t="s">
        <v>952</v>
      </c>
    </row>
    <row r="281" spans="1:29">
      <c r="A281" s="144" t="s">
        <v>311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955</v>
      </c>
      <c r="J281" s="152" t="s">
        <v>1388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8.6781084774632866E-2</v>
      </c>
      <c r="AB281" s="219">
        <v>-1.5887635298742042E-2</v>
      </c>
      <c r="AC281" s="164" t="s">
        <v>952</v>
      </c>
    </row>
    <row r="282" spans="1:29">
      <c r="A282" s="144" t="s">
        <v>312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955</v>
      </c>
      <c r="J282" s="152" t="s">
        <v>1792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0.11991243170126631</v>
      </c>
      <c r="AB282" s="219">
        <v>-2.2011035069852358E-2</v>
      </c>
      <c r="AC282" s="164" t="s">
        <v>952</v>
      </c>
    </row>
    <row r="283" spans="1:29">
      <c r="A283" s="144" t="s">
        <v>313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955</v>
      </c>
      <c r="J283" s="152" t="s">
        <v>1793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0.12554376346604212</v>
      </c>
      <c r="AB283" s="219">
        <v>-2.3049343351548401E-2</v>
      </c>
      <c r="AC283" s="164" t="s">
        <v>952</v>
      </c>
    </row>
    <row r="284" spans="1:29">
      <c r="A284" s="144" t="s">
        <v>314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955</v>
      </c>
      <c r="J284" s="152" t="s">
        <v>1794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0.13115445113444801</v>
      </c>
      <c r="AB284" s="219">
        <v>-2.4080382263710787E-2</v>
      </c>
      <c r="AC284" s="164" t="s">
        <v>952</v>
      </c>
    </row>
    <row r="285" spans="1:29">
      <c r="A285" s="144" t="s">
        <v>315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1851</v>
      </c>
      <c r="J285" s="152" t="s">
        <v>1862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3.2608325987144138E-2</v>
      </c>
      <c r="AB285" s="219">
        <v>9.3478907992183835E-2</v>
      </c>
      <c r="AC285" s="164">
        <v>2.9629629629635001E-4</v>
      </c>
    </row>
    <row r="286" spans="1:29">
      <c r="A286" s="144" t="s">
        <v>316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955</v>
      </c>
      <c r="J286" s="152" t="s">
        <v>1787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0.13629005896742608</v>
      </c>
      <c r="AB286" s="219">
        <v>-2.489944225569718E-2</v>
      </c>
      <c r="AC286" s="164" t="s">
        <v>952</v>
      </c>
    </row>
    <row r="287" spans="1:29">
      <c r="A287" s="144" t="s">
        <v>800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955</v>
      </c>
      <c r="J287" s="152" t="s">
        <v>1623</v>
      </c>
      <c r="K287" s="170">
        <v>43899</v>
      </c>
      <c r="L287" s="170" t="s">
        <v>1616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9.9927173646394474E-2</v>
      </c>
      <c r="AB287" s="219">
        <v>-1.7887800256607411E-2</v>
      </c>
      <c r="AC287" s="164" t="s">
        <v>952</v>
      </c>
    </row>
    <row r="288" spans="1:29">
      <c r="A288" s="144" t="s">
        <v>801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955</v>
      </c>
      <c r="J288" s="152" t="s">
        <v>1758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0.12155876123257858</v>
      </c>
      <c r="AB288" s="219">
        <v>-2.2054523360183875E-2</v>
      </c>
      <c r="AC288" s="164" t="s">
        <v>952</v>
      </c>
    </row>
    <row r="289" spans="1:29">
      <c r="A289" s="144" t="s">
        <v>802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955</v>
      </c>
      <c r="J289" s="152" t="s">
        <v>1693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0.10716819686544299</v>
      </c>
      <c r="AB289" s="219">
        <v>-1.9299793068297211E-2</v>
      </c>
      <c r="AC289" s="164" t="s">
        <v>952</v>
      </c>
    </row>
    <row r="290" spans="1:29">
      <c r="A290" s="144" t="s">
        <v>803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955</v>
      </c>
      <c r="J290" s="152" t="s">
        <v>1309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8.6714116114285478E-2</v>
      </c>
      <c r="AB290" s="184">
        <v>-1.5394096965079429E-2</v>
      </c>
      <c r="AC290" s="164" t="s">
        <v>952</v>
      </c>
    </row>
    <row r="291" spans="1:29">
      <c r="A291" s="144" t="s">
        <v>804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1284</v>
      </c>
      <c r="J291" s="152" t="s">
        <v>1291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7.2061675626423183E-2</v>
      </c>
      <c r="AB291" s="184">
        <v>-1.2606214932928017E-2</v>
      </c>
      <c r="AC291" s="164" t="s">
        <v>952</v>
      </c>
    </row>
    <row r="292" spans="1:29">
      <c r="A292" s="144" t="s">
        <v>812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955</v>
      </c>
      <c r="J292" s="152" t="s">
        <v>1110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2.8686891562617944E-2</v>
      </c>
      <c r="AB292" s="184">
        <v>-4.3704868709797395E-3</v>
      </c>
      <c r="AC292" s="164" t="s">
        <v>952</v>
      </c>
    </row>
    <row r="293" spans="1:29">
      <c r="A293" s="144" t="s">
        <v>813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955</v>
      </c>
      <c r="J293" s="152" t="s">
        <v>1101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2.3988275424688288E-2</v>
      </c>
      <c r="AB293" s="184">
        <v>-3.4837142066186377E-3</v>
      </c>
      <c r="AC293" s="164" t="s">
        <v>952</v>
      </c>
    </row>
    <row r="294" spans="1:29">
      <c r="A294" s="144" t="s">
        <v>814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955</v>
      </c>
      <c r="J294" s="152" t="s">
        <v>1030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4.7804677966098996E-3</v>
      </c>
      <c r="AB294" s="184">
        <v>1.4235540489648812E-4</v>
      </c>
      <c r="AC294" s="164" t="s">
        <v>952</v>
      </c>
    </row>
    <row r="295" spans="1:29">
      <c r="A295" s="144" t="s">
        <v>815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955</v>
      </c>
      <c r="J295" s="152" t="s">
        <v>1029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-7.5533395442025641E-3</v>
      </c>
      <c r="AB295" s="184">
        <v>2.4639611319809962E-3</v>
      </c>
      <c r="AC295" s="164" t="s">
        <v>952</v>
      </c>
    </row>
    <row r="296" spans="1:29">
      <c r="A296" s="144" t="s">
        <v>816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955</v>
      </c>
      <c r="J296" s="152" t="s">
        <v>1102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9.0965883851625851E-3</v>
      </c>
      <c r="AB296" s="184">
        <v>-6.6969042088160791E-4</v>
      </c>
      <c r="AC296" s="164" t="s">
        <v>952</v>
      </c>
    </row>
    <row r="297" spans="1:29">
      <c r="A297" s="144" t="s">
        <v>823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955</v>
      </c>
      <c r="J297" s="152" t="s">
        <v>995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-2.2705739985052764E-2</v>
      </c>
      <c r="AB297" s="184">
        <v>5.2905456900849135E-3</v>
      </c>
      <c r="AC297" s="164" t="s">
        <v>952</v>
      </c>
    </row>
    <row r="298" spans="1:29">
      <c r="A298" s="144" t="s">
        <v>824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955</v>
      </c>
      <c r="J298" s="152" t="s">
        <v>1085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1.4383702323266245E-3</v>
      </c>
      <c r="AB298" s="184">
        <v>7.718484283762983E-4</v>
      </c>
      <c r="AC298" s="164" t="s">
        <v>952</v>
      </c>
    </row>
    <row r="299" spans="1:29">
      <c r="A299" s="144" t="s">
        <v>825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955</v>
      </c>
      <c r="J299" s="152" t="s">
        <v>1111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2.6461181809169343E-2</v>
      </c>
      <c r="AB299" s="184">
        <v>-3.8989602973977799E-3</v>
      </c>
      <c r="AC299" s="164" t="s">
        <v>952</v>
      </c>
    </row>
    <row r="300" spans="1:29">
      <c r="A300" s="144" t="s">
        <v>826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955</v>
      </c>
      <c r="J300" s="152" t="s">
        <v>1103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2.0120566394658423E-2</v>
      </c>
      <c r="AB300" s="184">
        <v>-2.7220298714143443E-3</v>
      </c>
      <c r="AC300" s="164" t="s">
        <v>952</v>
      </c>
    </row>
    <row r="301" spans="1:29">
      <c r="A301" s="144" t="s">
        <v>827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955</v>
      </c>
      <c r="J301" s="152" t="s">
        <v>1104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2.3290908956328238E-2</v>
      </c>
      <c r="AB301" s="184">
        <v>-3.3133856402662865E-3</v>
      </c>
      <c r="AC301" s="164" t="s">
        <v>952</v>
      </c>
    </row>
    <row r="302" spans="1:29">
      <c r="A302" s="144" t="s">
        <v>835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955</v>
      </c>
      <c r="J302" s="152" t="s">
        <v>1105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1.3897460782865023E-2</v>
      </c>
      <c r="AB302" s="184">
        <v>-1.5759682914817663E-3</v>
      </c>
      <c r="AC302" s="164" t="s">
        <v>952</v>
      </c>
    </row>
    <row r="303" spans="1:29">
      <c r="A303" s="144" t="s">
        <v>836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955</v>
      </c>
      <c r="J303" s="152" t="s">
        <v>1112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1.6839420552485773E-2</v>
      </c>
      <c r="AB303" s="184">
        <v>-2.1229418784527443E-3</v>
      </c>
      <c r="AC303" s="164" t="s">
        <v>952</v>
      </c>
    </row>
    <row r="304" spans="1:29">
      <c r="A304" s="144" t="s">
        <v>837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955</v>
      </c>
      <c r="J304" s="152" t="s">
        <v>1106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1.3974510106578242E-2</v>
      </c>
      <c r="AB304" s="184">
        <v>-1.5973768467474336E-3</v>
      </c>
      <c r="AC304" s="164" t="s">
        <v>952</v>
      </c>
    </row>
    <row r="305" spans="1:29">
      <c r="A305" s="144" t="s">
        <v>838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955</v>
      </c>
      <c r="J305" s="152" t="s">
        <v>1113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2.931038753665649E-2</v>
      </c>
      <c r="AB305" s="184">
        <v>-4.4219239491689599E-3</v>
      </c>
      <c r="AC305" s="164" t="s">
        <v>952</v>
      </c>
    </row>
    <row r="306" spans="1:29">
      <c r="A306" s="144" t="s">
        <v>839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955</v>
      </c>
      <c r="J306" s="152" t="s">
        <v>1107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2.3672223506461476E-2</v>
      </c>
      <c r="AB306" s="184">
        <v>-3.3898058034624867E-3</v>
      </c>
      <c r="AC306" s="164" t="s">
        <v>952</v>
      </c>
    </row>
    <row r="307" spans="1:29">
      <c r="A307" s="144" t="s">
        <v>845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955</v>
      </c>
      <c r="J307" s="152" t="s">
        <v>1114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4.5665747299269643E-2</v>
      </c>
      <c r="AB307" s="184">
        <v>-7.4199768369827002E-3</v>
      </c>
      <c r="AC307" s="164" t="s">
        <v>952</v>
      </c>
    </row>
    <row r="308" spans="1:29">
      <c r="A308" s="144" t="s">
        <v>846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955</v>
      </c>
      <c r="J308" s="152" t="s">
        <v>1624</v>
      </c>
      <c r="K308" s="170">
        <v>43929</v>
      </c>
      <c r="L308" s="170" t="s">
        <v>1616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4.0859828011610588E-2</v>
      </c>
      <c r="AB308" s="219">
        <v>-6.5483558780838891E-3</v>
      </c>
      <c r="AC308" s="164" t="s">
        <v>952</v>
      </c>
    </row>
    <row r="309" spans="1:29">
      <c r="A309" s="144" t="s">
        <v>847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955</v>
      </c>
      <c r="J309" s="152" t="s">
        <v>1626</v>
      </c>
      <c r="K309" s="170">
        <v>43930</v>
      </c>
      <c r="L309" s="170" t="s">
        <v>1616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4.3899405675805303E-2</v>
      </c>
      <c r="AB309" s="219">
        <v>-7.107075901875648E-3</v>
      </c>
      <c r="AC309" s="164" t="s">
        <v>952</v>
      </c>
    </row>
    <row r="310" spans="1:29">
      <c r="A310" s="144" t="s">
        <v>848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955</v>
      </c>
      <c r="J310" s="152" t="s">
        <v>1625</v>
      </c>
      <c r="K310" s="170">
        <v>43931</v>
      </c>
      <c r="L310" s="170" t="s">
        <v>1616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3.7545773433763641E-2</v>
      </c>
      <c r="AB310" s="219">
        <v>-5.9648292682927817E-3</v>
      </c>
      <c r="AC310" s="164" t="s">
        <v>952</v>
      </c>
    </row>
    <row r="311" spans="1:29">
      <c r="A311" s="144" t="s">
        <v>854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955</v>
      </c>
      <c r="J311" s="152" t="s">
        <v>1451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3.310610240133105E-2</v>
      </c>
      <c r="AB311" s="184">
        <v>-5.1725951497860745E-3</v>
      </c>
      <c r="AC311" s="164" t="s">
        <v>952</v>
      </c>
    </row>
    <row r="312" spans="1:29">
      <c r="A312" s="144" t="s">
        <v>855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955</v>
      </c>
      <c r="J312" s="152" t="s">
        <v>1115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5.1319979499940382E-2</v>
      </c>
      <c r="AB312" s="184">
        <v>-8.4310586562386103E-3</v>
      </c>
      <c r="AC312" s="164" t="s">
        <v>952</v>
      </c>
    </row>
    <row r="313" spans="1:29">
      <c r="A313" s="144" t="s">
        <v>856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955</v>
      </c>
      <c r="J313" s="152" t="s">
        <v>1695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4.3837719618239346E-2</v>
      </c>
      <c r="AB313" s="219">
        <v>-7.1030455048897156E-3</v>
      </c>
      <c r="AC313" s="164" t="s">
        <v>952</v>
      </c>
    </row>
    <row r="314" spans="1:29">
      <c r="A314" s="144" t="s">
        <v>857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955</v>
      </c>
      <c r="J314" s="152" t="s">
        <v>1759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4.5146150908025318E-2</v>
      </c>
      <c r="AB314" s="219">
        <v>-7.3398658699470598E-3</v>
      </c>
      <c r="AC314" s="164" t="s">
        <v>952</v>
      </c>
    </row>
    <row r="315" spans="1:29">
      <c r="A315" s="144" t="s">
        <v>858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955</v>
      </c>
      <c r="J315" s="152" t="s">
        <v>1760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5.4333126319468406E-2</v>
      </c>
      <c r="AB315" s="219">
        <v>-8.9638953279738143E-3</v>
      </c>
      <c r="AC315" s="164" t="s">
        <v>952</v>
      </c>
    </row>
    <row r="316" spans="1:29">
      <c r="A316" s="144" t="s">
        <v>864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955</v>
      </c>
      <c r="J316" s="152" t="s">
        <v>1761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5.7926425304135831E-2</v>
      </c>
      <c r="AB316" s="219">
        <v>-9.5982659714977103E-3</v>
      </c>
      <c r="AC316" s="164" t="s">
        <v>952</v>
      </c>
    </row>
    <row r="317" spans="1:29">
      <c r="A317" s="144" t="s">
        <v>865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955</v>
      </c>
      <c r="J317" s="152" t="s">
        <v>1762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4.5817845143449221E-2</v>
      </c>
      <c r="AB317" s="219">
        <v>-7.4902596151626977E-3</v>
      </c>
      <c r="AC317" s="164" t="s">
        <v>952</v>
      </c>
    </row>
    <row r="318" spans="1:29">
      <c r="A318" s="144" t="s">
        <v>866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955</v>
      </c>
      <c r="J318" s="152" t="s">
        <v>1763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5.3672047438982018E-2</v>
      </c>
      <c r="AB318" s="219">
        <v>-8.8565881517128631E-3</v>
      </c>
      <c r="AC318" s="164" t="s">
        <v>952</v>
      </c>
    </row>
    <row r="319" spans="1:29">
      <c r="A319" s="144" t="s">
        <v>867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955</v>
      </c>
      <c r="J319" s="152" t="s">
        <v>1764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5.0954318085469685E-2</v>
      </c>
      <c r="AB319" s="219">
        <v>-8.3908857435894824E-3</v>
      </c>
      <c r="AC319" s="164" t="s">
        <v>952</v>
      </c>
    </row>
    <row r="320" spans="1:29">
      <c r="A320" s="144" t="s">
        <v>868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955</v>
      </c>
      <c r="J320" s="152" t="s">
        <v>1696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4.2250004442932809E-2</v>
      </c>
      <c r="AB320" s="219">
        <v>-6.8994785447122897E-3</v>
      </c>
      <c r="AC320" s="164" t="s">
        <v>952</v>
      </c>
    </row>
    <row r="321" spans="1:29">
      <c r="A321" s="144" t="s">
        <v>874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955</v>
      </c>
      <c r="J321" s="152" t="s">
        <v>1765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4.8874810280689518E-2</v>
      </c>
      <c r="AB321" s="219">
        <v>-8.0337971367372418E-3</v>
      </c>
      <c r="AC321" s="164" t="s">
        <v>952</v>
      </c>
    </row>
    <row r="322" spans="1:29">
      <c r="A322" s="144" t="s">
        <v>875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955</v>
      </c>
      <c r="J322" s="152" t="s">
        <v>1766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5.5307572956609041E-2</v>
      </c>
      <c r="AB322" s="219">
        <v>-9.1294213252601786E-3</v>
      </c>
      <c r="AC322" s="164" t="s">
        <v>952</v>
      </c>
    </row>
    <row r="323" spans="1:29">
      <c r="A323" s="144" t="s">
        <v>876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955</v>
      </c>
      <c r="J323" s="152" t="s">
        <v>1767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5.9835812646369835E-2</v>
      </c>
      <c r="AB323" s="219">
        <v>-9.8971956730233845E-3</v>
      </c>
      <c r="AC323" s="164" t="s">
        <v>952</v>
      </c>
    </row>
    <row r="324" spans="1:29">
      <c r="A324" s="144" t="s">
        <v>877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1284</v>
      </c>
      <c r="J324" s="152" t="s">
        <v>1292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7.1519760106737662E-2</v>
      </c>
      <c r="AB324" s="184">
        <v>-1.18635684233932E-2</v>
      </c>
      <c r="AC324" s="164" t="s">
        <v>952</v>
      </c>
    </row>
    <row r="325" spans="1:29">
      <c r="A325" s="144" t="s">
        <v>885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955</v>
      </c>
      <c r="J325" s="152" t="s">
        <v>1312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7.7390870103092535E-2</v>
      </c>
      <c r="AB325" s="184">
        <v>-1.2849301141780067E-2</v>
      </c>
      <c r="AC325" s="164" t="s">
        <v>952</v>
      </c>
    </row>
    <row r="326" spans="1:29">
      <c r="A326" s="144" t="s">
        <v>886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955</v>
      </c>
      <c r="J326" s="152" t="s">
        <v>1313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7.4346786206896276E-2</v>
      </c>
      <c r="AB326" s="184">
        <v>-1.2341022458001616E-2</v>
      </c>
      <c r="AC326" s="164" t="s">
        <v>952</v>
      </c>
    </row>
    <row r="327" spans="1:29">
      <c r="A327" s="144" t="s">
        <v>887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955</v>
      </c>
      <c r="J327" s="152" t="s">
        <v>1452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8.5279879272726955E-2</v>
      </c>
      <c r="AB327" s="184">
        <v>-1.416543894214839E-2</v>
      </c>
      <c r="AC327" s="164" t="s">
        <v>952</v>
      </c>
    </row>
    <row r="328" spans="1:29">
      <c r="A328" s="144" t="s">
        <v>893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955</v>
      </c>
      <c r="J328" s="152" t="s">
        <v>1450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8.4087157745550201E-2</v>
      </c>
      <c r="AB328" s="184">
        <v>-1.396770309821993E-2</v>
      </c>
      <c r="AC328" s="164" t="s">
        <v>952</v>
      </c>
    </row>
    <row r="329" spans="1:29">
      <c r="A329" s="144" t="s">
        <v>894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955</v>
      </c>
      <c r="J329" s="152" t="s">
        <v>1453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8.3913033190929687E-2</v>
      </c>
      <c r="AB329" s="184">
        <v>-1.3939330047102461E-2</v>
      </c>
      <c r="AC329" s="164" t="s">
        <v>952</v>
      </c>
    </row>
    <row r="330" spans="1:29">
      <c r="A330" s="144" t="s">
        <v>895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955</v>
      </c>
      <c r="J330" s="152" t="s">
        <v>1449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8.5767441022280178E-2</v>
      </c>
      <c r="AB330" s="184">
        <v>-1.4246518654433826E-2</v>
      </c>
      <c r="AC330" s="164" t="s">
        <v>952</v>
      </c>
    </row>
    <row r="331" spans="1:29">
      <c r="A331" s="144" t="s">
        <v>896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955</v>
      </c>
      <c r="J331" s="152" t="s">
        <v>1315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7.4364124665142084E-2</v>
      </c>
      <c r="AB331" s="184">
        <v>-1.2365385778068116E-2</v>
      </c>
      <c r="AC331" s="164" t="s">
        <v>952</v>
      </c>
    </row>
    <row r="332" spans="1:29">
      <c r="A332" s="144" t="s">
        <v>897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1284</v>
      </c>
      <c r="J332" s="152" t="s">
        <v>1290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7.1103040173724041E-2</v>
      </c>
      <c r="AB332" s="184">
        <v>-1.1828993702497126E-2</v>
      </c>
      <c r="AC332" s="164" t="s">
        <v>952</v>
      </c>
    </row>
    <row r="333" spans="1:29">
      <c r="A333" s="144" t="s">
        <v>898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955</v>
      </c>
      <c r="J333" s="152" t="s">
        <v>1318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7.3619234816498569E-2</v>
      </c>
      <c r="AB333" s="184">
        <v>-1.224195041680165E-2</v>
      </c>
      <c r="AC333" s="164" t="s">
        <v>952</v>
      </c>
    </row>
    <row r="334" spans="1:29">
      <c r="A334" s="144" t="s">
        <v>899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955</v>
      </c>
      <c r="J334" s="152" t="s">
        <v>1454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8.2205212521588633E-2</v>
      </c>
      <c r="AB334" s="184">
        <v>-1.3646952849740712E-2</v>
      </c>
      <c r="AC334" s="164" t="s">
        <v>952</v>
      </c>
    </row>
    <row r="335" spans="1:29">
      <c r="A335" s="144" t="s">
        <v>900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955</v>
      </c>
      <c r="J335" s="152" t="s">
        <v>1316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7.6744023119147187E-2</v>
      </c>
      <c r="AB335" s="184">
        <v>-1.2755567151006009E-2</v>
      </c>
      <c r="AC335" s="164" t="s">
        <v>952</v>
      </c>
    </row>
    <row r="336" spans="1:29">
      <c r="A336" s="144" t="s">
        <v>901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1284</v>
      </c>
      <c r="J336" s="152" t="s">
        <v>1293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7.0989012985618771E-2</v>
      </c>
      <c r="AB336" s="184">
        <v>-1.1818645202832823E-2</v>
      </c>
      <c r="AC336" s="164" t="s">
        <v>952</v>
      </c>
    </row>
    <row r="337" spans="1:29">
      <c r="A337" s="144" t="s">
        <v>902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955</v>
      </c>
      <c r="J337" s="152" t="s">
        <v>1272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4.788870129480971E-2</v>
      </c>
      <c r="AB337" s="184">
        <v>-8.068665425360777E-3</v>
      </c>
      <c r="AC337" s="164" t="s">
        <v>952</v>
      </c>
    </row>
    <row r="338" spans="1:29">
      <c r="A338" s="144" t="s">
        <v>913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955</v>
      </c>
      <c r="J338" s="152" t="s">
        <v>1768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4.9036064196742002E-2</v>
      </c>
      <c r="AB338" s="219">
        <v>-8.2537704247840349E-3</v>
      </c>
      <c r="AC338" s="164" t="s">
        <v>952</v>
      </c>
    </row>
    <row r="339" spans="1:29">
      <c r="A339" s="144" t="s">
        <v>914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955</v>
      </c>
      <c r="J339" s="152" t="s">
        <v>1769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5.9964029636690785E-2</v>
      </c>
      <c r="AB339" s="219">
        <v>-1.001329977756571E-2</v>
      </c>
      <c r="AC339" s="164" t="s">
        <v>952</v>
      </c>
    </row>
    <row r="340" spans="1:29">
      <c r="A340" s="144" t="s">
        <v>915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955</v>
      </c>
      <c r="J340" s="152" t="s">
        <v>1273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5.294210128855048E-2</v>
      </c>
      <c r="AB340" s="219">
        <v>-8.8869716941273325E-3</v>
      </c>
      <c r="AC340" s="164" t="s">
        <v>952</v>
      </c>
    </row>
    <row r="341" spans="1:29">
      <c r="A341" s="144" t="s">
        <v>916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955</v>
      </c>
      <c r="J341" s="152" t="s">
        <v>1770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5.5774092580916035E-2</v>
      </c>
      <c r="AB341" s="219">
        <v>-9.3386153846151121E-3</v>
      </c>
      <c r="AC341" s="164" t="s">
        <v>952</v>
      </c>
    </row>
    <row r="342" spans="1:29">
      <c r="A342" s="144" t="s">
        <v>917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955</v>
      </c>
      <c r="J342" s="152" t="s">
        <v>1771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5.8747917754077505E-2</v>
      </c>
      <c r="AB342" s="219">
        <v>-9.8104245922205902E-3</v>
      </c>
      <c r="AC342" s="164" t="s">
        <v>952</v>
      </c>
    </row>
    <row r="343" spans="1:29">
      <c r="A343" s="144" t="s">
        <v>924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955</v>
      </c>
      <c r="J343" s="152" t="s">
        <v>1448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8.5484752955895749E-2</v>
      </c>
      <c r="AB343" s="219">
        <v>-1.4043697132728239E-2</v>
      </c>
      <c r="AC343" s="164" t="s">
        <v>952</v>
      </c>
    </row>
    <row r="344" spans="1:29">
      <c r="A344" s="144" t="s">
        <v>925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955</v>
      </c>
      <c r="J344" s="152" t="s">
        <v>1627</v>
      </c>
      <c r="K344" s="170">
        <v>43984</v>
      </c>
      <c r="L344" s="170" t="s">
        <v>1616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8.9051011935953106E-2</v>
      </c>
      <c r="AB344" s="219">
        <v>-1.460600008317714E-2</v>
      </c>
      <c r="AC344" s="164" t="s">
        <v>952</v>
      </c>
    </row>
    <row r="345" spans="1:29">
      <c r="A345" s="144" t="s">
        <v>926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955</v>
      </c>
      <c r="J345" s="152" t="s">
        <v>1628</v>
      </c>
      <c r="K345" s="170">
        <v>43985</v>
      </c>
      <c r="L345" s="170" t="s">
        <v>1616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8.9031686884395445E-2</v>
      </c>
      <c r="AB345" s="219">
        <v>-1.4601849663037347E-2</v>
      </c>
      <c r="AC345" s="164" t="s">
        <v>952</v>
      </c>
    </row>
    <row r="346" spans="1:29">
      <c r="A346" s="144" t="s">
        <v>927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955</v>
      </c>
      <c r="J346" s="152" t="s">
        <v>1630</v>
      </c>
      <c r="K346" s="170">
        <v>43986</v>
      </c>
      <c r="L346" s="170" t="s">
        <v>1616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8.8546789991728492E-2</v>
      </c>
      <c r="AB346" s="219">
        <v>-1.4524452936310883E-2</v>
      </c>
      <c r="AC346" s="164" t="s">
        <v>952</v>
      </c>
    </row>
    <row r="347" spans="1:29">
      <c r="A347" s="144" t="s">
        <v>928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955</v>
      </c>
      <c r="J347" s="152" t="s">
        <v>1629</v>
      </c>
      <c r="K347" s="170">
        <v>43987</v>
      </c>
      <c r="L347" s="170" t="s">
        <v>1616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9.3113888648314047E-2</v>
      </c>
      <c r="AB347" s="219">
        <v>-1.5239030168058276E-2</v>
      </c>
      <c r="AC347" s="164" t="s">
        <v>952</v>
      </c>
    </row>
    <row r="348" spans="1:29">
      <c r="A348" s="144" t="s">
        <v>929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955</v>
      </c>
      <c r="J348" s="152" t="s">
        <v>1772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9.8677665391733171E-2</v>
      </c>
      <c r="AB348" s="219">
        <v>-1.6107509109602791E-2</v>
      </c>
      <c r="AC348" s="164" t="s">
        <v>952</v>
      </c>
    </row>
    <row r="349" spans="1:29">
      <c r="A349" s="144" t="s">
        <v>930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955</v>
      </c>
      <c r="J349" s="152" t="s">
        <v>1773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0.1046911362657641</v>
      </c>
      <c r="AB349" s="219">
        <v>-1.7043840459345594E-2</v>
      </c>
      <c r="AC349" s="164" t="s">
        <v>952</v>
      </c>
    </row>
    <row r="350" spans="1:29">
      <c r="A350" s="144" t="s">
        <v>931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955</v>
      </c>
      <c r="J350" s="152" t="s">
        <v>1774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0.10346736134969281</v>
      </c>
      <c r="AB350" s="219">
        <v>-1.6851866175868757E-2</v>
      </c>
      <c r="AC350" s="164" t="s">
        <v>952</v>
      </c>
    </row>
    <row r="351" spans="1:29">
      <c r="A351" s="144" t="s">
        <v>932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955</v>
      </c>
      <c r="J351" s="152" t="s">
        <v>1631</v>
      </c>
      <c r="K351" s="170">
        <v>43993</v>
      </c>
      <c r="L351" s="170" t="s">
        <v>1616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9.2701194677270893E-2</v>
      </c>
      <c r="AB351" s="219">
        <v>-1.5179601019679412E-2</v>
      </c>
      <c r="AC351" s="164" t="s">
        <v>952</v>
      </c>
    </row>
    <row r="352" spans="1:29">
      <c r="A352" s="144" t="s">
        <v>933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955</v>
      </c>
      <c r="J352" s="152" t="s">
        <v>1694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9.3219367215781279E-2</v>
      </c>
      <c r="AB352" s="219">
        <v>-1.5258028391294864E-2</v>
      </c>
      <c r="AC352" s="164" t="s">
        <v>952</v>
      </c>
    </row>
    <row r="353" spans="1:29">
      <c r="A353" s="144" t="s">
        <v>939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955</v>
      </c>
      <c r="J353" s="152" t="s">
        <v>1447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8.0858517493154203E-2</v>
      </c>
      <c r="AB353" s="219">
        <v>-1.3347756698103064E-2</v>
      </c>
      <c r="AC353" s="164" t="s">
        <v>952</v>
      </c>
    </row>
    <row r="354" spans="1:29">
      <c r="A354" s="144" t="s">
        <v>940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955</v>
      </c>
      <c r="J354" s="152" t="s">
        <v>1775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9.6147249393203404E-2</v>
      </c>
      <c r="AB354" s="219">
        <v>-1.570027394821949E-2</v>
      </c>
      <c r="AC354" s="164" t="s">
        <v>952</v>
      </c>
    </row>
    <row r="355" spans="1:29">
      <c r="A355" s="144" t="s">
        <v>941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955</v>
      </c>
      <c r="J355" s="152" t="s">
        <v>1776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9.6812741966716409E-2</v>
      </c>
      <c r="AB355" s="219">
        <v>-1.5800467332324208E-2</v>
      </c>
      <c r="AC355" s="164" t="s">
        <v>952</v>
      </c>
    </row>
    <row r="356" spans="1:29">
      <c r="A356" s="144" t="s">
        <v>943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955</v>
      </c>
      <c r="J356" s="152" t="s">
        <v>1777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0.10391167813317193</v>
      </c>
      <c r="AB356" s="219">
        <v>-1.6886151840675323E-2</v>
      </c>
      <c r="AC356" s="164" t="s">
        <v>952</v>
      </c>
    </row>
    <row r="357" spans="1:29">
      <c r="A357" s="144" t="s">
        <v>945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955</v>
      </c>
      <c r="J357" s="152" t="s">
        <v>1778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0.11827589455311416</v>
      </c>
      <c r="AB357" s="219">
        <v>-1.9079645621425945E-2</v>
      </c>
      <c r="AC357" s="164" t="s">
        <v>952</v>
      </c>
    </row>
    <row r="358" spans="1:29">
      <c r="A358" s="144" t="s">
        <v>969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955</v>
      </c>
      <c r="J358" s="152" t="s">
        <v>1779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0.1193480423169262</v>
      </c>
      <c r="AB358" s="219">
        <v>-1.9240793757502317E-2</v>
      </c>
      <c r="AC358" s="164" t="s">
        <v>952</v>
      </c>
    </row>
    <row r="359" spans="1:29">
      <c r="A359" s="144" t="s">
        <v>970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955</v>
      </c>
      <c r="J359" s="152" t="s">
        <v>1849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5.136629371293E-2</v>
      </c>
      <c r="AB359" s="219">
        <v>5.2737371217729478E-2</v>
      </c>
      <c r="AC359" s="164" t="s">
        <v>952</v>
      </c>
    </row>
    <row r="360" spans="1:29">
      <c r="A360" s="144" t="s">
        <v>971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955</v>
      </c>
      <c r="J360" s="152" t="s">
        <v>1854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5.6640757869961922E-2</v>
      </c>
      <c r="AB360" s="219">
        <v>5.2369416458396323E-2</v>
      </c>
      <c r="AC360" s="164" t="s">
        <v>952</v>
      </c>
    </row>
    <row r="361" spans="1:29">
      <c r="A361" s="144" t="s">
        <v>1096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955</v>
      </c>
      <c r="J361" s="152" t="s">
        <v>1850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4.9198407238762343E-2</v>
      </c>
      <c r="AB361" s="219">
        <v>5.3143832792993173E-2</v>
      </c>
      <c r="AC361" s="164" t="s">
        <v>952</v>
      </c>
    </row>
    <row r="362" spans="1:29">
      <c r="A362" s="144" t="s">
        <v>1097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955</v>
      </c>
      <c r="J362" s="152" t="s">
        <v>1855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6.2628607008398562E-2</v>
      </c>
      <c r="AB362" s="219">
        <v>5.2052475731110714E-2</v>
      </c>
      <c r="AC362" s="164" t="s">
        <v>952</v>
      </c>
    </row>
    <row r="363" spans="1:29">
      <c r="A363" s="144" t="s">
        <v>1098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955</v>
      </c>
      <c r="J363" s="152" t="s">
        <v>1938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8.2213505862068992E-2</v>
      </c>
      <c r="AB363" s="219">
        <v>5.0136197503837465E-2</v>
      </c>
      <c r="AC363" s="164" t="s">
        <v>952</v>
      </c>
    </row>
    <row r="364" spans="1:29">
      <c r="A364" s="144" t="s">
        <v>1099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955</v>
      </c>
      <c r="J364" s="152" t="s">
        <v>1953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0.10315106746506997</v>
      </c>
      <c r="AB364" s="219">
        <v>4.679530404506993E-2</v>
      </c>
      <c r="AC364" s="164" t="s">
        <v>952</v>
      </c>
    </row>
    <row r="365" spans="1:29">
      <c r="A365" s="144" t="s">
        <v>1100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955</v>
      </c>
      <c r="J365" s="152" t="s">
        <v>1954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0.12248120962082654</v>
      </c>
      <c r="AB365" s="219">
        <v>4.2560293255953008E-2</v>
      </c>
      <c r="AC365" s="164" t="s">
        <v>952</v>
      </c>
    </row>
    <row r="366" spans="1:29">
      <c r="A366" s="31" t="s">
        <v>1430</v>
      </c>
      <c r="B366" s="2">
        <v>135</v>
      </c>
      <c r="C366" s="175">
        <v>82.48</v>
      </c>
      <c r="D366" s="176">
        <v>1.6394</v>
      </c>
      <c r="E366" s="32">
        <f t="shared" ref="E366:E429" si="1">10%*Q366+13%</f>
        <v>0.22000000000000003</v>
      </c>
      <c r="F366" s="13">
        <f t="shared" ref="F366:F429" si="2">IF(G366="",($F$1*C366-B366)/B366,H366/B366)</f>
        <v>6.5702696296296353E-2</v>
      </c>
      <c r="H366" s="5">
        <f t="shared" ref="H366:H429" si="3">IF(G366="",$F$1*C366-B366,G366-B366)</f>
        <v>8.8698640000000069</v>
      </c>
      <c r="I366" s="2" t="s">
        <v>65</v>
      </c>
      <c r="J366" s="33" t="s">
        <v>1431</v>
      </c>
      <c r="K366" s="34">
        <f t="shared" ref="K366:K429" si="4">DATE(MID(J366,1,4),MID(J366,5,2),MID(J366,7,2))</f>
        <v>44018</v>
      </c>
      <c r="L366" s="34" t="str">
        <f t="shared" ref="L366:L429" ca="1" si="5">IF(LEN(J366) &gt; 15,DATE(MID(J366,12,4),MID(J366,16,2),MID(J366,18,2)),TEXT(TODAY(),"yyyy-mm-dd"))</f>
        <v>2021-04-09</v>
      </c>
      <c r="M366" s="18">
        <f t="shared" ref="M366:M429" ca="1" si="6">(L366-K366+1)*B366</f>
        <v>37530</v>
      </c>
      <c r="N366" s="19">
        <f t="shared" ref="N366:N429" ca="1" si="7">H366/M366*365</f>
        <v>8.6264331468158872E-2</v>
      </c>
      <c r="O366" s="35">
        <f t="shared" ref="O366:O429" si="8">D366*C366</f>
        <v>135.21771200000001</v>
      </c>
      <c r="P366" s="35">
        <f t="shared" ref="P366:P429" si="9">B366-O366</f>
        <v>-0.2177120000000059</v>
      </c>
      <c r="Q366" s="36">
        <f t="shared" ref="Q366:Q429" si="10">B366/150</f>
        <v>0.9</v>
      </c>
      <c r="R366" s="37">
        <f t="shared" ref="R366:R429" si="11">R365+C366-T366</f>
        <v>19184.190000000002</v>
      </c>
      <c r="S366" s="38">
        <f t="shared" ref="S366:S429" si="12">R366*D366</f>
        <v>31450.561086000002</v>
      </c>
      <c r="T366" s="38">
        <v>7515.55</v>
      </c>
      <c r="U366" s="38">
        <v>12225.73</v>
      </c>
      <c r="V366" s="39">
        <f t="shared" ref="V366:V429" si="13">V365+U366</f>
        <v>30274.76</v>
      </c>
      <c r="W366" s="39">
        <f t="shared" ref="W366:W429" si="14">V366+S366</f>
        <v>61725.321085999996</v>
      </c>
      <c r="X366" s="1">
        <f t="shared" ref="X366:X429" si="15">X365+B366</f>
        <v>51060</v>
      </c>
      <c r="Y366" s="37">
        <f t="shared" ref="Y366:Y429" si="16">W366-X366</f>
        <v>10665.321085999996</v>
      </c>
      <c r="Z366" s="183">
        <f t="shared" ref="Z366:Z429" si="17">W366/X366-1</f>
        <v>0.20887820379945166</v>
      </c>
      <c r="AA366" s="183">
        <f>SUM($C$2:C366)*D366/SUM($B$2:B366)-1</f>
        <v>0.26953710434782585</v>
      </c>
      <c r="AB366" s="183">
        <f t="shared" ref="AB366:AB373" si="18">Z366-AA366</f>
        <v>-6.0658900548374195E-2</v>
      </c>
      <c r="AC366" s="40">
        <f t="shared" ref="AC366:AC373" si="19">IF(E366-F366&lt;0,"达成",E366-F366)</f>
        <v>0.15429730370370368</v>
      </c>
    </row>
    <row r="367" spans="1:29">
      <c r="A367" s="31" t="s">
        <v>1432</v>
      </c>
      <c r="B367" s="2">
        <v>120</v>
      </c>
      <c r="C367" s="175">
        <v>72.89</v>
      </c>
      <c r="D367" s="176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65</v>
      </c>
      <c r="J367" s="33" t="s">
        <v>1433</v>
      </c>
      <c r="K367" s="34">
        <f t="shared" si="4"/>
        <v>44019</v>
      </c>
      <c r="L367" s="34" t="str">
        <f t="shared" ca="1" si="5"/>
        <v>2021-04-09</v>
      </c>
      <c r="M367" s="18">
        <f t="shared" ca="1" si="6"/>
        <v>33240</v>
      </c>
      <c r="N367" s="19">
        <f t="shared" ca="1" si="7"/>
        <v>7.8424785048134771E-2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183">
        <f t="shared" si="17"/>
        <v>0.20998263728018762</v>
      </c>
      <c r="AA367" s="183">
        <f>SUM($C$2:C367)*D367/SUM($B$2:B367)-1</f>
        <v>0.27268787872215694</v>
      </c>
      <c r="AB367" s="183">
        <f t="shared" si="18"/>
        <v>-6.2705241441969317E-2</v>
      </c>
      <c r="AC367" s="40">
        <f t="shared" si="19"/>
        <v>0.15048310833333337</v>
      </c>
    </row>
    <row r="368" spans="1:29">
      <c r="A368" s="31" t="s">
        <v>1434</v>
      </c>
      <c r="B368" s="2">
        <v>120</v>
      </c>
      <c r="C368" s="175">
        <v>71.790000000000006</v>
      </c>
      <c r="D368" s="176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65</v>
      </c>
      <c r="J368" s="33" t="s">
        <v>1435</v>
      </c>
      <c r="K368" s="34">
        <f t="shared" si="4"/>
        <v>44020</v>
      </c>
      <c r="L368" s="34" t="str">
        <f t="shared" ca="1" si="5"/>
        <v>2021-04-09</v>
      </c>
      <c r="M368" s="18">
        <f t="shared" ca="1" si="6"/>
        <v>33120</v>
      </c>
      <c r="N368" s="19">
        <f t="shared" ca="1" si="7"/>
        <v>5.7563508605072485E-2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183">
        <f t="shared" si="17"/>
        <v>0.21749156538011727</v>
      </c>
      <c r="AA368" s="183">
        <f>SUM($C$2:C368)*D368/SUM($B$2:B368)-1</f>
        <v>0.29158368343079899</v>
      </c>
      <c r="AB368" s="183">
        <f t="shared" si="18"/>
        <v>-7.4092118050681721E-2</v>
      </c>
      <c r="AC368" s="40">
        <f t="shared" si="19"/>
        <v>0.16647252500000001</v>
      </c>
    </row>
    <row r="369" spans="1:29">
      <c r="A369" s="31" t="s">
        <v>1436</v>
      </c>
      <c r="B369" s="2">
        <v>120</v>
      </c>
      <c r="C369" s="175">
        <v>70.84</v>
      </c>
      <c r="D369" s="176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65</v>
      </c>
      <c r="J369" s="33" t="s">
        <v>1437</v>
      </c>
      <c r="K369" s="34">
        <f t="shared" si="4"/>
        <v>44021</v>
      </c>
      <c r="L369" s="34" t="str">
        <f t="shared" ca="1" si="5"/>
        <v>2021-04-09</v>
      </c>
      <c r="M369" s="18">
        <f t="shared" ca="1" si="6"/>
        <v>33000</v>
      </c>
      <c r="N369" s="19">
        <f t="shared" ca="1" si="7"/>
        <v>3.9444466060606143E-2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183">
        <f t="shared" si="17"/>
        <v>0.22239341170750682</v>
      </c>
      <c r="AA369" s="183">
        <f>SUM($C$2:C369)*D369/SUM($B$2:B369)-1</f>
        <v>0.3082657735122516</v>
      </c>
      <c r="AB369" s="183">
        <f t="shared" si="18"/>
        <v>-8.5872361804744779E-2</v>
      </c>
      <c r="AC369" s="40">
        <f t="shared" si="19"/>
        <v>0.18028156666666662</v>
      </c>
    </row>
    <row r="370" spans="1:29">
      <c r="A370" s="31" t="s">
        <v>1438</v>
      </c>
      <c r="B370" s="2">
        <v>120</v>
      </c>
      <c r="C370" s="175">
        <v>71.930000000000007</v>
      </c>
      <c r="D370" s="176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65</v>
      </c>
      <c r="J370" s="33" t="s">
        <v>1439</v>
      </c>
      <c r="K370" s="34">
        <f t="shared" si="4"/>
        <v>44022</v>
      </c>
      <c r="L370" s="34" t="str">
        <f t="shared" ca="1" si="5"/>
        <v>2021-04-09</v>
      </c>
      <c r="M370" s="18">
        <f t="shared" ca="1" si="6"/>
        <v>32880</v>
      </c>
      <c r="N370" s="19">
        <f t="shared" ca="1" si="7"/>
        <v>6.0694560066910014E-2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183">
        <f t="shared" si="17"/>
        <v>0.21631823145130014</v>
      </c>
      <c r="AA370" s="183">
        <f>SUM($C$2:C370)*D370/SUM($B$2:B370)-1</f>
        <v>0.2876441556266971</v>
      </c>
      <c r="AB370" s="183">
        <f t="shared" si="18"/>
        <v>-7.132592417539696E-2</v>
      </c>
      <c r="AC370" s="40">
        <f t="shared" si="19"/>
        <v>0.16443750833333332</v>
      </c>
    </row>
    <row r="371" spans="1:29">
      <c r="A371" s="31" t="s">
        <v>1496</v>
      </c>
      <c r="B371" s="2">
        <v>120</v>
      </c>
      <c r="C371" s="175">
        <v>70.48</v>
      </c>
      <c r="D371" s="176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65</v>
      </c>
      <c r="J371" s="33" t="s">
        <v>1497</v>
      </c>
      <c r="K371" s="34">
        <f t="shared" si="4"/>
        <v>44025</v>
      </c>
      <c r="L371" s="34" t="str">
        <f t="shared" ca="1" si="5"/>
        <v>2021-04-09</v>
      </c>
      <c r="M371" s="18">
        <f t="shared" ca="1" si="6"/>
        <v>32520</v>
      </c>
      <c r="N371" s="19">
        <f t="shared" ca="1" si="7"/>
        <v>3.2978670356703606E-2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183">
        <f t="shared" si="17"/>
        <v>0.22295863325590415</v>
      </c>
      <c r="AA371" s="183">
        <f>SUM($C$2:C371)*D371/SUM($B$2:B371)-1</f>
        <v>0.31341722822299611</v>
      </c>
      <c r="AB371" s="183">
        <f t="shared" si="18"/>
        <v>-9.0458594967091965E-2</v>
      </c>
      <c r="AC371" s="40">
        <f t="shared" si="19"/>
        <v>0.18551446666666666</v>
      </c>
    </row>
    <row r="372" spans="1:29">
      <c r="A372" s="31" t="s">
        <v>1498</v>
      </c>
      <c r="B372" s="2">
        <v>120</v>
      </c>
      <c r="C372" s="175">
        <v>71.099999999999994</v>
      </c>
      <c r="D372" s="176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65</v>
      </c>
      <c r="J372" s="33" t="s">
        <v>1499</v>
      </c>
      <c r="K372" s="34">
        <f t="shared" si="4"/>
        <v>44026</v>
      </c>
      <c r="L372" s="34" t="str">
        <f t="shared" ca="1" si="5"/>
        <v>2021-04-09</v>
      </c>
      <c r="M372" s="18">
        <f t="shared" ca="1" si="6"/>
        <v>32400</v>
      </c>
      <c r="N372" s="19">
        <f t="shared" ca="1" si="7"/>
        <v>4.5283995370370166E-2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183">
        <f t="shared" si="17"/>
        <v>0.21971399441869455</v>
      </c>
      <c r="AA372" s="183">
        <f>SUM($C$2:C372)*D372/SUM($B$2:B372)-1</f>
        <v>0.30136144756662775</v>
      </c>
      <c r="AB372" s="183">
        <f t="shared" si="18"/>
        <v>-8.1647453147933202E-2</v>
      </c>
      <c r="AC372" s="40">
        <f t="shared" si="19"/>
        <v>0.17650225000000017</v>
      </c>
    </row>
    <row r="373" spans="1:29">
      <c r="A373" s="31" t="s">
        <v>1500</v>
      </c>
      <c r="B373" s="2">
        <v>120</v>
      </c>
      <c r="C373" s="175">
        <v>71.790000000000006</v>
      </c>
      <c r="D373" s="176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65</v>
      </c>
      <c r="J373" s="33" t="s">
        <v>1501</v>
      </c>
      <c r="K373" s="34">
        <f t="shared" si="4"/>
        <v>44027</v>
      </c>
      <c r="L373" s="34" t="str">
        <f t="shared" ca="1" si="5"/>
        <v>2021-04-09</v>
      </c>
      <c r="M373" s="18">
        <f t="shared" ca="1" si="6"/>
        <v>32280</v>
      </c>
      <c r="N373" s="19">
        <f t="shared" ca="1" si="7"/>
        <v>5.9061443773234232E-2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183">
        <f t="shared" si="17"/>
        <v>0.21614717071290945</v>
      </c>
      <c r="AA373" s="183">
        <f>SUM($C$2:C373)*D373/SUM($B$2:B373)-1</f>
        <v>0.2880317953757221</v>
      </c>
      <c r="AB373" s="183">
        <f t="shared" si="18"/>
        <v>-7.1884624662812646E-2</v>
      </c>
      <c r="AC373" s="40">
        <f t="shared" si="19"/>
        <v>0.16647252500000001</v>
      </c>
    </row>
    <row r="374" spans="1:29">
      <c r="A374" s="144" t="s">
        <v>1502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955</v>
      </c>
      <c r="J374" s="152" t="s">
        <v>1955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0.14229021582733847</v>
      </c>
      <c r="AB374" s="219">
        <v>5.9215043303765036E-2</v>
      </c>
      <c r="AC374" s="164" t="s">
        <v>952</v>
      </c>
    </row>
    <row r="375" spans="1:29">
      <c r="A375" s="144" t="s">
        <v>1504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955</v>
      </c>
      <c r="J375" s="152" t="s">
        <v>1957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0.14902093719576759</v>
      </c>
      <c r="AB375" s="219">
        <v>5.4011643400531995E-2</v>
      </c>
      <c r="AC375" s="164" t="s">
        <v>952</v>
      </c>
    </row>
    <row r="376" spans="1:29">
      <c r="A376" s="31" t="s">
        <v>1511</v>
      </c>
      <c r="B376" s="2">
        <v>120</v>
      </c>
      <c r="C376" s="175">
        <v>72.62</v>
      </c>
      <c r="D376" s="176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65</v>
      </c>
      <c r="J376" s="33" t="s">
        <v>1512</v>
      </c>
      <c r="K376" s="34">
        <f t="shared" si="4"/>
        <v>44032</v>
      </c>
      <c r="L376" s="34" t="str">
        <f t="shared" ca="1" si="5"/>
        <v>2021-04-09</v>
      </c>
      <c r="M376" s="18">
        <f t="shared" ca="1" si="6"/>
        <v>31680</v>
      </c>
      <c r="N376" s="19">
        <f t="shared" ca="1" si="7"/>
        <v>7.6860451073232444E-2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183">
        <f t="shared" si="17"/>
        <v>0.21120150846484953</v>
      </c>
      <c r="AA376" s="183">
        <f>SUM($C$2:C376)*D376/SUM($B$2:B376)-1</f>
        <v>0.27155814509803911</v>
      </c>
      <c r="AB376" s="183">
        <f>Z376-AA376</f>
        <v>-6.0356636633189575E-2</v>
      </c>
      <c r="AC376" s="40">
        <f>IF(E376-F376&lt;0,"达成",E376-F376)</f>
        <v>0.15440778333333327</v>
      </c>
    </row>
    <row r="377" spans="1:29">
      <c r="A377" s="31" t="s">
        <v>1513</v>
      </c>
      <c r="B377" s="2">
        <v>120</v>
      </c>
      <c r="C377" s="175">
        <v>72.45</v>
      </c>
      <c r="D377" s="176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65</v>
      </c>
      <c r="J377" s="33" t="s">
        <v>1514</v>
      </c>
      <c r="K377" s="34">
        <f t="shared" si="4"/>
        <v>44033</v>
      </c>
      <c r="L377" s="34" t="str">
        <f t="shared" ca="1" si="5"/>
        <v>2021-04-09</v>
      </c>
      <c r="M377" s="18">
        <f t="shared" ca="1" si="6"/>
        <v>31560</v>
      </c>
      <c r="N377" s="19">
        <f t="shared" ca="1" si="7"/>
        <v>7.3723234315589456E-2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183">
        <f t="shared" si="17"/>
        <v>0.2114576105353565</v>
      </c>
      <c r="AA377" s="183">
        <f>SUM($C$2:C377)*D377/SUM($B$2:B377)-1</f>
        <v>0.27393125847886224</v>
      </c>
      <c r="AB377" s="183">
        <f>Z377-AA377</f>
        <v>-6.2473647943505739E-2</v>
      </c>
      <c r="AC377" s="40">
        <f>IF(E377-F377&lt;0,"达成",E377-F377)</f>
        <v>0.15687887499999995</v>
      </c>
    </row>
    <row r="378" spans="1:29">
      <c r="A378" s="31" t="s">
        <v>1515</v>
      </c>
      <c r="B378" s="2">
        <v>120</v>
      </c>
      <c r="C378" s="175">
        <v>72.040000000000006</v>
      </c>
      <c r="D378" s="176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65</v>
      </c>
      <c r="J378" s="33" t="s">
        <v>1516</v>
      </c>
      <c r="K378" s="34">
        <f t="shared" si="4"/>
        <v>44034</v>
      </c>
      <c r="L378" s="34" t="str">
        <f t="shared" ca="1" si="5"/>
        <v>2021-04-09</v>
      </c>
      <c r="M378" s="18">
        <f t="shared" ca="1" si="6"/>
        <v>31440</v>
      </c>
      <c r="N378" s="19">
        <f t="shared" ca="1" si="7"/>
        <v>6.5701996819338485E-2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183">
        <f t="shared" si="17"/>
        <v>0.21278942930591294</v>
      </c>
      <c r="AA378" s="183">
        <f>SUM($C$2:C378)*D378/SUM($B$2:B378)-1</f>
        <v>0.2806013155098539</v>
      </c>
      <c r="AB378" s="183">
        <f>Z378-AA378</f>
        <v>-6.7811886203940963E-2</v>
      </c>
      <c r="AC378" s="40">
        <f>IF(E378-F378&lt;0,"达成",E378-F378)</f>
        <v>0.16283856666666666</v>
      </c>
    </row>
    <row r="379" spans="1:29">
      <c r="A379" s="31" t="s">
        <v>1517</v>
      </c>
      <c r="B379" s="2">
        <v>120</v>
      </c>
      <c r="C379" s="175">
        <v>72.03</v>
      </c>
      <c r="D379" s="176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65</v>
      </c>
      <c r="J379" s="33" t="s">
        <v>1518</v>
      </c>
      <c r="K379" s="34">
        <f t="shared" si="4"/>
        <v>44035</v>
      </c>
      <c r="L379" s="34" t="str">
        <f t="shared" ca="1" si="5"/>
        <v>2021-04-09</v>
      </c>
      <c r="M379" s="18">
        <f t="shared" ca="1" si="6"/>
        <v>31320</v>
      </c>
      <c r="N379" s="19">
        <f t="shared" ca="1" si="7"/>
        <v>6.5750449712643738E-2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183">
        <f t="shared" si="17"/>
        <v>0.21234018890472139</v>
      </c>
      <c r="AA379" s="183">
        <f>SUM($C$2:C379)*D379/SUM($B$2:B379)-1</f>
        <v>0.28011260034197738</v>
      </c>
      <c r="AB379" s="183">
        <f>Z379-AA379</f>
        <v>-6.7772411437255986E-2</v>
      </c>
      <c r="AC379" s="40">
        <f>IF(E379-F379&lt;0,"达成",E379-F379)</f>
        <v>0.16298392499999997</v>
      </c>
    </row>
    <row r="380" spans="1:29">
      <c r="A380" s="144" t="s">
        <v>1519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955</v>
      </c>
      <c r="J380" s="152" t="s">
        <v>1956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0.13659372820512883</v>
      </c>
      <c r="AB380" s="219">
        <v>6.1912121477365911E-2</v>
      </c>
      <c r="AC380" s="164" t="s">
        <v>952</v>
      </c>
    </row>
    <row r="381" spans="1:29">
      <c r="A381" s="144" t="s">
        <v>1527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955</v>
      </c>
      <c r="J381" s="152" t="s">
        <v>1958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0.1408123026737973</v>
      </c>
      <c r="AB381" s="219">
        <v>5.8600709596953404E-2</v>
      </c>
      <c r="AC381" s="164" t="s">
        <v>952</v>
      </c>
    </row>
    <row r="382" spans="1:29">
      <c r="A382" s="144" t="s">
        <v>1529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955</v>
      </c>
      <c r="J382" s="152" t="s">
        <v>1959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0.1491058427921097</v>
      </c>
      <c r="AB382" s="219">
        <v>5.2353536745844309E-2</v>
      </c>
      <c r="AC382" s="164" t="s">
        <v>952</v>
      </c>
    </row>
    <row r="383" spans="1:29">
      <c r="A383" s="31" t="s">
        <v>1531</v>
      </c>
      <c r="B383" s="2">
        <v>120</v>
      </c>
      <c r="C383" s="175">
        <v>72.510000000000005</v>
      </c>
      <c r="D383" s="176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65</v>
      </c>
      <c r="J383" s="33" t="s">
        <v>1532</v>
      </c>
      <c r="K383" s="34">
        <f t="shared" si="4"/>
        <v>44041</v>
      </c>
      <c r="L383" s="34" t="str">
        <f t="shared" ca="1" si="5"/>
        <v>2021-04-09</v>
      </c>
      <c r="M383" s="18">
        <f t="shared" ca="1" si="6"/>
        <v>30600</v>
      </c>
      <c r="N383" s="19">
        <f t="shared" ca="1" si="7"/>
        <v>7.7284491666666774E-2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183">
        <f t="shared" si="17"/>
        <v>0.20836410535327898</v>
      </c>
      <c r="AA383" s="183">
        <f>SUM($C$2:C383)*D383/SUM($B$2:B383)-1</f>
        <v>0.2691009431367013</v>
      </c>
      <c r="AB383" s="183">
        <f t="shared" ref="AB383:AB414" si="20">Z383-AA383</f>
        <v>-6.0736837783422315E-2</v>
      </c>
      <c r="AC383" s="40">
        <f t="shared" ref="AC383:AC414" si="21">IF(E383-F383&lt;0,"达成",E383-F383)</f>
        <v>0.15600672499999996</v>
      </c>
    </row>
    <row r="384" spans="1:29">
      <c r="A384" s="31" t="s">
        <v>1533</v>
      </c>
      <c r="B384" s="2">
        <v>120</v>
      </c>
      <c r="C384" s="175">
        <v>72.849999999999994</v>
      </c>
      <c r="D384" s="176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65</v>
      </c>
      <c r="J384" s="33" t="s">
        <v>1534</v>
      </c>
      <c r="K384" s="34">
        <f t="shared" si="4"/>
        <v>44042</v>
      </c>
      <c r="L384" s="34" t="str">
        <f t="shared" ca="1" si="5"/>
        <v>2021-04-09</v>
      </c>
      <c r="M384" s="18">
        <f t="shared" ca="1" si="6"/>
        <v>30480</v>
      </c>
      <c r="N384" s="19">
        <f t="shared" ca="1" si="7"/>
        <v>8.4690717683726838E-2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183">
        <f t="shared" si="17"/>
        <v>0.20641282162771057</v>
      </c>
      <c r="AA384" s="183">
        <f>SUM($C$2:C384)*D384/SUM($B$2:B384)-1</f>
        <v>0.26274665329953972</v>
      </c>
      <c r="AB384" s="183">
        <f t="shared" si="20"/>
        <v>-5.6333831671829149E-2</v>
      </c>
      <c r="AC384" s="40">
        <f t="shared" si="21"/>
        <v>0.15106454166666683</v>
      </c>
    </row>
    <row r="385" spans="1:29">
      <c r="A385" s="31" t="s">
        <v>1535</v>
      </c>
      <c r="B385" s="2">
        <v>120</v>
      </c>
      <c r="C385" s="175">
        <v>72.260000000000005</v>
      </c>
      <c r="D385" s="176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65</v>
      </c>
      <c r="J385" s="33" t="s">
        <v>1536</v>
      </c>
      <c r="K385" s="34">
        <f t="shared" si="4"/>
        <v>44043</v>
      </c>
      <c r="L385" s="34" t="str">
        <f t="shared" ca="1" si="5"/>
        <v>2021-04-09</v>
      </c>
      <c r="M385" s="18">
        <f t="shared" ca="1" si="6"/>
        <v>30360</v>
      </c>
      <c r="N385" s="19">
        <f t="shared" ca="1" si="7"/>
        <v>7.26527691040844E-2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183">
        <f t="shared" si="17"/>
        <v>0.20858185059473655</v>
      </c>
      <c r="AA385" s="183">
        <f>SUM($C$2:C385)*D385/SUM($B$2:B385)-1</f>
        <v>0.27233739488620401</v>
      </c>
      <c r="AB385" s="183">
        <f t="shared" si="20"/>
        <v>-6.3755544291467459E-2</v>
      </c>
      <c r="AC385" s="40">
        <f t="shared" si="21"/>
        <v>0.15964068333333331</v>
      </c>
    </row>
    <row r="386" spans="1:29">
      <c r="A386" s="31" t="s">
        <v>1545</v>
      </c>
      <c r="B386" s="2">
        <v>120</v>
      </c>
      <c r="C386" s="175">
        <v>71.180000000000007</v>
      </c>
      <c r="D386" s="176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65</v>
      </c>
      <c r="J386" s="33" t="s">
        <v>1546</v>
      </c>
      <c r="K386" s="34">
        <f t="shared" si="4"/>
        <v>44046</v>
      </c>
      <c r="L386" s="34" t="str">
        <f t="shared" ca="1" si="5"/>
        <v>2021-04-09</v>
      </c>
      <c r="M386" s="18">
        <f t="shared" ca="1" si="6"/>
        <v>30000</v>
      </c>
      <c r="N386" s="19">
        <f t="shared" ca="1" si="7"/>
        <v>5.0604500333333462E-2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183">
        <f t="shared" si="17"/>
        <v>0.21314821418559027</v>
      </c>
      <c r="AA386" s="183">
        <f>SUM($C$2:C386)*D386/SUM($B$2:B386)-1</f>
        <v>0.29108743930473779</v>
      </c>
      <c r="AB386" s="183">
        <f t="shared" si="20"/>
        <v>-7.7939225119147526E-2</v>
      </c>
      <c r="AC386" s="40">
        <f t="shared" si="21"/>
        <v>0.17533938333333327</v>
      </c>
    </row>
    <row r="387" spans="1:29">
      <c r="A387" s="31" t="s">
        <v>1547</v>
      </c>
      <c r="B387" s="2">
        <v>120</v>
      </c>
      <c r="C387" s="175">
        <v>71.11</v>
      </c>
      <c r="D387" s="176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65</v>
      </c>
      <c r="J387" s="33" t="s">
        <v>1548</v>
      </c>
      <c r="K387" s="34">
        <f t="shared" si="4"/>
        <v>44047</v>
      </c>
      <c r="L387" s="34" t="str">
        <f t="shared" ca="1" si="5"/>
        <v>2021-04-09</v>
      </c>
      <c r="M387" s="18">
        <f t="shared" ca="1" si="6"/>
        <v>29880</v>
      </c>
      <c r="N387" s="19">
        <f t="shared" ca="1" si="7"/>
        <v>4.9316202978580935E-2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183">
        <f t="shared" si="17"/>
        <v>0.21296849053613087</v>
      </c>
      <c r="AA387" s="183">
        <f>SUM($C$2:C387)*D387/SUM($B$2:B387)-1</f>
        <v>0.29158081277389281</v>
      </c>
      <c r="AB387" s="183">
        <f t="shared" si="20"/>
        <v>-7.8612322237761934E-2</v>
      </c>
      <c r="AC387" s="40">
        <f t="shared" si="21"/>
        <v>0.17635689166666674</v>
      </c>
    </row>
    <row r="388" spans="1:29">
      <c r="A388" s="31" t="s">
        <v>1549</v>
      </c>
      <c r="B388" s="2">
        <v>120</v>
      </c>
      <c r="C388" s="175">
        <v>71.099999999999994</v>
      </c>
      <c r="D388" s="176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65</v>
      </c>
      <c r="J388" s="33" t="s">
        <v>1550</v>
      </c>
      <c r="K388" s="34">
        <f t="shared" si="4"/>
        <v>44048</v>
      </c>
      <c r="L388" s="34" t="str">
        <f t="shared" ca="1" si="5"/>
        <v>2021-04-09</v>
      </c>
      <c r="M388" s="18">
        <f t="shared" ca="1" si="6"/>
        <v>29760</v>
      </c>
      <c r="N388" s="19">
        <f t="shared" ca="1" si="7"/>
        <v>4.9301123991935251E-2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183">
        <f t="shared" si="17"/>
        <v>0.21255063462647716</v>
      </c>
      <c r="AA388" s="183">
        <f>SUM($C$2:C388)*D388/SUM($B$2:B388)-1</f>
        <v>0.2911565568145873</v>
      </c>
      <c r="AB388" s="183">
        <f t="shared" si="20"/>
        <v>-7.8605922188110133E-2</v>
      </c>
      <c r="AC388" s="40">
        <f t="shared" si="21"/>
        <v>0.17650225000000017</v>
      </c>
    </row>
    <row r="389" spans="1:29">
      <c r="A389" s="31" t="s">
        <v>1551</v>
      </c>
      <c r="B389" s="2">
        <v>120</v>
      </c>
      <c r="C389" s="175">
        <v>71.319999999999993</v>
      </c>
      <c r="D389" s="176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65</v>
      </c>
      <c r="J389" s="33" t="s">
        <v>1552</v>
      </c>
      <c r="K389" s="34">
        <f t="shared" si="4"/>
        <v>44049</v>
      </c>
      <c r="L389" s="34" t="str">
        <f t="shared" ca="1" si="5"/>
        <v>2021-04-09</v>
      </c>
      <c r="M389" s="18">
        <f t="shared" ca="1" si="6"/>
        <v>29640</v>
      </c>
      <c r="N389" s="19">
        <f t="shared" ca="1" si="7"/>
        <v>5.4226340755735292E-2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183">
        <f t="shared" si="17"/>
        <v>0.21104594506636998</v>
      </c>
      <c r="AA389" s="183">
        <f>SUM($C$2:C389)*D389/SUM($B$2:B389)-1</f>
        <v>0.28660806614684842</v>
      </c>
      <c r="AB389" s="183">
        <f t="shared" si="20"/>
        <v>-7.5562121080478439E-2</v>
      </c>
      <c r="AC389" s="40">
        <f t="shared" si="21"/>
        <v>0.17330436666666682</v>
      </c>
    </row>
    <row r="390" spans="1:29">
      <c r="A390" s="31" t="s">
        <v>1553</v>
      </c>
      <c r="B390" s="2">
        <v>120</v>
      </c>
      <c r="C390" s="175">
        <v>72.08</v>
      </c>
      <c r="D390" s="176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65</v>
      </c>
      <c r="J390" s="33" t="s">
        <v>1554</v>
      </c>
      <c r="K390" s="34">
        <f t="shared" si="4"/>
        <v>44050</v>
      </c>
      <c r="L390" s="34" t="str">
        <f t="shared" ca="1" si="5"/>
        <v>2021-04-09</v>
      </c>
      <c r="M390" s="18">
        <f t="shared" ca="1" si="6"/>
        <v>29520</v>
      </c>
      <c r="N390" s="19">
        <f t="shared" ca="1" si="7"/>
        <v>7.083799322493213E-2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183">
        <f t="shared" si="17"/>
        <v>0.2069479327220527</v>
      </c>
      <c r="AA390" s="183">
        <f>SUM($C$2:C390)*D390/SUM($B$2:B390)-1</f>
        <v>0.27229595546911156</v>
      </c>
      <c r="AB390" s="183">
        <f t="shared" si="20"/>
        <v>-6.5348022747058865E-2</v>
      </c>
      <c r="AC390" s="40">
        <f t="shared" si="21"/>
        <v>0.16225713333333341</v>
      </c>
    </row>
    <row r="391" spans="1:29">
      <c r="A391" s="31" t="s">
        <v>1560</v>
      </c>
      <c r="B391" s="2">
        <v>120</v>
      </c>
      <c r="C391" s="175">
        <v>71.819999999999993</v>
      </c>
      <c r="D391" s="176">
        <v>1.6688000000000001</v>
      </c>
      <c r="E391" s="32">
        <f t="shared" si="1"/>
        <v>0.21000000000000002</v>
      </c>
      <c r="F391" s="13">
        <f t="shared" si="2"/>
        <v>4.39635499999999E-2</v>
      </c>
      <c r="H391" s="5">
        <f t="shared" si="3"/>
        <v>5.2756259999999884</v>
      </c>
      <c r="I391" s="2" t="s">
        <v>65</v>
      </c>
      <c r="J391" s="33" t="s">
        <v>1561</v>
      </c>
      <c r="K391" s="34">
        <f t="shared" si="4"/>
        <v>44053</v>
      </c>
      <c r="L391" s="34" t="str">
        <f t="shared" ca="1" si="5"/>
        <v>2021-04-09</v>
      </c>
      <c r="M391" s="18">
        <f t="shared" ca="1" si="6"/>
        <v>29160</v>
      </c>
      <c r="N391" s="19">
        <f t="shared" ca="1" si="7"/>
        <v>6.6035784979423723E-2</v>
      </c>
      <c r="O391" s="35">
        <f t="shared" si="8"/>
        <v>119.85321599999999</v>
      </c>
      <c r="P391" s="35">
        <f t="shared" si="9"/>
        <v>0.14678400000001091</v>
      </c>
      <c r="Q391" s="36">
        <f t="shared" si="10"/>
        <v>0.8</v>
      </c>
      <c r="R391" s="37">
        <f t="shared" si="11"/>
        <v>11080.23000000001</v>
      </c>
      <c r="S391" s="38">
        <f t="shared" si="12"/>
        <v>18490.687824000019</v>
      </c>
      <c r="T391" s="38"/>
      <c r="U391" s="38"/>
      <c r="V391" s="39">
        <f t="shared" si="13"/>
        <v>46852.299999999996</v>
      </c>
      <c r="W391" s="39">
        <f t="shared" si="14"/>
        <v>65342.987824000011</v>
      </c>
      <c r="X391" s="1">
        <f t="shared" si="15"/>
        <v>54105</v>
      </c>
      <c r="Y391" s="37">
        <f t="shared" si="16"/>
        <v>11237.987824000011</v>
      </c>
      <c r="Z391" s="183">
        <f t="shared" si="17"/>
        <v>0.20770701088624</v>
      </c>
      <c r="AA391" s="183">
        <f>SUM($C$2:C391)*D391/SUM($B$2:B391)-1</f>
        <v>0.27627004883097683</v>
      </c>
      <c r="AB391" s="183">
        <f t="shared" si="20"/>
        <v>-6.8563037944736838E-2</v>
      </c>
      <c r="AC391" s="40">
        <f t="shared" si="21"/>
        <v>0.16603645000000011</v>
      </c>
    </row>
    <row r="392" spans="1:29">
      <c r="A392" s="31" t="s">
        <v>1562</v>
      </c>
      <c r="B392" s="2">
        <v>120</v>
      </c>
      <c r="C392" s="175">
        <v>72.44</v>
      </c>
      <c r="D392" s="176">
        <v>1.6546000000000001</v>
      </c>
      <c r="E392" s="32">
        <f t="shared" si="1"/>
        <v>0.21000000000000002</v>
      </c>
      <c r="F392" s="13">
        <f t="shared" si="2"/>
        <v>5.2975766666666618E-2</v>
      </c>
      <c r="H392" s="5">
        <f t="shared" si="3"/>
        <v>6.3570919999999944</v>
      </c>
      <c r="I392" s="2" t="s">
        <v>65</v>
      </c>
      <c r="J392" s="33" t="s">
        <v>1563</v>
      </c>
      <c r="K392" s="34">
        <f t="shared" si="4"/>
        <v>44054</v>
      </c>
      <c r="L392" s="34" t="str">
        <f t="shared" ca="1" si="5"/>
        <v>2021-04-09</v>
      </c>
      <c r="M392" s="18">
        <f t="shared" ca="1" si="6"/>
        <v>29040</v>
      </c>
      <c r="N392" s="19">
        <f t="shared" ca="1" si="7"/>
        <v>7.9901466253443451E-2</v>
      </c>
      <c r="O392" s="35">
        <f t="shared" si="8"/>
        <v>119.859224</v>
      </c>
      <c r="P392" s="35">
        <f t="shared" si="9"/>
        <v>0.14077600000000245</v>
      </c>
      <c r="Q392" s="36">
        <f t="shared" si="10"/>
        <v>0.8</v>
      </c>
      <c r="R392" s="37">
        <f t="shared" si="11"/>
        <v>11152.670000000011</v>
      </c>
      <c r="S392" s="38">
        <f t="shared" si="12"/>
        <v>18453.20778200002</v>
      </c>
      <c r="T392" s="38"/>
      <c r="U392" s="38"/>
      <c r="V392" s="39">
        <f t="shared" si="13"/>
        <v>46852.299999999996</v>
      </c>
      <c r="W392" s="39">
        <f t="shared" si="14"/>
        <v>65305.507782000015</v>
      </c>
      <c r="X392" s="1">
        <f t="shared" si="15"/>
        <v>54225</v>
      </c>
      <c r="Y392" s="37">
        <f t="shared" si="16"/>
        <v>11080.507782000015</v>
      </c>
      <c r="Z392" s="183">
        <f t="shared" si="17"/>
        <v>0.2043431587275244</v>
      </c>
      <c r="AA392" s="183">
        <f>SUM($C$2:C392)*D392/SUM($B$2:B392)-1</f>
        <v>0.26482017958506221</v>
      </c>
      <c r="AB392" s="183">
        <f t="shared" si="20"/>
        <v>-6.0477020857537811E-2</v>
      </c>
      <c r="AC392" s="40">
        <f t="shared" si="21"/>
        <v>0.1570242333333334</v>
      </c>
    </row>
    <row r="393" spans="1:29">
      <c r="A393" s="31" t="s">
        <v>1564</v>
      </c>
      <c r="B393" s="2">
        <v>120</v>
      </c>
      <c r="C393" s="175">
        <v>72.94</v>
      </c>
      <c r="D393" s="176">
        <v>1.6433</v>
      </c>
      <c r="E393" s="32">
        <f t="shared" si="1"/>
        <v>0.21000000000000002</v>
      </c>
      <c r="F393" s="13">
        <f t="shared" si="2"/>
        <v>6.0243683333333325E-2</v>
      </c>
      <c r="H393" s="5">
        <f t="shared" si="3"/>
        <v>7.2292419999999993</v>
      </c>
      <c r="I393" s="2" t="s">
        <v>65</v>
      </c>
      <c r="J393" s="33" t="s">
        <v>1565</v>
      </c>
      <c r="K393" s="34">
        <f t="shared" si="4"/>
        <v>44055</v>
      </c>
      <c r="L393" s="34" t="str">
        <f t="shared" ca="1" si="5"/>
        <v>2021-04-09</v>
      </c>
      <c r="M393" s="18">
        <f t="shared" ca="1" si="6"/>
        <v>28920</v>
      </c>
      <c r="N393" s="19">
        <f t="shared" ca="1" si="7"/>
        <v>9.1240433264177037E-2</v>
      </c>
      <c r="O393" s="35">
        <f t="shared" si="8"/>
        <v>119.862302</v>
      </c>
      <c r="P393" s="35">
        <f t="shared" si="9"/>
        <v>0.13769800000000032</v>
      </c>
      <c r="Q393" s="36">
        <f t="shared" si="10"/>
        <v>0.8</v>
      </c>
      <c r="R393" s="37">
        <f t="shared" si="11"/>
        <v>11225.610000000011</v>
      </c>
      <c r="S393" s="38">
        <f t="shared" si="12"/>
        <v>18447.04491300002</v>
      </c>
      <c r="T393" s="38"/>
      <c r="U393" s="38"/>
      <c r="V393" s="39">
        <f t="shared" si="13"/>
        <v>46852.299999999996</v>
      </c>
      <c r="W393" s="39">
        <f t="shared" si="14"/>
        <v>65299.344913000015</v>
      </c>
      <c r="X393" s="1">
        <f t="shared" si="15"/>
        <v>54345</v>
      </c>
      <c r="Y393" s="37">
        <f t="shared" si="16"/>
        <v>10954.344913000015</v>
      </c>
      <c r="Z393" s="183">
        <f t="shared" si="17"/>
        <v>0.20157042806145942</v>
      </c>
      <c r="AA393" s="183">
        <f>SUM($C$2:C393)*D393/SUM($B$2:B393)-1</f>
        <v>0.25561394610359733</v>
      </c>
      <c r="AB393" s="183">
        <f t="shared" si="20"/>
        <v>-5.4043518042137917E-2</v>
      </c>
      <c r="AC393" s="40">
        <f t="shared" si="21"/>
        <v>0.14975631666666669</v>
      </c>
    </row>
    <row r="394" spans="1:29">
      <c r="A394" s="31" t="s">
        <v>1566</v>
      </c>
      <c r="B394" s="2">
        <v>120</v>
      </c>
      <c r="C394" s="175">
        <v>73.069999999999993</v>
      </c>
      <c r="D394" s="176">
        <v>1.6404000000000001</v>
      </c>
      <c r="E394" s="32">
        <f t="shared" si="1"/>
        <v>0.21000000000000002</v>
      </c>
      <c r="F394" s="13">
        <f t="shared" si="2"/>
        <v>6.213334166666655E-2</v>
      </c>
      <c r="H394" s="5">
        <f t="shared" si="3"/>
        <v>7.4560009999999863</v>
      </c>
      <c r="I394" s="2" t="s">
        <v>65</v>
      </c>
      <c r="J394" s="33" t="s">
        <v>1567</v>
      </c>
      <c r="K394" s="34">
        <f t="shared" si="4"/>
        <v>44056</v>
      </c>
      <c r="L394" s="34" t="str">
        <f t="shared" ca="1" si="5"/>
        <v>2021-04-09</v>
      </c>
      <c r="M394" s="18">
        <f t="shared" ca="1" si="6"/>
        <v>28800</v>
      </c>
      <c r="N394" s="19">
        <f t="shared" ca="1" si="7"/>
        <v>9.4494457118055389E-2</v>
      </c>
      <c r="O394" s="35">
        <f t="shared" si="8"/>
        <v>119.86402799999999</v>
      </c>
      <c r="P394" s="35">
        <f t="shared" si="9"/>
        <v>0.13597200000000953</v>
      </c>
      <c r="Q394" s="36">
        <f t="shared" si="10"/>
        <v>0.8</v>
      </c>
      <c r="R394" s="37">
        <f t="shared" si="11"/>
        <v>11298.680000000011</v>
      </c>
      <c r="S394" s="38">
        <f t="shared" si="12"/>
        <v>18534.354672000019</v>
      </c>
      <c r="T394" s="38"/>
      <c r="U394" s="38"/>
      <c r="V394" s="39">
        <f t="shared" si="13"/>
        <v>46852.299999999996</v>
      </c>
      <c r="W394" s="39">
        <f t="shared" si="14"/>
        <v>65386.654672000019</v>
      </c>
      <c r="X394" s="1">
        <f t="shared" si="15"/>
        <v>54465</v>
      </c>
      <c r="Y394" s="37">
        <f t="shared" si="16"/>
        <v>10921.654672000019</v>
      </c>
      <c r="Z394" s="183">
        <f t="shared" si="17"/>
        <v>0.20052611166804413</v>
      </c>
      <c r="AA394" s="183">
        <f>SUM($C$2:C394)*D394/SUM($B$2:B394)-1</f>
        <v>0.25283731600110171</v>
      </c>
      <c r="AB394" s="183">
        <f t="shared" si="20"/>
        <v>-5.2311204333057582E-2</v>
      </c>
      <c r="AC394" s="40">
        <f t="shared" si="21"/>
        <v>0.14786665833333346</v>
      </c>
    </row>
    <row r="395" spans="1:29">
      <c r="A395" s="31" t="s">
        <v>1568</v>
      </c>
      <c r="B395" s="2">
        <v>120</v>
      </c>
      <c r="C395" s="175">
        <v>72.02</v>
      </c>
      <c r="D395" s="176">
        <v>1.6642999999999999</v>
      </c>
      <c r="E395" s="32">
        <f t="shared" si="1"/>
        <v>0.21000000000000002</v>
      </c>
      <c r="F395" s="13">
        <f t="shared" si="2"/>
        <v>4.6870716666666583E-2</v>
      </c>
      <c r="H395" s="5">
        <f t="shared" si="3"/>
        <v>5.6244859999999903</v>
      </c>
      <c r="I395" s="2" t="s">
        <v>65</v>
      </c>
      <c r="J395" s="33" t="s">
        <v>1569</v>
      </c>
      <c r="K395" s="34">
        <f t="shared" si="4"/>
        <v>44057</v>
      </c>
      <c r="L395" s="34" t="str">
        <f t="shared" ca="1" si="5"/>
        <v>2021-04-09</v>
      </c>
      <c r="M395" s="18">
        <f t="shared" ca="1" si="6"/>
        <v>28680</v>
      </c>
      <c r="N395" s="19">
        <f t="shared" ca="1" si="7"/>
        <v>7.1580801603905037E-2</v>
      </c>
      <c r="O395" s="35">
        <f t="shared" si="8"/>
        <v>119.86288599999999</v>
      </c>
      <c r="P395" s="35">
        <f t="shared" si="9"/>
        <v>0.13711400000001106</v>
      </c>
      <c r="Q395" s="36">
        <f t="shared" si="10"/>
        <v>0.8</v>
      </c>
      <c r="R395" s="37">
        <f t="shared" si="11"/>
        <v>11370.700000000012</v>
      </c>
      <c r="S395" s="38">
        <f t="shared" si="12"/>
        <v>18924.256010000019</v>
      </c>
      <c r="T395" s="38"/>
      <c r="U395" s="38"/>
      <c r="V395" s="39">
        <f t="shared" si="13"/>
        <v>46852.299999999996</v>
      </c>
      <c r="W395" s="39">
        <f t="shared" si="14"/>
        <v>65776.556010000015</v>
      </c>
      <c r="X395" s="1">
        <f t="shared" si="15"/>
        <v>54585</v>
      </c>
      <c r="Y395" s="37">
        <f t="shared" si="16"/>
        <v>11191.556010000015</v>
      </c>
      <c r="Z395" s="183">
        <f t="shared" si="17"/>
        <v>0.20502988018686485</v>
      </c>
      <c r="AA395" s="183">
        <f>SUM($C$2:C395)*D395/SUM($B$2:B395)-1</f>
        <v>0.27049219672071056</v>
      </c>
      <c r="AB395" s="183">
        <f t="shared" si="20"/>
        <v>-6.546231653384571E-2</v>
      </c>
      <c r="AC395" s="40">
        <f t="shared" si="21"/>
        <v>0.16312928333333343</v>
      </c>
    </row>
    <row r="396" spans="1:29">
      <c r="A396" s="31" t="s">
        <v>1582</v>
      </c>
      <c r="B396" s="2">
        <v>120</v>
      </c>
      <c r="C396" s="175">
        <v>70.44</v>
      </c>
      <c r="D396" s="176">
        <v>1.7015</v>
      </c>
      <c r="E396" s="32">
        <f t="shared" si="1"/>
        <v>0.21000000000000002</v>
      </c>
      <c r="F396" s="13">
        <f t="shared" si="2"/>
        <v>2.3904099999999911E-2</v>
      </c>
      <c r="H396" s="5">
        <f t="shared" si="3"/>
        <v>2.8684919999999892</v>
      </c>
      <c r="I396" s="2" t="s">
        <v>65</v>
      </c>
      <c r="J396" s="33" t="s">
        <v>1583</v>
      </c>
      <c r="K396" s="34">
        <f t="shared" si="4"/>
        <v>44060</v>
      </c>
      <c r="L396" s="34" t="str">
        <f t="shared" ca="1" si="5"/>
        <v>2021-04-09</v>
      </c>
      <c r="M396" s="18">
        <f t="shared" ca="1" si="6"/>
        <v>28320</v>
      </c>
      <c r="N396" s="19">
        <f t="shared" ca="1" si="7"/>
        <v>3.6970324152542228E-2</v>
      </c>
      <c r="O396" s="35">
        <f t="shared" si="8"/>
        <v>119.85365999999999</v>
      </c>
      <c r="P396" s="35">
        <f t="shared" si="9"/>
        <v>0.14634000000000924</v>
      </c>
      <c r="Q396" s="36">
        <f t="shared" si="10"/>
        <v>0.8</v>
      </c>
      <c r="R396" s="37">
        <f t="shared" si="11"/>
        <v>11344.420000000013</v>
      </c>
      <c r="S396" s="38">
        <f t="shared" si="12"/>
        <v>19302.530630000023</v>
      </c>
      <c r="T396" s="38">
        <v>96.72</v>
      </c>
      <c r="U396" s="38">
        <v>163.75</v>
      </c>
      <c r="V396" s="39">
        <f t="shared" si="13"/>
        <v>47016.049999999996</v>
      </c>
      <c r="W396" s="39">
        <f t="shared" si="14"/>
        <v>66318.580630000011</v>
      </c>
      <c r="X396" s="1">
        <f t="shared" si="15"/>
        <v>54705</v>
      </c>
      <c r="Y396" s="37">
        <f t="shared" si="16"/>
        <v>11613.580630000011</v>
      </c>
      <c r="Z396" s="183">
        <f t="shared" si="17"/>
        <v>0.21229468293574638</v>
      </c>
      <c r="AA396" s="183">
        <f>SUM($C$2:C396)*D396/SUM($B$2:B396)-1</f>
        <v>0.29823159217621797</v>
      </c>
      <c r="AB396" s="183">
        <f t="shared" si="20"/>
        <v>-8.5936909240471593E-2</v>
      </c>
      <c r="AC396" s="40">
        <f t="shared" si="21"/>
        <v>0.18609590000000012</v>
      </c>
    </row>
    <row r="397" spans="1:29">
      <c r="A397" s="31" t="s">
        <v>1584</v>
      </c>
      <c r="B397" s="2">
        <v>120</v>
      </c>
      <c r="C397" s="175">
        <v>70.48</v>
      </c>
      <c r="D397" s="176">
        <v>1.7007000000000001</v>
      </c>
      <c r="E397" s="32">
        <f t="shared" si="1"/>
        <v>0.21000000000000002</v>
      </c>
      <c r="F397" s="13">
        <f t="shared" si="2"/>
        <v>2.4485533333333365E-2</v>
      </c>
      <c r="H397" s="5">
        <f t="shared" si="3"/>
        <v>2.9382640000000038</v>
      </c>
      <c r="I397" s="2" t="s">
        <v>65</v>
      </c>
      <c r="J397" s="33" t="s">
        <v>1585</v>
      </c>
      <c r="K397" s="34">
        <f t="shared" si="4"/>
        <v>44061</v>
      </c>
      <c r="L397" s="34" t="str">
        <f t="shared" ca="1" si="5"/>
        <v>2021-04-09</v>
      </c>
      <c r="M397" s="18">
        <f t="shared" ca="1" si="6"/>
        <v>28200</v>
      </c>
      <c r="N397" s="19">
        <f t="shared" ca="1" si="7"/>
        <v>3.8030721985815655E-2</v>
      </c>
      <c r="O397" s="35">
        <f t="shared" si="8"/>
        <v>119.86533600000001</v>
      </c>
      <c r="P397" s="35">
        <f t="shared" si="9"/>
        <v>0.13466399999998657</v>
      </c>
      <c r="Q397" s="36">
        <f t="shared" si="10"/>
        <v>0.8</v>
      </c>
      <c r="R397" s="37">
        <f t="shared" si="11"/>
        <v>11414.900000000012</v>
      </c>
      <c r="S397" s="38">
        <f t="shared" si="12"/>
        <v>19413.320430000022</v>
      </c>
      <c r="T397" s="38"/>
      <c r="U397" s="38"/>
      <c r="V397" s="39">
        <f t="shared" si="13"/>
        <v>47016.049999999996</v>
      </c>
      <c r="W397" s="39">
        <f t="shared" si="14"/>
        <v>66429.37043000001</v>
      </c>
      <c r="X397" s="1">
        <f t="shared" si="15"/>
        <v>54825</v>
      </c>
      <c r="Y397" s="37">
        <f t="shared" si="16"/>
        <v>11604.37043000001</v>
      </c>
      <c r="Z397" s="183">
        <f t="shared" si="17"/>
        <v>0.21166202334701345</v>
      </c>
      <c r="AA397" s="183">
        <f>SUM($C$2:C397)*D397/SUM($B$2:B397)-1</f>
        <v>0.29696731392612863</v>
      </c>
      <c r="AB397" s="183">
        <f t="shared" si="20"/>
        <v>-8.5305290579115178E-2</v>
      </c>
      <c r="AC397" s="40">
        <f t="shared" si="21"/>
        <v>0.18551446666666666</v>
      </c>
    </row>
    <row r="398" spans="1:29">
      <c r="A398" s="31" t="s">
        <v>1586</v>
      </c>
      <c r="B398" s="2">
        <v>120</v>
      </c>
      <c r="C398" s="175">
        <v>71.47</v>
      </c>
      <c r="D398" s="176">
        <v>1.6771</v>
      </c>
      <c r="E398" s="32">
        <f t="shared" si="1"/>
        <v>0.21000000000000002</v>
      </c>
      <c r="F398" s="13">
        <f t="shared" si="2"/>
        <v>3.887600833333333E-2</v>
      </c>
      <c r="H398" s="5">
        <f t="shared" si="3"/>
        <v>4.6651209999999992</v>
      </c>
      <c r="I398" s="2" t="s">
        <v>65</v>
      </c>
      <c r="J398" s="33" t="s">
        <v>1587</v>
      </c>
      <c r="K398" s="34">
        <f t="shared" si="4"/>
        <v>44062</v>
      </c>
      <c r="L398" s="34" t="str">
        <f t="shared" ca="1" si="5"/>
        <v>2021-04-09</v>
      </c>
      <c r="M398" s="18">
        <f t="shared" ca="1" si="6"/>
        <v>28080</v>
      </c>
      <c r="N398" s="19">
        <f t="shared" ca="1" si="7"/>
        <v>6.0639927528490019E-2</v>
      </c>
      <c r="O398" s="35">
        <f t="shared" si="8"/>
        <v>119.862337</v>
      </c>
      <c r="P398" s="35">
        <f t="shared" si="9"/>
        <v>0.13766300000000342</v>
      </c>
      <c r="Q398" s="36">
        <f t="shared" si="10"/>
        <v>0.8</v>
      </c>
      <c r="R398" s="37">
        <f t="shared" si="11"/>
        <v>11486.370000000012</v>
      </c>
      <c r="S398" s="38">
        <f t="shared" si="12"/>
        <v>19263.791127000019</v>
      </c>
      <c r="T398" s="38"/>
      <c r="U398" s="38"/>
      <c r="V398" s="39">
        <f t="shared" si="13"/>
        <v>47016.049999999996</v>
      </c>
      <c r="W398" s="39">
        <f t="shared" si="14"/>
        <v>66279.841127000022</v>
      </c>
      <c r="X398" s="1">
        <f t="shared" si="15"/>
        <v>54945</v>
      </c>
      <c r="Y398" s="37">
        <f t="shared" si="16"/>
        <v>11334.841127000022</v>
      </c>
      <c r="Z398" s="183">
        <f t="shared" si="17"/>
        <v>0.20629431480571525</v>
      </c>
      <c r="AA398" s="183">
        <f>SUM($C$2:C398)*D398/SUM($B$2:B398)-1</f>
        <v>0.27835799062699085</v>
      </c>
      <c r="AB398" s="183">
        <f t="shared" si="20"/>
        <v>-7.2063675821275597E-2</v>
      </c>
      <c r="AC398" s="40">
        <f t="shared" si="21"/>
        <v>0.1711239916666667</v>
      </c>
    </row>
    <row r="399" spans="1:29">
      <c r="A399" s="31" t="s">
        <v>1588</v>
      </c>
      <c r="B399" s="2">
        <v>120</v>
      </c>
      <c r="C399" s="175">
        <v>72.34</v>
      </c>
      <c r="D399" s="176">
        <v>1.6569</v>
      </c>
      <c r="E399" s="32">
        <f t="shared" si="1"/>
        <v>0.21000000000000002</v>
      </c>
      <c r="F399" s="13">
        <f t="shared" si="2"/>
        <v>5.1522183333333395E-2</v>
      </c>
      <c r="H399" s="5">
        <f t="shared" si="3"/>
        <v>6.1826620000000077</v>
      </c>
      <c r="I399" s="2" t="s">
        <v>65</v>
      </c>
      <c r="J399" s="33" t="s">
        <v>1589</v>
      </c>
      <c r="K399" s="34">
        <f t="shared" si="4"/>
        <v>44063</v>
      </c>
      <c r="L399" s="34" t="str">
        <f t="shared" ca="1" si="5"/>
        <v>2021-04-09</v>
      </c>
      <c r="M399" s="18">
        <f t="shared" ca="1" si="6"/>
        <v>27960</v>
      </c>
      <c r="N399" s="19">
        <f t="shared" ca="1" si="7"/>
        <v>8.0710716380543737E-2</v>
      </c>
      <c r="O399" s="35">
        <f t="shared" si="8"/>
        <v>119.86014600000001</v>
      </c>
      <c r="P399" s="35">
        <f t="shared" si="9"/>
        <v>0.13985399999998549</v>
      </c>
      <c r="Q399" s="36">
        <f t="shared" si="10"/>
        <v>0.8</v>
      </c>
      <c r="R399" s="37">
        <f t="shared" si="11"/>
        <v>11558.710000000012</v>
      </c>
      <c r="S399" s="38">
        <f t="shared" si="12"/>
        <v>19151.626599000021</v>
      </c>
      <c r="T399" s="38"/>
      <c r="U399" s="38"/>
      <c r="V399" s="39">
        <f t="shared" si="13"/>
        <v>47016.049999999996</v>
      </c>
      <c r="W399" s="39">
        <f t="shared" si="14"/>
        <v>66167.676599000013</v>
      </c>
      <c r="X399" s="1">
        <f t="shared" si="15"/>
        <v>55065</v>
      </c>
      <c r="Y399" s="37">
        <f t="shared" si="16"/>
        <v>11102.676599000013</v>
      </c>
      <c r="Z399" s="183">
        <f t="shared" si="17"/>
        <v>0.2016285589575959</v>
      </c>
      <c r="AA399" s="183">
        <f>SUM($C$2:C399)*D399/SUM($B$2:B399)-1</f>
        <v>0.26238508400980676</v>
      </c>
      <c r="AB399" s="183">
        <f t="shared" si="20"/>
        <v>-6.0756525052210852E-2</v>
      </c>
      <c r="AC399" s="40">
        <f t="shared" si="21"/>
        <v>0.15847781666666663</v>
      </c>
    </row>
    <row r="400" spans="1:29">
      <c r="A400" s="31" t="s">
        <v>1590</v>
      </c>
      <c r="B400" s="2">
        <v>120</v>
      </c>
      <c r="C400" s="175">
        <v>71.77</v>
      </c>
      <c r="D400" s="176">
        <v>1.6700999999999999</v>
      </c>
      <c r="E400" s="32">
        <f t="shared" si="1"/>
        <v>0.21000000000000002</v>
      </c>
      <c r="F400" s="13">
        <f t="shared" si="2"/>
        <v>4.3236758333333229E-2</v>
      </c>
      <c r="H400" s="5">
        <f t="shared" si="3"/>
        <v>5.1884109999999879</v>
      </c>
      <c r="I400" s="2" t="s">
        <v>65</v>
      </c>
      <c r="J400" s="33" t="s">
        <v>1591</v>
      </c>
      <c r="K400" s="34">
        <f t="shared" si="4"/>
        <v>44064</v>
      </c>
      <c r="L400" s="34" t="str">
        <f t="shared" ca="1" si="5"/>
        <v>2021-04-09</v>
      </c>
      <c r="M400" s="18">
        <f t="shared" ca="1" si="6"/>
        <v>27840</v>
      </c>
      <c r="N400" s="19">
        <f t="shared" ca="1" si="7"/>
        <v>6.8023348239942369E-2</v>
      </c>
      <c r="O400" s="35">
        <f t="shared" si="8"/>
        <v>119.86307699999999</v>
      </c>
      <c r="P400" s="35">
        <f t="shared" si="9"/>
        <v>0.13692300000001012</v>
      </c>
      <c r="Q400" s="36">
        <f t="shared" si="10"/>
        <v>0.8</v>
      </c>
      <c r="R400" s="37">
        <f t="shared" si="11"/>
        <v>11630.480000000012</v>
      </c>
      <c r="S400" s="38">
        <f t="shared" si="12"/>
        <v>19424.064648000018</v>
      </c>
      <c r="T400" s="38"/>
      <c r="U400" s="38"/>
      <c r="V400" s="39">
        <f t="shared" si="13"/>
        <v>47016.049999999996</v>
      </c>
      <c r="W400" s="39">
        <f t="shared" si="14"/>
        <v>66440.114648000017</v>
      </c>
      <c r="X400" s="1">
        <f t="shared" si="15"/>
        <v>55185</v>
      </c>
      <c r="Y400" s="37">
        <f t="shared" si="16"/>
        <v>11255.114648000017</v>
      </c>
      <c r="Z400" s="183">
        <f t="shared" si="17"/>
        <v>0.20395242634773969</v>
      </c>
      <c r="AA400" s="183">
        <f>SUM($C$2:C400)*D400/SUM($B$2:B400)-1</f>
        <v>0.27184720043490063</v>
      </c>
      <c r="AB400" s="183">
        <f t="shared" si="20"/>
        <v>-6.7894774087160936E-2</v>
      </c>
      <c r="AC400" s="40">
        <f t="shared" si="21"/>
        <v>0.16676324166666678</v>
      </c>
    </row>
    <row r="401" spans="1:29">
      <c r="A401" s="31" t="s">
        <v>1592</v>
      </c>
      <c r="B401" s="2">
        <v>120</v>
      </c>
      <c r="C401" s="175">
        <v>71.16</v>
      </c>
      <c r="D401" s="176">
        <v>1.6843999999999999</v>
      </c>
      <c r="E401" s="32">
        <f t="shared" si="1"/>
        <v>0.21000000000000002</v>
      </c>
      <c r="F401" s="13">
        <f t="shared" si="2"/>
        <v>3.4369899999999967E-2</v>
      </c>
      <c r="H401" s="5">
        <f t="shared" si="3"/>
        <v>4.1243879999999962</v>
      </c>
      <c r="I401" s="2" t="s">
        <v>65</v>
      </c>
      <c r="J401" s="33" t="s">
        <v>1593</v>
      </c>
      <c r="K401" s="34">
        <f t="shared" si="4"/>
        <v>44067</v>
      </c>
      <c r="L401" s="34" t="str">
        <f t="shared" ca="1" si="5"/>
        <v>2021-04-09</v>
      </c>
      <c r="M401" s="18">
        <f t="shared" ca="1" si="6"/>
        <v>27480</v>
      </c>
      <c r="N401" s="19">
        <f t="shared" ca="1" si="7"/>
        <v>5.478171834061131E-2</v>
      </c>
      <c r="O401" s="35">
        <f t="shared" si="8"/>
        <v>119.86190399999998</v>
      </c>
      <c r="P401" s="35">
        <f t="shared" si="9"/>
        <v>0.13809600000001865</v>
      </c>
      <c r="Q401" s="36">
        <f t="shared" si="10"/>
        <v>0.8</v>
      </c>
      <c r="R401" s="37">
        <f t="shared" si="11"/>
        <v>11701.640000000012</v>
      </c>
      <c r="S401" s="38">
        <f t="shared" si="12"/>
        <v>19710.242416000019</v>
      </c>
      <c r="T401" s="38"/>
      <c r="U401" s="38"/>
      <c r="V401" s="39">
        <f t="shared" si="13"/>
        <v>47016.049999999996</v>
      </c>
      <c r="W401" s="39">
        <f t="shared" si="14"/>
        <v>66726.292416000011</v>
      </c>
      <c r="X401" s="1">
        <f t="shared" si="15"/>
        <v>55305</v>
      </c>
      <c r="Y401" s="37">
        <f t="shared" si="16"/>
        <v>11421.292416000011</v>
      </c>
      <c r="Z401" s="183">
        <f t="shared" si="17"/>
        <v>0.20651464453485247</v>
      </c>
      <c r="AA401" s="183">
        <f>SUM($C$2:C401)*D401/SUM($B$2:B401)-1</f>
        <v>0.28212123981556814</v>
      </c>
      <c r="AB401" s="183">
        <f t="shared" si="20"/>
        <v>-7.5606595280715672E-2</v>
      </c>
      <c r="AC401" s="40">
        <f t="shared" si="21"/>
        <v>0.17563010000000007</v>
      </c>
    </row>
    <row r="402" spans="1:29">
      <c r="A402" s="31" t="s">
        <v>1594</v>
      </c>
      <c r="B402" s="2">
        <v>120</v>
      </c>
      <c r="C402" s="175">
        <v>71.069999999999993</v>
      </c>
      <c r="D402" s="176">
        <v>1.6866000000000001</v>
      </c>
      <c r="E402" s="32">
        <f t="shared" si="1"/>
        <v>0.21000000000000002</v>
      </c>
      <c r="F402" s="13">
        <f t="shared" si="2"/>
        <v>3.3061674999999839E-2</v>
      </c>
      <c r="H402" s="5">
        <f t="shared" si="3"/>
        <v>3.9674009999999811</v>
      </c>
      <c r="I402" s="2" t="s">
        <v>65</v>
      </c>
      <c r="J402" s="33" t="s">
        <v>1595</v>
      </c>
      <c r="K402" s="34">
        <f t="shared" si="4"/>
        <v>44068</v>
      </c>
      <c r="L402" s="34" t="str">
        <f t="shared" ca="1" si="5"/>
        <v>2021-04-09</v>
      </c>
      <c r="M402" s="18">
        <f t="shared" ca="1" si="6"/>
        <v>27360</v>
      </c>
      <c r="N402" s="19">
        <f t="shared" ca="1" si="7"/>
        <v>5.2927681469297987E-2</v>
      </c>
      <c r="O402" s="35">
        <f t="shared" si="8"/>
        <v>119.86666199999999</v>
      </c>
      <c r="P402" s="35">
        <f t="shared" si="9"/>
        <v>0.13333800000000906</v>
      </c>
      <c r="Q402" s="36">
        <f t="shared" si="10"/>
        <v>0.8</v>
      </c>
      <c r="R402" s="37">
        <f t="shared" si="11"/>
        <v>11772.710000000012</v>
      </c>
      <c r="S402" s="38">
        <f t="shared" si="12"/>
        <v>19855.85268600002</v>
      </c>
      <c r="T402" s="38"/>
      <c r="U402" s="38"/>
      <c r="V402" s="39">
        <f t="shared" si="13"/>
        <v>47016.049999999996</v>
      </c>
      <c r="W402" s="39">
        <f t="shared" si="14"/>
        <v>66871.902686000016</v>
      </c>
      <c r="X402" s="1">
        <f t="shared" si="15"/>
        <v>55425</v>
      </c>
      <c r="Y402" s="37">
        <f t="shared" si="16"/>
        <v>11446.902686000016</v>
      </c>
      <c r="Z402" s="183">
        <f t="shared" si="17"/>
        <v>0.20652959289129491</v>
      </c>
      <c r="AA402" s="183">
        <f>SUM($C$2:C402)*D402/SUM($B$2:B402)-1</f>
        <v>0.28317897364005429</v>
      </c>
      <c r="AB402" s="183">
        <f t="shared" si="20"/>
        <v>-7.6649380748759377E-2</v>
      </c>
      <c r="AC402" s="40">
        <f t="shared" si="21"/>
        <v>0.17693832500000017</v>
      </c>
    </row>
    <row r="403" spans="1:29">
      <c r="A403" s="31" t="s">
        <v>1596</v>
      </c>
      <c r="B403" s="2">
        <v>120</v>
      </c>
      <c r="C403" s="175">
        <v>71.86</v>
      </c>
      <c r="D403" s="176">
        <v>1.6679999999999999</v>
      </c>
      <c r="E403" s="32">
        <f t="shared" si="1"/>
        <v>0.21000000000000002</v>
      </c>
      <c r="F403" s="13">
        <f t="shared" si="2"/>
        <v>4.4544983333333357E-2</v>
      </c>
      <c r="H403" s="5">
        <f t="shared" si="3"/>
        <v>5.345398000000003</v>
      </c>
      <c r="I403" s="2" t="s">
        <v>65</v>
      </c>
      <c r="J403" s="33" t="s">
        <v>1597</v>
      </c>
      <c r="K403" s="34">
        <f t="shared" si="4"/>
        <v>44069</v>
      </c>
      <c r="L403" s="34" t="str">
        <f t="shared" ca="1" si="5"/>
        <v>2021-04-09</v>
      </c>
      <c r="M403" s="18">
        <f t="shared" ca="1" si="6"/>
        <v>27240</v>
      </c>
      <c r="N403" s="19">
        <f t="shared" ca="1" si="7"/>
        <v>7.1625193465491968E-2</v>
      </c>
      <c r="O403" s="35">
        <f t="shared" si="8"/>
        <v>119.86247999999999</v>
      </c>
      <c r="P403" s="35">
        <f t="shared" si="9"/>
        <v>0.13752000000000919</v>
      </c>
      <c r="Q403" s="36">
        <f t="shared" si="10"/>
        <v>0.8</v>
      </c>
      <c r="R403" s="37">
        <f t="shared" si="11"/>
        <v>11844.570000000012</v>
      </c>
      <c r="S403" s="38">
        <f t="shared" si="12"/>
        <v>19756.742760000019</v>
      </c>
      <c r="T403" s="38"/>
      <c r="U403" s="38"/>
      <c r="V403" s="39">
        <f t="shared" si="13"/>
        <v>47016.049999999996</v>
      </c>
      <c r="W403" s="39">
        <f t="shared" si="14"/>
        <v>66772.792760000011</v>
      </c>
      <c r="X403" s="1">
        <f t="shared" si="15"/>
        <v>55545</v>
      </c>
      <c r="Y403" s="37">
        <f t="shared" si="16"/>
        <v>11227.792760000011</v>
      </c>
      <c r="Z403" s="183">
        <f t="shared" si="17"/>
        <v>0.2021386760284456</v>
      </c>
      <c r="AA403" s="183">
        <f>SUM($C$2:C403)*D403/SUM($B$2:B403)-1</f>
        <v>0.26844425600864152</v>
      </c>
      <c r="AB403" s="183">
        <f t="shared" si="20"/>
        <v>-6.6305579980195928E-2</v>
      </c>
      <c r="AC403" s="40">
        <f t="shared" si="21"/>
        <v>0.16545501666666668</v>
      </c>
    </row>
    <row r="404" spans="1:29">
      <c r="A404" s="31" t="s">
        <v>1598</v>
      </c>
      <c r="B404" s="2">
        <v>120</v>
      </c>
      <c r="C404" s="175">
        <v>71.5</v>
      </c>
      <c r="D404" s="176">
        <v>1.6762999999999999</v>
      </c>
      <c r="E404" s="32">
        <f t="shared" si="1"/>
        <v>0.21000000000000002</v>
      </c>
      <c r="F404" s="13">
        <f t="shared" si="2"/>
        <v>3.9312083333333331E-2</v>
      </c>
      <c r="H404" s="5">
        <f t="shared" si="3"/>
        <v>4.7174499999999995</v>
      </c>
      <c r="I404" s="2" t="s">
        <v>65</v>
      </c>
      <c r="J404" s="33" t="s">
        <v>1599</v>
      </c>
      <c r="K404" s="34">
        <f t="shared" si="4"/>
        <v>44070</v>
      </c>
      <c r="L404" s="34" t="str">
        <f t="shared" ca="1" si="5"/>
        <v>2021-04-09</v>
      </c>
      <c r="M404" s="18">
        <f t="shared" ca="1" si="6"/>
        <v>27120</v>
      </c>
      <c r="N404" s="19">
        <f t="shared" ca="1" si="7"/>
        <v>6.3490754056047191E-2</v>
      </c>
      <c r="O404" s="35">
        <f t="shared" si="8"/>
        <v>119.85544999999999</v>
      </c>
      <c r="P404" s="35">
        <f t="shared" si="9"/>
        <v>0.1445500000000095</v>
      </c>
      <c r="Q404" s="36">
        <f t="shared" si="10"/>
        <v>0.8</v>
      </c>
      <c r="R404" s="37">
        <f t="shared" si="11"/>
        <v>11916.070000000012</v>
      </c>
      <c r="S404" s="38">
        <f t="shared" si="12"/>
        <v>19974.908141000018</v>
      </c>
      <c r="T404" s="38"/>
      <c r="U404" s="38"/>
      <c r="V404" s="39">
        <f t="shared" si="13"/>
        <v>47016.049999999996</v>
      </c>
      <c r="W404" s="39">
        <f t="shared" si="14"/>
        <v>66990.95814100001</v>
      </c>
      <c r="X404" s="1">
        <f t="shared" si="15"/>
        <v>55665</v>
      </c>
      <c r="Y404" s="37">
        <f t="shared" si="16"/>
        <v>11325.95814100001</v>
      </c>
      <c r="Z404" s="183">
        <f t="shared" si="17"/>
        <v>0.20346641769514084</v>
      </c>
      <c r="AA404" s="183">
        <f>SUM($C$2:C404)*D404/SUM($B$2:B404)-1</f>
        <v>0.27416115593281254</v>
      </c>
      <c r="AB404" s="183">
        <f t="shared" si="20"/>
        <v>-7.0694738237671695E-2</v>
      </c>
      <c r="AC404" s="40">
        <f t="shared" si="21"/>
        <v>0.17068791666666669</v>
      </c>
    </row>
    <row r="405" spans="1:29">
      <c r="A405" s="31" t="s">
        <v>1600</v>
      </c>
      <c r="B405" s="2">
        <v>120</v>
      </c>
      <c r="C405" s="175">
        <v>69.91</v>
      </c>
      <c r="D405" s="176">
        <v>1.7144999999999999</v>
      </c>
      <c r="E405" s="32">
        <f t="shared" si="1"/>
        <v>0.21000000000000002</v>
      </c>
      <c r="F405" s="13">
        <f t="shared" si="2"/>
        <v>1.6200108333333317E-2</v>
      </c>
      <c r="H405" s="5">
        <f t="shared" si="3"/>
        <v>1.9440129999999982</v>
      </c>
      <c r="I405" s="2" t="s">
        <v>65</v>
      </c>
      <c r="J405" s="33" t="s">
        <v>1601</v>
      </c>
      <c r="K405" s="34">
        <f t="shared" si="4"/>
        <v>44071</v>
      </c>
      <c r="L405" s="34" t="str">
        <f t="shared" ca="1" si="5"/>
        <v>2021-04-09</v>
      </c>
      <c r="M405" s="18">
        <f t="shared" ca="1" si="6"/>
        <v>27000</v>
      </c>
      <c r="N405" s="19">
        <f t="shared" ca="1" si="7"/>
        <v>2.6280175740740715E-2</v>
      </c>
      <c r="O405" s="35">
        <f t="shared" si="8"/>
        <v>119.86069499999999</v>
      </c>
      <c r="P405" s="35">
        <f t="shared" si="9"/>
        <v>0.13930500000000734</v>
      </c>
      <c r="Q405" s="36">
        <f t="shared" si="10"/>
        <v>0.8</v>
      </c>
      <c r="R405" s="37">
        <f t="shared" si="11"/>
        <v>10286.770000000011</v>
      </c>
      <c r="S405" s="38">
        <f t="shared" si="12"/>
        <v>17636.667165000017</v>
      </c>
      <c r="T405" s="38">
        <v>1699.21</v>
      </c>
      <c r="U405" s="38">
        <v>2898.73</v>
      </c>
      <c r="V405" s="39">
        <f t="shared" si="13"/>
        <v>49914.78</v>
      </c>
      <c r="W405" s="39">
        <f t="shared" si="14"/>
        <v>67551.44716500002</v>
      </c>
      <c r="X405" s="1">
        <f t="shared" si="15"/>
        <v>55785</v>
      </c>
      <c r="Y405" s="37">
        <f t="shared" si="16"/>
        <v>11766.44716500002</v>
      </c>
      <c r="Z405" s="183">
        <f t="shared" si="17"/>
        <v>0.21092492901317583</v>
      </c>
      <c r="AA405" s="183">
        <f>SUM($C$2:C405)*D405/SUM($B$2:B405)-1</f>
        <v>0.30254239257865012</v>
      </c>
      <c r="AB405" s="183">
        <f t="shared" si="20"/>
        <v>-9.1617463565474289E-2</v>
      </c>
      <c r="AC405" s="40">
        <f t="shared" si="21"/>
        <v>0.1937998916666667</v>
      </c>
    </row>
    <row r="406" spans="1:29">
      <c r="A406" s="31" t="s">
        <v>1602</v>
      </c>
      <c r="B406" s="2">
        <v>120</v>
      </c>
      <c r="C406" s="175">
        <v>70.290000000000006</v>
      </c>
      <c r="D406" s="176">
        <v>1.7053</v>
      </c>
      <c r="E406" s="32">
        <f t="shared" si="1"/>
        <v>0.21000000000000002</v>
      </c>
      <c r="F406" s="13">
        <f t="shared" si="2"/>
        <v>2.1723725000000017E-2</v>
      </c>
      <c r="H406" s="5">
        <f t="shared" si="3"/>
        <v>2.6068470000000019</v>
      </c>
      <c r="I406" s="2" t="s">
        <v>65</v>
      </c>
      <c r="J406" s="33" t="s">
        <v>1603</v>
      </c>
      <c r="K406" s="34">
        <f t="shared" si="4"/>
        <v>44074</v>
      </c>
      <c r="L406" s="34" t="str">
        <f t="shared" ca="1" si="5"/>
        <v>2021-04-09</v>
      </c>
      <c r="M406" s="18">
        <f t="shared" ca="1" si="6"/>
        <v>26640</v>
      </c>
      <c r="N406" s="19">
        <f t="shared" ca="1" si="7"/>
        <v>3.5716935247747772E-2</v>
      </c>
      <c r="O406" s="35">
        <f t="shared" si="8"/>
        <v>119.86553700000002</v>
      </c>
      <c r="P406" s="35">
        <f t="shared" si="9"/>
        <v>0.13446299999998246</v>
      </c>
      <c r="Q406" s="36">
        <f t="shared" si="10"/>
        <v>0.8</v>
      </c>
      <c r="R406" s="37">
        <f t="shared" si="11"/>
        <v>10357.060000000012</v>
      </c>
      <c r="S406" s="38">
        <f t="shared" si="12"/>
        <v>17661.894418000022</v>
      </c>
      <c r="T406" s="38"/>
      <c r="U406" s="38"/>
      <c r="V406" s="39">
        <f t="shared" si="13"/>
        <v>49914.78</v>
      </c>
      <c r="W406" s="39">
        <f t="shared" si="14"/>
        <v>67576.674418000024</v>
      </c>
      <c r="X406" s="1">
        <f t="shared" si="15"/>
        <v>55905</v>
      </c>
      <c r="Y406" s="37">
        <f t="shared" si="16"/>
        <v>11671.674418000024</v>
      </c>
      <c r="Z406" s="183">
        <f t="shared" si="17"/>
        <v>0.20877693261783437</v>
      </c>
      <c r="AA406" s="183">
        <f>SUM($C$2:C406)*D406/SUM($B$2:B406)-1</f>
        <v>0.29491614623021212</v>
      </c>
      <c r="AB406" s="183">
        <f t="shared" si="20"/>
        <v>-8.6139213612377752E-2</v>
      </c>
      <c r="AC406" s="40">
        <f t="shared" si="21"/>
        <v>0.18827627499999999</v>
      </c>
    </row>
    <row r="407" spans="1:29">
      <c r="A407" s="31" t="s">
        <v>1632</v>
      </c>
      <c r="B407" s="2">
        <v>120</v>
      </c>
      <c r="C407" s="175">
        <v>69.930000000000007</v>
      </c>
      <c r="D407" s="176">
        <v>1.714</v>
      </c>
      <c r="E407" s="32">
        <f t="shared" si="1"/>
        <v>0.21000000000000002</v>
      </c>
      <c r="F407" s="13">
        <f t="shared" si="2"/>
        <v>1.6490825000000105E-2</v>
      </c>
      <c r="H407" s="5">
        <f t="shared" si="3"/>
        <v>1.9788990000000126</v>
      </c>
      <c r="I407" s="2" t="s">
        <v>65</v>
      </c>
      <c r="J407" s="33" t="s">
        <v>1633</v>
      </c>
      <c r="K407" s="34">
        <f t="shared" si="4"/>
        <v>44075</v>
      </c>
      <c r="L407" s="34" t="str">
        <f t="shared" ca="1" si="5"/>
        <v>2021-04-09</v>
      </c>
      <c r="M407" s="18">
        <f t="shared" ca="1" si="6"/>
        <v>26520</v>
      </c>
      <c r="N407" s="19">
        <f t="shared" ca="1" si="7"/>
        <v>2.7235977941176645E-2</v>
      </c>
      <c r="O407" s="35">
        <f t="shared" si="8"/>
        <v>119.86002000000001</v>
      </c>
      <c r="P407" s="35">
        <f t="shared" si="9"/>
        <v>0.13997999999999422</v>
      </c>
      <c r="Q407" s="36">
        <f t="shared" si="10"/>
        <v>0.8</v>
      </c>
      <c r="R407" s="37">
        <f t="shared" si="11"/>
        <v>10426.990000000013</v>
      </c>
      <c r="S407" s="38">
        <f t="shared" si="12"/>
        <v>17871.860860000023</v>
      </c>
      <c r="T407" s="38"/>
      <c r="U407" s="38"/>
      <c r="V407" s="39">
        <f t="shared" si="13"/>
        <v>49914.78</v>
      </c>
      <c r="W407" s="39">
        <f t="shared" si="14"/>
        <v>67786.640860000014</v>
      </c>
      <c r="X407" s="1">
        <f t="shared" si="15"/>
        <v>56025</v>
      </c>
      <c r="Y407" s="37">
        <f t="shared" si="16"/>
        <v>11761.640860000014</v>
      </c>
      <c r="Z407" s="183">
        <f t="shared" si="17"/>
        <v>0.20993557983043298</v>
      </c>
      <c r="AA407" s="183">
        <f>SUM($C$2:C407)*D407/SUM($B$2:B407)-1</f>
        <v>0.30087414404283819</v>
      </c>
      <c r="AB407" s="183">
        <f t="shared" si="20"/>
        <v>-9.0938564212405204E-2</v>
      </c>
      <c r="AC407" s="40">
        <f t="shared" si="21"/>
        <v>0.19350917499999992</v>
      </c>
    </row>
    <row r="408" spans="1:29">
      <c r="A408" s="31" t="s">
        <v>1634</v>
      </c>
      <c r="B408" s="2">
        <v>120</v>
      </c>
      <c r="C408" s="175">
        <v>69.900000000000006</v>
      </c>
      <c r="D408" s="176">
        <v>1.7146999999999999</v>
      </c>
      <c r="E408" s="32">
        <f t="shared" si="1"/>
        <v>0.21000000000000002</v>
      </c>
      <c r="F408" s="13">
        <f t="shared" si="2"/>
        <v>1.6054750000000104E-2</v>
      </c>
      <c r="H408" s="5">
        <f t="shared" si="3"/>
        <v>1.9265700000000123</v>
      </c>
      <c r="I408" s="2" t="s">
        <v>65</v>
      </c>
      <c r="J408" s="33" t="s">
        <v>1635</v>
      </c>
      <c r="K408" s="34">
        <f t="shared" si="4"/>
        <v>44076</v>
      </c>
      <c r="L408" s="34" t="str">
        <f t="shared" ca="1" si="5"/>
        <v>2021-04-09</v>
      </c>
      <c r="M408" s="18">
        <f t="shared" ca="1" si="6"/>
        <v>26400</v>
      </c>
      <c r="N408" s="19">
        <f t="shared" ca="1" si="7"/>
        <v>2.6636289772727442E-2</v>
      </c>
      <c r="O408" s="35">
        <f t="shared" si="8"/>
        <v>119.85753</v>
      </c>
      <c r="P408" s="35">
        <f t="shared" si="9"/>
        <v>0.14247000000000298</v>
      </c>
      <c r="Q408" s="36">
        <f t="shared" si="10"/>
        <v>0.8</v>
      </c>
      <c r="R408" s="37">
        <f t="shared" si="11"/>
        <v>10496.890000000012</v>
      </c>
      <c r="S408" s="38">
        <f t="shared" si="12"/>
        <v>17999.017283000019</v>
      </c>
      <c r="T408" s="38"/>
      <c r="U408" s="38"/>
      <c r="V408" s="39">
        <f t="shared" si="13"/>
        <v>49914.78</v>
      </c>
      <c r="W408" s="39">
        <f t="shared" si="14"/>
        <v>67913.797283000022</v>
      </c>
      <c r="X408" s="1">
        <f t="shared" si="15"/>
        <v>56145</v>
      </c>
      <c r="Y408" s="37">
        <f t="shared" si="16"/>
        <v>11768.797283000022</v>
      </c>
      <c r="Z408" s="183">
        <f t="shared" si="17"/>
        <v>0.20961434291566516</v>
      </c>
      <c r="AA408" s="183">
        <f>SUM($C$2:C408)*D408/SUM($B$2:B408)-1</f>
        <v>0.30075868458455801</v>
      </c>
      <c r="AB408" s="183">
        <f t="shared" si="20"/>
        <v>-9.1144341668892848E-2</v>
      </c>
      <c r="AC408" s="40">
        <f t="shared" si="21"/>
        <v>0.1939452499999999</v>
      </c>
    </row>
    <row r="409" spans="1:29">
      <c r="A409" s="31" t="s">
        <v>1636</v>
      </c>
      <c r="B409" s="2">
        <v>120</v>
      </c>
      <c r="C409" s="175">
        <v>70.27</v>
      </c>
      <c r="D409" s="176">
        <v>1.7058</v>
      </c>
      <c r="E409" s="32">
        <f t="shared" si="1"/>
        <v>0.21000000000000002</v>
      </c>
      <c r="F409" s="13">
        <f t="shared" si="2"/>
        <v>2.1433008333333229E-2</v>
      </c>
      <c r="H409" s="5">
        <f t="shared" si="3"/>
        <v>2.5719609999999875</v>
      </c>
      <c r="I409" s="2" t="s">
        <v>65</v>
      </c>
      <c r="J409" s="33" t="s">
        <v>1637</v>
      </c>
      <c r="K409" s="34">
        <f t="shared" si="4"/>
        <v>44077</v>
      </c>
      <c r="L409" s="34" t="str">
        <f t="shared" ca="1" si="5"/>
        <v>2021-04-09</v>
      </c>
      <c r="M409" s="18">
        <f t="shared" ca="1" si="6"/>
        <v>26280</v>
      </c>
      <c r="N409" s="19">
        <f t="shared" ca="1" si="7"/>
        <v>3.5721680555555378E-2</v>
      </c>
      <c r="O409" s="35">
        <f t="shared" si="8"/>
        <v>119.86656599999999</v>
      </c>
      <c r="P409" s="35">
        <f t="shared" si="9"/>
        <v>0.13343400000000827</v>
      </c>
      <c r="Q409" s="36">
        <f t="shared" si="10"/>
        <v>0.8</v>
      </c>
      <c r="R409" s="37">
        <f t="shared" si="11"/>
        <v>10567.160000000013</v>
      </c>
      <c r="S409" s="38">
        <f t="shared" si="12"/>
        <v>18025.461528000022</v>
      </c>
      <c r="T409" s="38"/>
      <c r="U409" s="38"/>
      <c r="V409" s="39">
        <f t="shared" si="13"/>
        <v>49914.78</v>
      </c>
      <c r="W409" s="39">
        <f t="shared" si="14"/>
        <v>67940.241528000013</v>
      </c>
      <c r="X409" s="1">
        <f t="shared" si="15"/>
        <v>56265</v>
      </c>
      <c r="Y409" s="37">
        <f t="shared" si="16"/>
        <v>11675.241528000013</v>
      </c>
      <c r="Z409" s="183">
        <f t="shared" si="17"/>
        <v>0.20750451484937371</v>
      </c>
      <c r="AA409" s="183">
        <f>SUM($C$2:C409)*D409/SUM($B$2:B409)-1</f>
        <v>0.29337779098906958</v>
      </c>
      <c r="AB409" s="183">
        <f t="shared" si="20"/>
        <v>-8.5873276139695864E-2</v>
      </c>
      <c r="AC409" s="40">
        <f t="shared" si="21"/>
        <v>0.18856699166666679</v>
      </c>
    </row>
    <row r="410" spans="1:29">
      <c r="A410" s="31" t="s">
        <v>1638</v>
      </c>
      <c r="B410" s="2">
        <v>120</v>
      </c>
      <c r="C410" s="175">
        <v>70.91</v>
      </c>
      <c r="D410" s="176">
        <v>1.6902999999999999</v>
      </c>
      <c r="E410" s="32">
        <f t="shared" si="1"/>
        <v>0.21000000000000002</v>
      </c>
      <c r="F410" s="13">
        <f t="shared" si="2"/>
        <v>3.0735941666666614E-2</v>
      </c>
      <c r="H410" s="5">
        <f t="shared" si="3"/>
        <v>3.6883129999999937</v>
      </c>
      <c r="I410" s="2" t="s">
        <v>65</v>
      </c>
      <c r="J410" s="33" t="s">
        <v>1639</v>
      </c>
      <c r="K410" s="34">
        <f t="shared" si="4"/>
        <v>44078</v>
      </c>
      <c r="L410" s="34" t="str">
        <f t="shared" ca="1" si="5"/>
        <v>2021-04-09</v>
      </c>
      <c r="M410" s="18">
        <f t="shared" ca="1" si="6"/>
        <v>26160</v>
      </c>
      <c r="N410" s="19">
        <f t="shared" ca="1" si="7"/>
        <v>5.1461553707950983E-2</v>
      </c>
      <c r="O410" s="35">
        <f t="shared" si="8"/>
        <v>119.85917299999998</v>
      </c>
      <c r="P410" s="35">
        <f t="shared" si="9"/>
        <v>0.1408270000000158</v>
      </c>
      <c r="Q410" s="36">
        <f t="shared" si="10"/>
        <v>0.8</v>
      </c>
      <c r="R410" s="37">
        <f t="shared" si="11"/>
        <v>10638.070000000012</v>
      </c>
      <c r="S410" s="38">
        <f t="shared" si="12"/>
        <v>17981.529721000021</v>
      </c>
      <c r="T410" s="38"/>
      <c r="U410" s="38"/>
      <c r="V410" s="39">
        <f t="shared" si="13"/>
        <v>49914.78</v>
      </c>
      <c r="W410" s="39">
        <f t="shared" si="14"/>
        <v>67896.309721000027</v>
      </c>
      <c r="X410" s="1">
        <f t="shared" si="15"/>
        <v>56385</v>
      </c>
      <c r="Y410" s="37">
        <f t="shared" si="16"/>
        <v>11511.309721000027</v>
      </c>
      <c r="Z410" s="183">
        <f t="shared" si="17"/>
        <v>0.20415553287221821</v>
      </c>
      <c r="AA410" s="183">
        <f>SUM($C$2:C410)*D410/SUM($B$2:B410)-1</f>
        <v>0.28102346560255409</v>
      </c>
      <c r="AB410" s="183">
        <f t="shared" si="20"/>
        <v>-7.6867932730335875E-2</v>
      </c>
      <c r="AC410" s="40">
        <f t="shared" si="21"/>
        <v>0.17926405833333342</v>
      </c>
    </row>
    <row r="411" spans="1:29">
      <c r="A411" s="31" t="s">
        <v>1640</v>
      </c>
      <c r="B411" s="2">
        <v>120</v>
      </c>
      <c r="C411" s="175">
        <v>72.349999999999994</v>
      </c>
      <c r="D411" s="176">
        <v>1.6567000000000001</v>
      </c>
      <c r="E411" s="32">
        <f t="shared" si="1"/>
        <v>0.21000000000000002</v>
      </c>
      <c r="F411" s="13">
        <f t="shared" si="2"/>
        <v>5.1667541666666615E-2</v>
      </c>
      <c r="H411" s="5">
        <f t="shared" si="3"/>
        <v>6.2001049999999935</v>
      </c>
      <c r="I411" s="2" t="s">
        <v>65</v>
      </c>
      <c r="J411" s="33" t="s">
        <v>1641</v>
      </c>
      <c r="K411" s="34">
        <f t="shared" si="4"/>
        <v>44081</v>
      </c>
      <c r="L411" s="34" t="str">
        <f t="shared" ca="1" si="5"/>
        <v>2021-04-09</v>
      </c>
      <c r="M411" s="18">
        <f t="shared" ca="1" si="6"/>
        <v>25800</v>
      </c>
      <c r="N411" s="19">
        <f t="shared" ca="1" si="7"/>
        <v>8.7714663759689837E-2</v>
      </c>
      <c r="O411" s="35">
        <f t="shared" si="8"/>
        <v>119.862245</v>
      </c>
      <c r="P411" s="35">
        <f t="shared" si="9"/>
        <v>0.13775499999999852</v>
      </c>
      <c r="Q411" s="36">
        <f t="shared" si="10"/>
        <v>0.8</v>
      </c>
      <c r="R411" s="37">
        <f t="shared" si="11"/>
        <v>10710.420000000013</v>
      </c>
      <c r="S411" s="38">
        <f t="shared" si="12"/>
        <v>17743.952814000022</v>
      </c>
      <c r="T411" s="38"/>
      <c r="U411" s="38"/>
      <c r="V411" s="39">
        <f t="shared" si="13"/>
        <v>49914.78</v>
      </c>
      <c r="W411" s="39">
        <f t="shared" si="14"/>
        <v>67658.732814000017</v>
      </c>
      <c r="X411" s="1">
        <f t="shared" si="15"/>
        <v>56505</v>
      </c>
      <c r="Y411" s="37">
        <f t="shared" si="16"/>
        <v>11153.732814000017</v>
      </c>
      <c r="Z411" s="183">
        <f t="shared" si="17"/>
        <v>0.19739373177594932</v>
      </c>
      <c r="AA411" s="183">
        <f>SUM($C$2:C411)*D411/SUM($B$2:B411)-1</f>
        <v>0.25501394667728539</v>
      </c>
      <c r="AB411" s="183">
        <f t="shared" si="20"/>
        <v>-5.7620214901336064E-2</v>
      </c>
      <c r="AC411" s="40">
        <f t="shared" si="21"/>
        <v>0.1583324583333334</v>
      </c>
    </row>
    <row r="412" spans="1:29">
      <c r="A412" s="31" t="s">
        <v>1642</v>
      </c>
      <c r="B412" s="2">
        <v>135</v>
      </c>
      <c r="C412" s="175">
        <v>80.98</v>
      </c>
      <c r="D412" s="176">
        <v>1.6651</v>
      </c>
      <c r="E412" s="32">
        <f t="shared" si="1"/>
        <v>0.22000000000000003</v>
      </c>
      <c r="F412" s="13">
        <f t="shared" si="2"/>
        <v>4.632158518518513E-2</v>
      </c>
      <c r="H412" s="5">
        <f t="shared" si="3"/>
        <v>6.2534139999999923</v>
      </c>
      <c r="I412" s="2" t="s">
        <v>65</v>
      </c>
      <c r="J412" s="33" t="s">
        <v>1643</v>
      </c>
      <c r="K412" s="34">
        <f t="shared" si="4"/>
        <v>44082</v>
      </c>
      <c r="L412" s="34" t="str">
        <f t="shared" ca="1" si="5"/>
        <v>2021-04-09</v>
      </c>
      <c r="M412" s="18">
        <f t="shared" ca="1" si="6"/>
        <v>28890</v>
      </c>
      <c r="N412" s="19">
        <f t="shared" ca="1" si="7"/>
        <v>7.9006442021460621E-2</v>
      </c>
      <c r="O412" s="35">
        <f t="shared" si="8"/>
        <v>134.839798</v>
      </c>
      <c r="P412" s="35">
        <f t="shared" si="9"/>
        <v>0.16020199999999818</v>
      </c>
      <c r="Q412" s="36">
        <f t="shared" si="10"/>
        <v>0.9</v>
      </c>
      <c r="R412" s="37">
        <f t="shared" si="11"/>
        <v>10791.400000000012</v>
      </c>
      <c r="S412" s="38">
        <f t="shared" si="12"/>
        <v>17968.76014000002</v>
      </c>
      <c r="T412" s="38"/>
      <c r="U412" s="38"/>
      <c r="V412" s="39">
        <f t="shared" si="13"/>
        <v>49914.78</v>
      </c>
      <c r="W412" s="39">
        <f t="shared" si="14"/>
        <v>67883.540140000026</v>
      </c>
      <c r="X412" s="1">
        <f t="shared" si="15"/>
        <v>56640</v>
      </c>
      <c r="Y412" s="37">
        <f t="shared" si="16"/>
        <v>11243.540140000026</v>
      </c>
      <c r="Z412" s="183">
        <f t="shared" si="17"/>
        <v>0.19850883015536769</v>
      </c>
      <c r="AA412" s="183">
        <f>SUM($C$2:C412)*D412/SUM($B$2:B412)-1</f>
        <v>0.26075145513771214</v>
      </c>
      <c r="AB412" s="183">
        <f t="shared" si="20"/>
        <v>-6.2242624982344452E-2</v>
      </c>
      <c r="AC412" s="40">
        <f t="shared" si="21"/>
        <v>0.17367841481481489</v>
      </c>
    </row>
    <row r="413" spans="1:29">
      <c r="A413" s="31" t="s">
        <v>1644</v>
      </c>
      <c r="B413" s="2">
        <v>135</v>
      </c>
      <c r="C413" s="175">
        <v>82.82</v>
      </c>
      <c r="D413" s="176">
        <v>1.6282000000000001</v>
      </c>
      <c r="E413" s="32">
        <f t="shared" si="1"/>
        <v>0.22000000000000003</v>
      </c>
      <c r="F413" s="13">
        <f t="shared" si="2"/>
        <v>7.0095748148148007E-2</v>
      </c>
      <c r="H413" s="5">
        <f t="shared" si="3"/>
        <v>9.4629259999999817</v>
      </c>
      <c r="I413" s="2" t="s">
        <v>65</v>
      </c>
      <c r="J413" s="33" t="s">
        <v>1645</v>
      </c>
      <c r="K413" s="34">
        <f t="shared" si="4"/>
        <v>44083</v>
      </c>
      <c r="L413" s="34" t="str">
        <f t="shared" ca="1" si="5"/>
        <v>2021-04-09</v>
      </c>
      <c r="M413" s="18">
        <f t="shared" ca="1" si="6"/>
        <v>28755</v>
      </c>
      <c r="N413" s="19">
        <f t="shared" ca="1" si="7"/>
        <v>0.12011712710832877</v>
      </c>
      <c r="O413" s="35">
        <f t="shared" si="8"/>
        <v>134.84752399999999</v>
      </c>
      <c r="P413" s="35">
        <f t="shared" si="9"/>
        <v>0.15247600000000716</v>
      </c>
      <c r="Q413" s="36">
        <f t="shared" si="10"/>
        <v>0.9</v>
      </c>
      <c r="R413" s="37">
        <f t="shared" si="11"/>
        <v>10874.220000000012</v>
      </c>
      <c r="S413" s="38">
        <f t="shared" si="12"/>
        <v>17705.405004000022</v>
      </c>
      <c r="T413" s="38"/>
      <c r="U413" s="38"/>
      <c r="V413" s="39">
        <f t="shared" si="13"/>
        <v>49914.78</v>
      </c>
      <c r="W413" s="39">
        <f t="shared" si="14"/>
        <v>67620.185004000028</v>
      </c>
      <c r="X413" s="1">
        <f t="shared" si="15"/>
        <v>56775</v>
      </c>
      <c r="Y413" s="37">
        <f t="shared" si="16"/>
        <v>10845.185004000028</v>
      </c>
      <c r="Z413" s="183">
        <f t="shared" si="17"/>
        <v>0.1910204315984152</v>
      </c>
      <c r="AA413" s="183">
        <f>SUM($C$2:C413)*D413/SUM($B$2:B413)-1</f>
        <v>0.23225588695728794</v>
      </c>
      <c r="AB413" s="183">
        <f t="shared" si="20"/>
        <v>-4.1235455358872741E-2</v>
      </c>
      <c r="AC413" s="40">
        <f t="shared" si="21"/>
        <v>0.14990425185185202</v>
      </c>
    </row>
    <row r="414" spans="1:29">
      <c r="A414" s="31" t="s">
        <v>1646</v>
      </c>
      <c r="B414" s="2">
        <v>135</v>
      </c>
      <c r="C414" s="175">
        <v>82.85</v>
      </c>
      <c r="D414" s="176">
        <v>1.6274999999999999</v>
      </c>
      <c r="E414" s="32">
        <f t="shared" si="1"/>
        <v>0.22000000000000003</v>
      </c>
      <c r="F414" s="13">
        <f t="shared" si="2"/>
        <v>7.0483370370370349E-2</v>
      </c>
      <c r="H414" s="5">
        <f t="shared" si="3"/>
        <v>9.5152549999999962</v>
      </c>
      <c r="I414" s="2" t="s">
        <v>65</v>
      </c>
      <c r="J414" s="33" t="s">
        <v>1647</v>
      </c>
      <c r="K414" s="34">
        <f t="shared" si="4"/>
        <v>44084</v>
      </c>
      <c r="L414" s="34" t="str">
        <f t="shared" ca="1" si="5"/>
        <v>2021-04-09</v>
      </c>
      <c r="M414" s="18">
        <f t="shared" ca="1" si="6"/>
        <v>28620</v>
      </c>
      <c r="N414" s="19">
        <f t="shared" ca="1" si="7"/>
        <v>0.12135108577917536</v>
      </c>
      <c r="O414" s="35">
        <f t="shared" si="8"/>
        <v>134.83837499999998</v>
      </c>
      <c r="P414" s="35">
        <f t="shared" si="9"/>
        <v>0.16162500000001501</v>
      </c>
      <c r="Q414" s="36">
        <f t="shared" si="10"/>
        <v>0.9</v>
      </c>
      <c r="R414" s="37">
        <f t="shared" si="11"/>
        <v>10957.070000000012</v>
      </c>
      <c r="S414" s="38">
        <f t="shared" si="12"/>
        <v>17832.631425000021</v>
      </c>
      <c r="T414" s="38"/>
      <c r="U414" s="38"/>
      <c r="V414" s="39">
        <f t="shared" si="13"/>
        <v>49914.78</v>
      </c>
      <c r="W414" s="39">
        <f t="shared" si="14"/>
        <v>67747.411425000028</v>
      </c>
      <c r="X414" s="1">
        <f t="shared" si="15"/>
        <v>56910</v>
      </c>
      <c r="Y414" s="37">
        <f t="shared" si="16"/>
        <v>10837.411425000028</v>
      </c>
      <c r="Z414" s="183">
        <f t="shared" si="17"/>
        <v>0.19043070506062243</v>
      </c>
      <c r="AA414" s="183">
        <f>SUM($C$2:C414)*D414/SUM($B$2:B414)-1</f>
        <v>0.23117357933579341</v>
      </c>
      <c r="AB414" s="183">
        <f t="shared" si="20"/>
        <v>-4.0742874275170982E-2</v>
      </c>
      <c r="AC414" s="40">
        <f t="shared" si="21"/>
        <v>0.14951662962962969</v>
      </c>
    </row>
    <row r="415" spans="1:29">
      <c r="A415" s="31" t="s">
        <v>1648</v>
      </c>
      <c r="B415" s="2">
        <v>135</v>
      </c>
      <c r="C415" s="175">
        <v>82.09</v>
      </c>
      <c r="D415" s="176">
        <v>1.6425000000000001</v>
      </c>
      <c r="E415" s="32">
        <f t="shared" si="1"/>
        <v>0.22000000000000003</v>
      </c>
      <c r="F415" s="13">
        <f t="shared" si="2"/>
        <v>6.0663607407407324E-2</v>
      </c>
      <c r="H415" s="5">
        <f t="shared" si="3"/>
        <v>8.1895869999999888</v>
      </c>
      <c r="I415" s="2" t="s">
        <v>65</v>
      </c>
      <c r="J415" s="33" t="s">
        <v>1649</v>
      </c>
      <c r="K415" s="34">
        <f t="shared" si="4"/>
        <v>44085</v>
      </c>
      <c r="L415" s="34" t="str">
        <f t="shared" ca="1" si="5"/>
        <v>2021-04-09</v>
      </c>
      <c r="M415" s="18">
        <f t="shared" ca="1" si="6"/>
        <v>28485</v>
      </c>
      <c r="N415" s="19">
        <f t="shared" ca="1" si="7"/>
        <v>0.10493941565736338</v>
      </c>
      <c r="O415" s="35">
        <f t="shared" si="8"/>
        <v>134.83282500000001</v>
      </c>
      <c r="P415" s="35">
        <f t="shared" si="9"/>
        <v>0.16717499999998608</v>
      </c>
      <c r="Q415" s="36">
        <f t="shared" si="10"/>
        <v>0.9</v>
      </c>
      <c r="R415" s="37">
        <f t="shared" si="11"/>
        <v>11039.160000000013</v>
      </c>
      <c r="S415" s="38">
        <f t="shared" si="12"/>
        <v>18131.820300000021</v>
      </c>
      <c r="T415" s="38"/>
      <c r="U415" s="38"/>
      <c r="V415" s="39">
        <f t="shared" si="13"/>
        <v>49914.78</v>
      </c>
      <c r="W415" s="39">
        <f t="shared" si="14"/>
        <v>68046.60030000002</v>
      </c>
      <c r="X415" s="1">
        <f t="shared" si="15"/>
        <v>57045</v>
      </c>
      <c r="Y415" s="37">
        <f t="shared" si="16"/>
        <v>11001.60030000002</v>
      </c>
      <c r="Z415" s="183">
        <f t="shared" si="17"/>
        <v>0.1928582750460166</v>
      </c>
      <c r="AA415" s="183">
        <f>SUM($C$2:C415)*D415/SUM($B$2:B415)-1</f>
        <v>0.24194393242177248</v>
      </c>
      <c r="AB415" s="183">
        <f t="shared" ref="AB415:AB446" si="22">Z415-AA415</f>
        <v>-4.9085657375755876E-2</v>
      </c>
      <c r="AC415" s="40">
        <f t="shared" ref="AC415:AC446" si="23">IF(E415-F415&lt;0,"达成",E415-F415)</f>
        <v>0.15933639259259269</v>
      </c>
    </row>
    <row r="416" spans="1:29">
      <c r="A416" s="31" t="s">
        <v>1663</v>
      </c>
      <c r="B416" s="2">
        <v>135</v>
      </c>
      <c r="C416" s="175">
        <v>81.709999999999994</v>
      </c>
      <c r="D416" s="176">
        <v>1.6503000000000001</v>
      </c>
      <c r="E416" s="32">
        <f t="shared" si="1"/>
        <v>0.22000000000000003</v>
      </c>
      <c r="F416" s="13">
        <f t="shared" si="2"/>
        <v>5.5753725925925819E-2</v>
      </c>
      <c r="H416" s="5">
        <f t="shared" si="3"/>
        <v>7.5267529999999851</v>
      </c>
      <c r="I416" s="2" t="s">
        <v>65</v>
      </c>
      <c r="J416" s="33" t="s">
        <v>1664</v>
      </c>
      <c r="K416" s="34">
        <f t="shared" si="4"/>
        <v>44088</v>
      </c>
      <c r="L416" s="34" t="str">
        <f t="shared" ca="1" si="5"/>
        <v>2021-04-09</v>
      </c>
      <c r="M416" s="18">
        <f t="shared" ca="1" si="6"/>
        <v>28080</v>
      </c>
      <c r="N416" s="19">
        <f t="shared" ca="1" si="7"/>
        <v>9.7837067129629446E-2</v>
      </c>
      <c r="O416" s="35">
        <f t="shared" si="8"/>
        <v>134.846013</v>
      </c>
      <c r="P416" s="35">
        <f t="shared" si="9"/>
        <v>0.15398700000000076</v>
      </c>
      <c r="Q416" s="36">
        <f t="shared" si="10"/>
        <v>0.9</v>
      </c>
      <c r="R416" s="37">
        <f t="shared" si="11"/>
        <v>11120.870000000012</v>
      </c>
      <c r="S416" s="38">
        <f t="shared" si="12"/>
        <v>18352.771761000022</v>
      </c>
      <c r="T416" s="38"/>
      <c r="U416" s="38"/>
      <c r="V416" s="39">
        <f t="shared" si="13"/>
        <v>49914.78</v>
      </c>
      <c r="W416" s="39">
        <f t="shared" si="14"/>
        <v>68267.551761000024</v>
      </c>
      <c r="X416" s="1">
        <f t="shared" si="15"/>
        <v>57180</v>
      </c>
      <c r="Y416" s="37">
        <f t="shared" si="16"/>
        <v>11087.551761000024</v>
      </c>
      <c r="Z416" s="183">
        <f t="shared" si="17"/>
        <v>0.19390611684155346</v>
      </c>
      <c r="AA416" s="183">
        <f>SUM($C$2:C416)*D416/SUM($B$2:B416)-1</f>
        <v>0.24725390954879356</v>
      </c>
      <c r="AB416" s="183">
        <f t="shared" si="22"/>
        <v>-5.3347792707240105E-2</v>
      </c>
      <c r="AC416" s="40">
        <f t="shared" si="23"/>
        <v>0.16424627407407422</v>
      </c>
    </row>
    <row r="417" spans="1:29">
      <c r="A417" s="31" t="s">
        <v>1665</v>
      </c>
      <c r="B417" s="2">
        <v>135</v>
      </c>
      <c r="C417" s="175">
        <v>81.09</v>
      </c>
      <c r="D417" s="176">
        <v>1.6629</v>
      </c>
      <c r="E417" s="32">
        <f t="shared" si="1"/>
        <v>0.22000000000000003</v>
      </c>
      <c r="F417" s="13">
        <f t="shared" si="2"/>
        <v>4.7742866666666724E-2</v>
      </c>
      <c r="H417" s="5">
        <f t="shared" si="3"/>
        <v>6.4452870000000075</v>
      </c>
      <c r="I417" s="2" t="s">
        <v>65</v>
      </c>
      <c r="J417" s="33" t="s">
        <v>1666</v>
      </c>
      <c r="K417" s="34">
        <f t="shared" si="4"/>
        <v>44089</v>
      </c>
      <c r="L417" s="34" t="str">
        <f t="shared" ca="1" si="5"/>
        <v>2021-04-09</v>
      </c>
      <c r="M417" s="18">
        <f t="shared" ca="1" si="6"/>
        <v>27945</v>
      </c>
      <c r="N417" s="19">
        <f t="shared" ca="1" si="7"/>
        <v>8.4184281803542774E-2</v>
      </c>
      <c r="O417" s="35">
        <f t="shared" si="8"/>
        <v>134.844561</v>
      </c>
      <c r="P417" s="35">
        <f t="shared" si="9"/>
        <v>0.15543900000000122</v>
      </c>
      <c r="Q417" s="36">
        <f t="shared" si="10"/>
        <v>0.9</v>
      </c>
      <c r="R417" s="37">
        <f t="shared" si="11"/>
        <v>11201.960000000012</v>
      </c>
      <c r="S417" s="38">
        <f t="shared" si="12"/>
        <v>18627.739284000021</v>
      </c>
      <c r="T417" s="38"/>
      <c r="U417" s="38"/>
      <c r="V417" s="39">
        <f t="shared" si="13"/>
        <v>49914.78</v>
      </c>
      <c r="W417" s="39">
        <f t="shared" si="14"/>
        <v>68542.519284000024</v>
      </c>
      <c r="X417" s="1">
        <f t="shared" si="15"/>
        <v>57315</v>
      </c>
      <c r="Y417" s="37">
        <f t="shared" si="16"/>
        <v>11227.519284000024</v>
      </c>
      <c r="Z417" s="183">
        <f t="shared" si="17"/>
        <v>0.19589146443339489</v>
      </c>
      <c r="AA417" s="183">
        <f>SUM($C$2:C417)*D417/SUM($B$2:B417)-1</f>
        <v>0.25616913766029858</v>
      </c>
      <c r="AB417" s="183">
        <f t="shared" si="22"/>
        <v>-6.0277673226903694E-2</v>
      </c>
      <c r="AC417" s="40">
        <f t="shared" si="23"/>
        <v>0.17225713333333331</v>
      </c>
    </row>
    <row r="418" spans="1:29">
      <c r="A418" s="31" t="s">
        <v>1667</v>
      </c>
      <c r="B418" s="2">
        <v>135</v>
      </c>
      <c r="C418" s="175">
        <v>81.55</v>
      </c>
      <c r="D418" s="176">
        <v>1.6535</v>
      </c>
      <c r="E418" s="32">
        <f t="shared" si="1"/>
        <v>0.22000000000000003</v>
      </c>
      <c r="F418" s="13">
        <f t="shared" si="2"/>
        <v>5.3686407407407287E-2</v>
      </c>
      <c r="H418" s="5">
        <f t="shared" si="3"/>
        <v>7.2476649999999836</v>
      </c>
      <c r="I418" s="2" t="s">
        <v>65</v>
      </c>
      <c r="J418" s="33" t="s">
        <v>1668</v>
      </c>
      <c r="K418" s="34">
        <f t="shared" si="4"/>
        <v>44090</v>
      </c>
      <c r="L418" s="34" t="str">
        <f t="shared" ca="1" si="5"/>
        <v>2021-04-09</v>
      </c>
      <c r="M418" s="18">
        <f t="shared" ca="1" si="6"/>
        <v>27810</v>
      </c>
      <c r="N418" s="19">
        <f t="shared" ca="1" si="7"/>
        <v>9.5123974289823596E-2</v>
      </c>
      <c r="O418" s="35">
        <f t="shared" si="8"/>
        <v>134.84292499999998</v>
      </c>
      <c r="P418" s="35">
        <f t="shared" si="9"/>
        <v>0.15707500000002028</v>
      </c>
      <c r="Q418" s="36">
        <f t="shared" si="10"/>
        <v>0.9</v>
      </c>
      <c r="R418" s="37">
        <f t="shared" si="11"/>
        <v>11283.510000000011</v>
      </c>
      <c r="S418" s="38">
        <f t="shared" si="12"/>
        <v>18657.283785000018</v>
      </c>
      <c r="T418" s="38"/>
      <c r="U418" s="38"/>
      <c r="V418" s="39">
        <f t="shared" si="13"/>
        <v>49914.78</v>
      </c>
      <c r="W418" s="39">
        <f t="shared" si="14"/>
        <v>68572.06378500002</v>
      </c>
      <c r="X418" s="1">
        <f t="shared" si="15"/>
        <v>57450</v>
      </c>
      <c r="Y418" s="37">
        <f t="shared" si="16"/>
        <v>11122.06378500002</v>
      </c>
      <c r="Z418" s="183">
        <f t="shared" si="17"/>
        <v>0.19359554020887759</v>
      </c>
      <c r="AA418" s="183">
        <f>SUM($C$2:C418)*D418/SUM($B$2:B418)-1</f>
        <v>0.24848028372497843</v>
      </c>
      <c r="AB418" s="183">
        <f t="shared" si="22"/>
        <v>-5.4884743516100842E-2</v>
      </c>
      <c r="AC418" s="40">
        <f t="shared" si="23"/>
        <v>0.16631359259259273</v>
      </c>
    </row>
    <row r="419" spans="1:29">
      <c r="A419" s="31" t="s">
        <v>1669</v>
      </c>
      <c r="B419" s="2">
        <v>135</v>
      </c>
      <c r="C419" s="175">
        <v>81.92</v>
      </c>
      <c r="D419" s="176">
        <v>1.6459999999999999</v>
      </c>
      <c r="E419" s="32">
        <f t="shared" si="1"/>
        <v>0.22000000000000003</v>
      </c>
      <c r="F419" s="13">
        <f t="shared" si="2"/>
        <v>5.8467081481481491E-2</v>
      </c>
      <c r="H419" s="5">
        <f t="shared" si="3"/>
        <v>7.8930560000000014</v>
      </c>
      <c r="I419" s="2" t="s">
        <v>65</v>
      </c>
      <c r="J419" s="33" t="s">
        <v>1670</v>
      </c>
      <c r="K419" s="34">
        <f t="shared" si="4"/>
        <v>44091</v>
      </c>
      <c r="L419" s="34" t="str">
        <f t="shared" ca="1" si="5"/>
        <v>2021-04-09</v>
      </c>
      <c r="M419" s="18">
        <f t="shared" ca="1" si="6"/>
        <v>27675</v>
      </c>
      <c r="N419" s="19">
        <f t="shared" ca="1" si="7"/>
        <v>0.104099925564589</v>
      </c>
      <c r="O419" s="35">
        <f t="shared" si="8"/>
        <v>134.84031999999999</v>
      </c>
      <c r="P419" s="35">
        <f t="shared" si="9"/>
        <v>0.1596800000000087</v>
      </c>
      <c r="Q419" s="36">
        <f t="shared" si="10"/>
        <v>0.9</v>
      </c>
      <c r="R419" s="37">
        <f t="shared" si="11"/>
        <v>11365.430000000011</v>
      </c>
      <c r="S419" s="38">
        <f t="shared" si="12"/>
        <v>18707.497780000016</v>
      </c>
      <c r="T419" s="38"/>
      <c r="U419" s="38"/>
      <c r="V419" s="39">
        <f t="shared" si="13"/>
        <v>49914.78</v>
      </c>
      <c r="W419" s="39">
        <f t="shared" si="14"/>
        <v>68622.277780000019</v>
      </c>
      <c r="X419" s="1">
        <f t="shared" si="15"/>
        <v>57585</v>
      </c>
      <c r="Y419" s="37">
        <f t="shared" si="16"/>
        <v>11037.277780000019</v>
      </c>
      <c r="Z419" s="183">
        <f t="shared" si="17"/>
        <v>0.19166931978813961</v>
      </c>
      <c r="AA419" s="183">
        <f>SUM($C$2:C419)*D419/SUM($B$2:B419)-1</f>
        <v>0.24224536111834682</v>
      </c>
      <c r="AB419" s="183">
        <f t="shared" si="22"/>
        <v>-5.0576041330207211E-2</v>
      </c>
      <c r="AC419" s="40">
        <f t="shared" si="23"/>
        <v>0.16153291851851853</v>
      </c>
    </row>
    <row r="420" spans="1:29">
      <c r="A420" s="31" t="s">
        <v>1671</v>
      </c>
      <c r="B420" s="2">
        <v>135</v>
      </c>
      <c r="C420" s="175">
        <v>80.209999999999994</v>
      </c>
      <c r="D420" s="176">
        <v>1.6811</v>
      </c>
      <c r="E420" s="32">
        <f t="shared" si="1"/>
        <v>0.22000000000000003</v>
      </c>
      <c r="F420" s="13">
        <f t="shared" si="2"/>
        <v>3.637261481481481E-2</v>
      </c>
      <c r="H420" s="5">
        <f t="shared" si="3"/>
        <v>4.910302999999999</v>
      </c>
      <c r="I420" s="2" t="s">
        <v>65</v>
      </c>
      <c r="J420" s="33" t="s">
        <v>1672</v>
      </c>
      <c r="K420" s="34">
        <f t="shared" si="4"/>
        <v>44092</v>
      </c>
      <c r="L420" s="34" t="str">
        <f t="shared" ca="1" si="5"/>
        <v>2021-04-09</v>
      </c>
      <c r="M420" s="18">
        <f t="shared" ca="1" si="6"/>
        <v>27540</v>
      </c>
      <c r="N420" s="19">
        <f t="shared" ca="1" si="7"/>
        <v>6.5078452977487281E-2</v>
      </c>
      <c r="O420" s="35">
        <f t="shared" si="8"/>
        <v>134.84103099999999</v>
      </c>
      <c r="P420" s="35">
        <f t="shared" si="9"/>
        <v>0.15896900000001324</v>
      </c>
      <c r="Q420" s="36">
        <f t="shared" si="10"/>
        <v>0.9</v>
      </c>
      <c r="R420" s="37">
        <f t="shared" si="11"/>
        <v>11445.64000000001</v>
      </c>
      <c r="S420" s="38">
        <f t="shared" si="12"/>
        <v>19241.265404000016</v>
      </c>
      <c r="T420" s="38"/>
      <c r="U420" s="38"/>
      <c r="V420" s="39">
        <f t="shared" si="13"/>
        <v>49914.78</v>
      </c>
      <c r="W420" s="39">
        <f t="shared" si="14"/>
        <v>69156.045404000019</v>
      </c>
      <c r="X420" s="1">
        <f t="shared" si="15"/>
        <v>57720</v>
      </c>
      <c r="Y420" s="37">
        <f t="shared" si="16"/>
        <v>11436.045404000019</v>
      </c>
      <c r="Z420" s="183">
        <f t="shared" si="17"/>
        <v>0.19812968475398507</v>
      </c>
      <c r="AA420" s="183">
        <f>SUM($C$2:C420)*D420/SUM($B$2:B420)-1</f>
        <v>0.26810423290020791</v>
      </c>
      <c r="AB420" s="183">
        <f t="shared" si="22"/>
        <v>-6.9974548146222837E-2</v>
      </c>
      <c r="AC420" s="40">
        <f t="shared" si="23"/>
        <v>0.18362738518518523</v>
      </c>
    </row>
    <row r="421" spans="1:29">
      <c r="A421" s="31" t="s">
        <v>1673</v>
      </c>
      <c r="B421" s="2">
        <v>120</v>
      </c>
      <c r="C421" s="175">
        <v>71.94</v>
      </c>
      <c r="D421" s="176">
        <v>1.6660999999999999</v>
      </c>
      <c r="E421" s="32">
        <f t="shared" si="1"/>
        <v>0.21000000000000002</v>
      </c>
      <c r="F421" s="13">
        <f t="shared" si="2"/>
        <v>4.5707849999999911E-2</v>
      </c>
      <c r="H421" s="5">
        <f t="shared" si="3"/>
        <v>5.4849419999999895</v>
      </c>
      <c r="I421" s="2" t="s">
        <v>65</v>
      </c>
      <c r="J421" s="33" t="s">
        <v>1674</v>
      </c>
      <c r="K421" s="34">
        <f t="shared" si="4"/>
        <v>44095</v>
      </c>
      <c r="L421" s="34" t="str">
        <f t="shared" ca="1" si="5"/>
        <v>2021-04-09</v>
      </c>
      <c r="M421" s="18">
        <f t="shared" ca="1" si="6"/>
        <v>24120</v>
      </c>
      <c r="N421" s="19">
        <f t="shared" ca="1" si="7"/>
        <v>8.300181716417894E-2</v>
      </c>
      <c r="O421" s="35">
        <f t="shared" si="8"/>
        <v>119.85923399999999</v>
      </c>
      <c r="P421" s="35">
        <f t="shared" si="9"/>
        <v>0.14076600000001349</v>
      </c>
      <c r="Q421" s="36">
        <f t="shared" si="10"/>
        <v>0.8</v>
      </c>
      <c r="R421" s="37">
        <f t="shared" si="11"/>
        <v>11517.580000000011</v>
      </c>
      <c r="S421" s="38">
        <f t="shared" si="12"/>
        <v>19189.440038000019</v>
      </c>
      <c r="T421" s="38"/>
      <c r="U421" s="38"/>
      <c r="V421" s="39">
        <f t="shared" si="13"/>
        <v>49914.78</v>
      </c>
      <c r="W421" s="39">
        <f t="shared" si="14"/>
        <v>69104.220038000014</v>
      </c>
      <c r="X421" s="1">
        <f t="shared" si="15"/>
        <v>57840</v>
      </c>
      <c r="Y421" s="37">
        <f t="shared" si="16"/>
        <v>11264.220038000014</v>
      </c>
      <c r="Z421" s="183">
        <f t="shared" si="17"/>
        <v>0.19474792596818835</v>
      </c>
      <c r="AA421" s="183">
        <f>SUM($C$2:C421)*D421/SUM($B$2:B421)-1</f>
        <v>0.25625409071576755</v>
      </c>
      <c r="AB421" s="183">
        <f t="shared" si="22"/>
        <v>-6.1506164747579195E-2</v>
      </c>
      <c r="AC421" s="40">
        <f t="shared" si="23"/>
        <v>0.16429215000000011</v>
      </c>
    </row>
    <row r="422" spans="1:29">
      <c r="A422" s="31" t="s">
        <v>1675</v>
      </c>
      <c r="B422" s="2">
        <v>135</v>
      </c>
      <c r="C422" s="175">
        <v>81.84</v>
      </c>
      <c r="D422" s="176">
        <v>1.6476</v>
      </c>
      <c r="E422" s="32">
        <f t="shared" si="1"/>
        <v>0.22000000000000003</v>
      </c>
      <c r="F422" s="13">
        <f t="shared" si="2"/>
        <v>5.7433422222222225E-2</v>
      </c>
      <c r="H422" s="5">
        <f t="shared" si="3"/>
        <v>7.7535120000000006</v>
      </c>
      <c r="I422" s="2" t="s">
        <v>65</v>
      </c>
      <c r="J422" s="33" t="s">
        <v>1676</v>
      </c>
      <c r="K422" s="34">
        <f t="shared" si="4"/>
        <v>44096</v>
      </c>
      <c r="L422" s="34" t="str">
        <f t="shared" ca="1" si="5"/>
        <v>2021-04-09</v>
      </c>
      <c r="M422" s="18">
        <f t="shared" ca="1" si="6"/>
        <v>27000</v>
      </c>
      <c r="N422" s="19">
        <f t="shared" ca="1" si="7"/>
        <v>0.10481599555555557</v>
      </c>
      <c r="O422" s="35">
        <f t="shared" si="8"/>
        <v>134.839584</v>
      </c>
      <c r="P422" s="35">
        <f t="shared" si="9"/>
        <v>0.16041599999999789</v>
      </c>
      <c r="Q422" s="36">
        <f t="shared" si="10"/>
        <v>0.9</v>
      </c>
      <c r="R422" s="37">
        <f t="shared" si="11"/>
        <v>11599.420000000011</v>
      </c>
      <c r="S422" s="38">
        <f t="shared" si="12"/>
        <v>19111.204392000018</v>
      </c>
      <c r="T422" s="38"/>
      <c r="U422" s="38"/>
      <c r="V422" s="39">
        <f t="shared" si="13"/>
        <v>49914.78</v>
      </c>
      <c r="W422" s="39">
        <f t="shared" si="14"/>
        <v>69025.984392000013</v>
      </c>
      <c r="X422" s="1">
        <f t="shared" si="15"/>
        <v>57975</v>
      </c>
      <c r="Y422" s="37">
        <f t="shared" si="16"/>
        <v>11050.984392000013</v>
      </c>
      <c r="Z422" s="183">
        <f t="shared" si="17"/>
        <v>0.1906163758861581</v>
      </c>
      <c r="AA422" s="183">
        <f>SUM($C$2:C422)*D422/SUM($B$2:B422)-1</f>
        <v>0.2417379317981887</v>
      </c>
      <c r="AB422" s="183">
        <f t="shared" si="22"/>
        <v>-5.1121555912030603E-2</v>
      </c>
      <c r="AC422" s="40">
        <f t="shared" si="23"/>
        <v>0.1625665777777778</v>
      </c>
    </row>
    <row r="423" spans="1:29">
      <c r="A423" s="31" t="s">
        <v>1677</v>
      </c>
      <c r="B423" s="2">
        <v>135</v>
      </c>
      <c r="C423" s="175">
        <v>81.56</v>
      </c>
      <c r="D423" s="176">
        <v>1.6532</v>
      </c>
      <c r="E423" s="32">
        <f t="shared" si="1"/>
        <v>0.22000000000000003</v>
      </c>
      <c r="F423" s="13">
        <f t="shared" si="2"/>
        <v>5.3815614814814797E-2</v>
      </c>
      <c r="H423" s="5">
        <f t="shared" si="3"/>
        <v>7.2651079999999979</v>
      </c>
      <c r="I423" s="2" t="s">
        <v>65</v>
      </c>
      <c r="J423" s="33" t="s">
        <v>1678</v>
      </c>
      <c r="K423" s="34">
        <f t="shared" si="4"/>
        <v>44097</v>
      </c>
      <c r="L423" s="34" t="str">
        <f t="shared" ca="1" si="5"/>
        <v>2021-04-09</v>
      </c>
      <c r="M423" s="18">
        <f t="shared" ca="1" si="6"/>
        <v>26865</v>
      </c>
      <c r="N423" s="19">
        <f t="shared" ca="1" si="7"/>
        <v>9.8707032198027136E-2</v>
      </c>
      <c r="O423" s="35">
        <f t="shared" si="8"/>
        <v>134.834992</v>
      </c>
      <c r="P423" s="35">
        <f t="shared" si="9"/>
        <v>0.16500800000000027</v>
      </c>
      <c r="Q423" s="36">
        <f t="shared" si="10"/>
        <v>0.9</v>
      </c>
      <c r="R423" s="37">
        <f t="shared" si="11"/>
        <v>11680.98000000001</v>
      </c>
      <c r="S423" s="38">
        <f t="shared" si="12"/>
        <v>19310.996136000016</v>
      </c>
      <c r="T423" s="38"/>
      <c r="U423" s="38"/>
      <c r="V423" s="39">
        <f t="shared" si="13"/>
        <v>49914.78</v>
      </c>
      <c r="W423" s="39">
        <f t="shared" si="14"/>
        <v>69225.776136000015</v>
      </c>
      <c r="X423" s="1">
        <f t="shared" si="15"/>
        <v>58110</v>
      </c>
      <c r="Y423" s="37">
        <f t="shared" si="16"/>
        <v>11115.776136000015</v>
      </c>
      <c r="Z423" s="183">
        <f t="shared" si="17"/>
        <v>0.19128852410944797</v>
      </c>
      <c r="AA423" s="183">
        <f>SUM($C$2:C423)*D423/SUM($B$2:B423)-1</f>
        <v>0.24538420863878829</v>
      </c>
      <c r="AB423" s="183">
        <f t="shared" si="22"/>
        <v>-5.4095684529340327E-2</v>
      </c>
      <c r="AC423" s="40">
        <f t="shared" si="23"/>
        <v>0.16618438518518525</v>
      </c>
    </row>
    <row r="424" spans="1:29">
      <c r="A424" s="31" t="s">
        <v>1679</v>
      </c>
      <c r="B424" s="2">
        <v>135</v>
      </c>
      <c r="C424" s="175">
        <v>83.06</v>
      </c>
      <c r="D424" s="176">
        <v>1.6234999999999999</v>
      </c>
      <c r="E424" s="32">
        <f t="shared" si="1"/>
        <v>0.22000000000000003</v>
      </c>
      <c r="F424" s="13">
        <f t="shared" si="2"/>
        <v>7.3196725925926021E-2</v>
      </c>
      <c r="H424" s="5">
        <f t="shared" si="3"/>
        <v>9.8815580000000125</v>
      </c>
      <c r="I424" s="225" t="s">
        <v>955</v>
      </c>
      <c r="J424" s="33" t="s">
        <v>1993</v>
      </c>
      <c r="K424" s="34">
        <f t="shared" si="4"/>
        <v>44098</v>
      </c>
      <c r="L424" s="34">
        <f t="shared" ca="1" si="5"/>
        <v>44221</v>
      </c>
      <c r="M424" s="18">
        <f t="shared" ca="1" si="6"/>
        <v>16740</v>
      </c>
      <c r="N424" s="19">
        <f t="shared" ca="1" si="7"/>
        <v>0.21545810454002418</v>
      </c>
      <c r="O424" s="35">
        <f t="shared" si="8"/>
        <v>134.84791000000001</v>
      </c>
      <c r="P424" s="35">
        <f t="shared" si="9"/>
        <v>0.15208999999998696</v>
      </c>
      <c r="Q424" s="36">
        <f t="shared" si="10"/>
        <v>0.9</v>
      </c>
      <c r="R424" s="37">
        <f t="shared" si="11"/>
        <v>11764.04000000001</v>
      </c>
      <c r="S424" s="38">
        <f t="shared" si="12"/>
        <v>19098.918940000014</v>
      </c>
      <c r="T424" s="38"/>
      <c r="U424" s="38"/>
      <c r="V424" s="39">
        <f t="shared" si="13"/>
        <v>49914.78</v>
      </c>
      <c r="W424" s="39">
        <f t="shared" si="14"/>
        <v>69013.698940000017</v>
      </c>
      <c r="X424" s="1">
        <f t="shared" si="15"/>
        <v>58245</v>
      </c>
      <c r="Y424" s="37">
        <f t="shared" si="16"/>
        <v>10768.698940000017</v>
      </c>
      <c r="Z424" s="183">
        <f t="shared" si="17"/>
        <v>0.18488623813202887</v>
      </c>
      <c r="AA424" s="183">
        <f>SUM($C$2:C424)*D424/SUM($B$2:B424)-1</f>
        <v>0.22249117958623055</v>
      </c>
      <c r="AB424" s="183">
        <f t="shared" si="22"/>
        <v>-3.7604941454201679E-2</v>
      </c>
      <c r="AC424" s="40">
        <f t="shared" si="23"/>
        <v>0.14680327407407401</v>
      </c>
    </row>
    <row r="425" spans="1:29">
      <c r="A425" s="31" t="s">
        <v>1681</v>
      </c>
      <c r="B425" s="2">
        <v>135</v>
      </c>
      <c r="C425" s="175">
        <v>82.94</v>
      </c>
      <c r="D425" s="176">
        <v>1.6257999999999999</v>
      </c>
      <c r="E425" s="32">
        <f t="shared" si="1"/>
        <v>0.22000000000000003</v>
      </c>
      <c r="F425" s="13">
        <f t="shared" si="2"/>
        <v>7.1646237037036917E-2</v>
      </c>
      <c r="H425" s="5">
        <f t="shared" si="3"/>
        <v>9.6722419999999829</v>
      </c>
      <c r="I425" s="2" t="s">
        <v>65</v>
      </c>
      <c r="J425" s="33" t="s">
        <v>1682</v>
      </c>
      <c r="K425" s="34">
        <f t="shared" si="4"/>
        <v>44099</v>
      </c>
      <c r="L425" s="34" t="str">
        <f t="shared" ca="1" si="5"/>
        <v>2021-04-09</v>
      </c>
      <c r="M425" s="18">
        <f t="shared" ca="1" si="6"/>
        <v>26595</v>
      </c>
      <c r="N425" s="19">
        <f t="shared" ca="1" si="7"/>
        <v>0.1327455660838501</v>
      </c>
      <c r="O425" s="35">
        <f t="shared" si="8"/>
        <v>134.843852</v>
      </c>
      <c r="P425" s="35">
        <f t="shared" si="9"/>
        <v>0.15614800000000173</v>
      </c>
      <c r="Q425" s="36">
        <f t="shared" si="10"/>
        <v>0.9</v>
      </c>
      <c r="R425" s="37">
        <f t="shared" si="11"/>
        <v>11846.98000000001</v>
      </c>
      <c r="S425" s="38">
        <f t="shared" si="12"/>
        <v>19260.820084000017</v>
      </c>
      <c r="T425" s="38"/>
      <c r="U425" s="38"/>
      <c r="V425" s="39">
        <f t="shared" si="13"/>
        <v>49914.78</v>
      </c>
      <c r="W425" s="39">
        <f t="shared" si="14"/>
        <v>69175.60008400002</v>
      </c>
      <c r="X425" s="1">
        <f t="shared" si="15"/>
        <v>58380</v>
      </c>
      <c r="Y425" s="37">
        <f t="shared" si="16"/>
        <v>10795.60008400002</v>
      </c>
      <c r="Z425" s="183">
        <f t="shared" si="17"/>
        <v>0.18491949441589628</v>
      </c>
      <c r="AA425" s="183">
        <f>SUM($C$2:C425)*D425/SUM($B$2:B425)-1</f>
        <v>0.22370189732785195</v>
      </c>
      <c r="AB425" s="183">
        <f t="shared" si="22"/>
        <v>-3.8782402911955671E-2</v>
      </c>
      <c r="AC425" s="40">
        <f t="shared" si="23"/>
        <v>0.1483537629629631</v>
      </c>
    </row>
    <row r="426" spans="1:29">
      <c r="A426" s="31" t="s">
        <v>1698</v>
      </c>
      <c r="B426" s="2">
        <v>135</v>
      </c>
      <c r="C426" s="175">
        <v>82.71</v>
      </c>
      <c r="D426" s="176">
        <v>1.6303000000000001</v>
      </c>
      <c r="E426" s="32">
        <f t="shared" si="1"/>
        <v>0.22000000000000003</v>
      </c>
      <c r="F426" s="13">
        <f t="shared" si="2"/>
        <v>6.8674466666666628E-2</v>
      </c>
      <c r="H426" s="5">
        <f t="shared" si="3"/>
        <v>9.2710529999999949</v>
      </c>
      <c r="I426" s="2" t="s">
        <v>65</v>
      </c>
      <c r="J426" s="33" t="s">
        <v>1701</v>
      </c>
      <c r="K426" s="34">
        <f t="shared" si="4"/>
        <v>44102</v>
      </c>
      <c r="L426" s="34" t="str">
        <f t="shared" ca="1" si="5"/>
        <v>2021-04-09</v>
      </c>
      <c r="M426" s="18">
        <f t="shared" ca="1" si="6"/>
        <v>26190</v>
      </c>
      <c r="N426" s="19">
        <f t="shared" ca="1" si="7"/>
        <v>0.12920711512027486</v>
      </c>
      <c r="O426" s="35">
        <f t="shared" si="8"/>
        <v>134.84211299999998</v>
      </c>
      <c r="P426" s="35">
        <f t="shared" si="9"/>
        <v>0.15788700000001654</v>
      </c>
      <c r="Q426" s="36">
        <f t="shared" si="10"/>
        <v>0.9</v>
      </c>
      <c r="R426" s="37">
        <f t="shared" si="11"/>
        <v>11929.69000000001</v>
      </c>
      <c r="S426" s="38">
        <f t="shared" si="12"/>
        <v>19448.973607000018</v>
      </c>
      <c r="T426" s="38"/>
      <c r="U426" s="38"/>
      <c r="V426" s="39">
        <f t="shared" si="13"/>
        <v>49914.78</v>
      </c>
      <c r="W426" s="39">
        <f t="shared" si="14"/>
        <v>69363.753607000021</v>
      </c>
      <c r="X426" s="1">
        <f t="shared" si="15"/>
        <v>58515</v>
      </c>
      <c r="Y426" s="37">
        <f t="shared" si="16"/>
        <v>10848.753607000021</v>
      </c>
      <c r="Z426" s="183">
        <f t="shared" si="17"/>
        <v>0.1854012408271386</v>
      </c>
      <c r="AA426" s="183">
        <f>SUM($C$2:C426)*D426/SUM($B$2:B426)-1</f>
        <v>0.22656232750576755</v>
      </c>
      <c r="AB426" s="183">
        <f t="shared" si="22"/>
        <v>-4.1161086678628944E-2</v>
      </c>
      <c r="AC426" s="40">
        <f t="shared" si="23"/>
        <v>0.1513255333333334</v>
      </c>
    </row>
    <row r="427" spans="1:29">
      <c r="A427" s="31" t="s">
        <v>1699</v>
      </c>
      <c r="B427" s="2">
        <v>135</v>
      </c>
      <c r="C427" s="175">
        <v>82.54</v>
      </c>
      <c r="D427" s="176">
        <v>1.6336999999999999</v>
      </c>
      <c r="E427" s="32">
        <f t="shared" si="1"/>
        <v>0.22000000000000003</v>
      </c>
      <c r="F427" s="13">
        <f t="shared" si="2"/>
        <v>6.6477940740740801E-2</v>
      </c>
      <c r="H427" s="5">
        <f t="shared" si="3"/>
        <v>8.9745220000000074</v>
      </c>
      <c r="I427" s="2" t="s">
        <v>65</v>
      </c>
      <c r="J427" s="33" t="s">
        <v>1703</v>
      </c>
      <c r="K427" s="34">
        <f t="shared" si="4"/>
        <v>44103</v>
      </c>
      <c r="L427" s="34" t="str">
        <f t="shared" ca="1" si="5"/>
        <v>2021-04-09</v>
      </c>
      <c r="M427" s="18">
        <f t="shared" ca="1" si="6"/>
        <v>26055</v>
      </c>
      <c r="N427" s="19">
        <f t="shared" ca="1" si="7"/>
        <v>0.12572253041642689</v>
      </c>
      <c r="O427" s="35">
        <f t="shared" si="8"/>
        <v>134.845598</v>
      </c>
      <c r="P427" s="35">
        <f t="shared" si="9"/>
        <v>0.15440200000000459</v>
      </c>
      <c r="Q427" s="36">
        <f t="shared" si="10"/>
        <v>0.9</v>
      </c>
      <c r="R427" s="37">
        <f t="shared" si="11"/>
        <v>12012.23000000001</v>
      </c>
      <c r="S427" s="38">
        <f t="shared" si="12"/>
        <v>19624.380151000016</v>
      </c>
      <c r="T427" s="38"/>
      <c r="U427" s="38"/>
      <c r="V427" s="39">
        <f t="shared" si="13"/>
        <v>49914.78</v>
      </c>
      <c r="W427" s="39">
        <f t="shared" si="14"/>
        <v>69539.160151000018</v>
      </c>
      <c r="X427" s="1">
        <f t="shared" si="15"/>
        <v>58650</v>
      </c>
      <c r="Y427" s="37">
        <f t="shared" si="16"/>
        <v>10889.160151000018</v>
      </c>
      <c r="Z427" s="183">
        <f t="shared" si="17"/>
        <v>0.18566342968456984</v>
      </c>
      <c r="AA427" s="183">
        <f>SUM($C$2:C427)*D427/SUM($B$2:B427)-1</f>
        <v>0.22859031072463765</v>
      </c>
      <c r="AB427" s="183">
        <f t="shared" si="22"/>
        <v>-4.292688104006781E-2</v>
      </c>
      <c r="AC427" s="40">
        <f t="shared" si="23"/>
        <v>0.15352205925925921</v>
      </c>
    </row>
    <row r="428" spans="1:29">
      <c r="A428" s="31" t="s">
        <v>1704</v>
      </c>
      <c r="B428" s="2">
        <v>135</v>
      </c>
      <c r="C428" s="175">
        <v>82.62</v>
      </c>
      <c r="D428" s="176">
        <v>1.6319999999999999</v>
      </c>
      <c r="E428" s="32">
        <f t="shared" si="1"/>
        <v>0.22000000000000003</v>
      </c>
      <c r="F428" s="13">
        <f t="shared" si="2"/>
        <v>6.751160000000006E-2</v>
      </c>
      <c r="H428" s="5">
        <f t="shared" si="3"/>
        <v>9.1140660000000082</v>
      </c>
      <c r="I428" s="2" t="s">
        <v>65</v>
      </c>
      <c r="J428" s="33" t="s">
        <v>1705</v>
      </c>
      <c r="K428" s="34">
        <f t="shared" si="4"/>
        <v>44104</v>
      </c>
      <c r="L428" s="34" t="str">
        <f t="shared" ca="1" si="5"/>
        <v>2021-04-09</v>
      </c>
      <c r="M428" s="18">
        <f t="shared" ca="1" si="6"/>
        <v>25920</v>
      </c>
      <c r="N428" s="19">
        <f t="shared" ca="1" si="7"/>
        <v>0.12834236458333345</v>
      </c>
      <c r="O428" s="35">
        <f t="shared" si="8"/>
        <v>134.83583999999999</v>
      </c>
      <c r="P428" s="35">
        <f t="shared" si="9"/>
        <v>0.16416000000000963</v>
      </c>
      <c r="Q428" s="36">
        <f t="shared" si="10"/>
        <v>0.9</v>
      </c>
      <c r="R428" s="37">
        <f t="shared" si="11"/>
        <v>12094.850000000011</v>
      </c>
      <c r="S428" s="38">
        <f t="shared" si="12"/>
        <v>19738.795200000019</v>
      </c>
      <c r="T428" s="38"/>
      <c r="U428" s="38"/>
      <c r="V428" s="39">
        <f t="shared" si="13"/>
        <v>49914.78</v>
      </c>
      <c r="W428" s="39">
        <f t="shared" si="14"/>
        <v>69653.575200000021</v>
      </c>
      <c r="X428" s="1">
        <f t="shared" si="15"/>
        <v>58785</v>
      </c>
      <c r="Y428" s="37">
        <f t="shared" si="16"/>
        <v>10868.575200000021</v>
      </c>
      <c r="Z428" s="183">
        <f t="shared" si="17"/>
        <v>0.18488687930594572</v>
      </c>
      <c r="AA428" s="183">
        <f>SUM($C$2:C428)*D428/SUM($B$2:B428)-1</f>
        <v>0.22678704567491703</v>
      </c>
      <c r="AB428" s="183">
        <f t="shared" si="22"/>
        <v>-4.1900166368971314E-2</v>
      </c>
      <c r="AC428" s="40">
        <f t="shared" si="23"/>
        <v>0.15248839999999997</v>
      </c>
    </row>
    <row r="429" spans="1:29">
      <c r="A429" s="31" t="s">
        <v>1706</v>
      </c>
      <c r="B429" s="2">
        <v>135</v>
      </c>
      <c r="C429" s="175">
        <v>81.08</v>
      </c>
      <c r="D429" s="176">
        <v>1.663</v>
      </c>
      <c r="E429" s="32">
        <f t="shared" si="1"/>
        <v>0.22000000000000003</v>
      </c>
      <c r="F429" s="13">
        <f t="shared" si="2"/>
        <v>4.7613659259259207E-2</v>
      </c>
      <c r="H429" s="5">
        <f t="shared" si="3"/>
        <v>6.4278439999999932</v>
      </c>
      <c r="I429" s="2" t="s">
        <v>65</v>
      </c>
      <c r="J429" s="33" t="s">
        <v>1707</v>
      </c>
      <c r="K429" s="34">
        <f t="shared" si="4"/>
        <v>44113</v>
      </c>
      <c r="L429" s="34" t="str">
        <f t="shared" ca="1" si="5"/>
        <v>2021-04-09</v>
      </c>
      <c r="M429" s="18">
        <f t="shared" ca="1" si="6"/>
        <v>24705</v>
      </c>
      <c r="N429" s="19">
        <f t="shared" ca="1" si="7"/>
        <v>9.4967134588139948E-2</v>
      </c>
      <c r="O429" s="35">
        <f t="shared" si="8"/>
        <v>134.83604</v>
      </c>
      <c r="P429" s="35">
        <f t="shared" si="9"/>
        <v>0.16396000000000299</v>
      </c>
      <c r="Q429" s="36">
        <f t="shared" si="10"/>
        <v>0.9</v>
      </c>
      <c r="R429" s="37">
        <f t="shared" si="11"/>
        <v>12175.930000000011</v>
      </c>
      <c r="S429" s="38">
        <f t="shared" si="12"/>
        <v>20248.571590000018</v>
      </c>
      <c r="T429" s="38"/>
      <c r="U429" s="38"/>
      <c r="V429" s="39">
        <f t="shared" si="13"/>
        <v>49914.78</v>
      </c>
      <c r="W429" s="39">
        <f t="shared" si="14"/>
        <v>70163.35159000002</v>
      </c>
      <c r="X429" s="1">
        <f t="shared" si="15"/>
        <v>58920</v>
      </c>
      <c r="Y429" s="37">
        <f t="shared" si="16"/>
        <v>11243.35159000002</v>
      </c>
      <c r="Z429" s="183">
        <f t="shared" si="17"/>
        <v>0.19082402562797052</v>
      </c>
      <c r="AA429" s="183">
        <f>SUM($C$2:C429)*D429/SUM($B$2:B429)-1</f>
        <v>0.24951418635437883</v>
      </c>
      <c r="AB429" s="183">
        <f t="shared" si="22"/>
        <v>-5.8690160726408314E-2</v>
      </c>
      <c r="AC429" s="40">
        <f t="shared" si="23"/>
        <v>0.17238634074074083</v>
      </c>
    </row>
    <row r="430" spans="1:29">
      <c r="A430" s="31" t="s">
        <v>1708</v>
      </c>
      <c r="B430" s="2">
        <v>135</v>
      </c>
      <c r="C430" s="175">
        <v>78.83</v>
      </c>
      <c r="D430" s="176">
        <v>1.7105999999999999</v>
      </c>
      <c r="E430" s="32">
        <f t="shared" ref="E430:E493" si="24">10%*Q430+13%</f>
        <v>0.22000000000000003</v>
      </c>
      <c r="F430" s="13">
        <f t="shared" ref="F430:F493" si="25">IF(G430="",($F$1*C430-B430)/B430,H430/B430)</f>
        <v>1.8541992592592486E-2</v>
      </c>
      <c r="H430" s="5">
        <f t="shared" ref="H430:H493" si="26">IF(G430="",$F$1*C430-B430,G430-B430)</f>
        <v>2.5031689999999855</v>
      </c>
      <c r="I430" s="2" t="s">
        <v>65</v>
      </c>
      <c r="J430" s="33" t="s">
        <v>1709</v>
      </c>
      <c r="K430" s="34">
        <f t="shared" ref="K430:K493" si="27">DATE(MID(J430,1,4),MID(J430,5,2),MID(J430,7,2))</f>
        <v>44116</v>
      </c>
      <c r="L430" s="34" t="str">
        <f t="shared" ref="L430:L493" ca="1" si="28">IF(LEN(J430) &gt; 15,DATE(MID(J430,12,4),MID(J430,16,2),MID(J430,18,2)),TEXT(TODAY(),"yyyy-mm-dd"))</f>
        <v>2021-04-09</v>
      </c>
      <c r="M430" s="18">
        <f t="shared" ref="M430:M493" ca="1" si="29">(L430-K430+1)*B430</f>
        <v>24300</v>
      </c>
      <c r="N430" s="19">
        <f t="shared" ref="N430:N493" ca="1" si="30">H430/M430*365</f>
        <v>3.7599040534979207E-2</v>
      </c>
      <c r="O430" s="35">
        <f t="shared" ref="O430:O493" si="31">D430*C430</f>
        <v>134.846598</v>
      </c>
      <c r="P430" s="35">
        <f t="shared" ref="P430:P493" si="32">B430-O430</f>
        <v>0.15340199999999982</v>
      </c>
      <c r="Q430" s="36">
        <f t="shared" ref="Q430:Q493" si="33">B430/150</f>
        <v>0.9</v>
      </c>
      <c r="R430" s="37">
        <f t="shared" ref="R430:R493" si="34">R429+C430-T430</f>
        <v>12254.760000000011</v>
      </c>
      <c r="S430" s="38">
        <f t="shared" ref="S430:S493" si="35">R430*D430</f>
        <v>20962.992456000018</v>
      </c>
      <c r="T430" s="38"/>
      <c r="U430" s="38"/>
      <c r="V430" s="39">
        <f t="shared" ref="V430:V493" si="36">V429+U430</f>
        <v>49914.78</v>
      </c>
      <c r="W430" s="39">
        <f t="shared" ref="W430:W493" si="37">V430+S430</f>
        <v>70877.772456000021</v>
      </c>
      <c r="X430" s="1">
        <f t="shared" ref="X430:X493" si="38">X429+B430</f>
        <v>59055</v>
      </c>
      <c r="Y430" s="37">
        <f t="shared" ref="Y430:Y493" si="39">W430-X430</f>
        <v>11822.772456000021</v>
      </c>
      <c r="Z430" s="183">
        <f t="shared" ref="Z430:Z493" si="40">W430/X430-1</f>
        <v>0.20019934732029498</v>
      </c>
      <c r="AA430" s="183">
        <f>SUM($C$2:C430)*D430/SUM($B$2:B430)-1</f>
        <v>0.28462424739649483</v>
      </c>
      <c r="AB430" s="183">
        <f t="shared" si="22"/>
        <v>-8.4424900076199849E-2</v>
      </c>
      <c r="AC430" s="40">
        <f t="shared" si="23"/>
        <v>0.20145800740740755</v>
      </c>
    </row>
    <row r="431" spans="1:29">
      <c r="A431" s="31" t="s">
        <v>1710</v>
      </c>
      <c r="B431" s="2">
        <v>120</v>
      </c>
      <c r="C431" s="175">
        <v>69.84</v>
      </c>
      <c r="D431" s="176">
        <v>1.7161999999999999</v>
      </c>
      <c r="E431" s="32">
        <f t="shared" si="24"/>
        <v>0.21000000000000002</v>
      </c>
      <c r="F431" s="13">
        <f t="shared" si="25"/>
        <v>1.518259999999998E-2</v>
      </c>
      <c r="H431" s="5">
        <f t="shared" si="26"/>
        <v>1.8219119999999975</v>
      </c>
      <c r="I431" s="2" t="s">
        <v>65</v>
      </c>
      <c r="J431" s="33" t="s">
        <v>1711</v>
      </c>
      <c r="K431" s="34">
        <f t="shared" si="27"/>
        <v>44117</v>
      </c>
      <c r="L431" s="34" t="str">
        <f t="shared" ca="1" si="28"/>
        <v>2021-04-09</v>
      </c>
      <c r="M431" s="18">
        <f t="shared" ca="1" si="29"/>
        <v>21480</v>
      </c>
      <c r="N431" s="19">
        <f t="shared" ca="1" si="30"/>
        <v>3.0958932960893814E-2</v>
      </c>
      <c r="O431" s="35">
        <f t="shared" si="31"/>
        <v>119.859408</v>
      </c>
      <c r="P431" s="35">
        <f t="shared" si="32"/>
        <v>0.14059199999999805</v>
      </c>
      <c r="Q431" s="36">
        <f t="shared" si="33"/>
        <v>0.8</v>
      </c>
      <c r="R431" s="37">
        <f t="shared" si="34"/>
        <v>11676.290000000012</v>
      </c>
      <c r="S431" s="38">
        <f t="shared" si="35"/>
        <v>20038.848898000018</v>
      </c>
      <c r="T431" s="38">
        <v>648.30999999999995</v>
      </c>
      <c r="U431" s="38">
        <v>1107.07</v>
      </c>
      <c r="V431" s="39">
        <f t="shared" si="36"/>
        <v>51021.85</v>
      </c>
      <c r="W431" s="39">
        <f t="shared" si="37"/>
        <v>71060.698898000017</v>
      </c>
      <c r="X431" s="1">
        <f t="shared" si="38"/>
        <v>59175</v>
      </c>
      <c r="Y431" s="37">
        <f t="shared" si="39"/>
        <v>11885.698898000017</v>
      </c>
      <c r="Z431" s="183">
        <f t="shared" si="40"/>
        <v>0.20085676211237891</v>
      </c>
      <c r="AA431" s="183">
        <f>SUM($C$2:C431)*D431/SUM($B$2:B431)-1</f>
        <v>0.28824163950992809</v>
      </c>
      <c r="AB431" s="183">
        <f t="shared" si="22"/>
        <v>-8.7384877397549188E-2</v>
      </c>
      <c r="AC431" s="40">
        <f t="shared" si="23"/>
        <v>0.19481740000000003</v>
      </c>
    </row>
    <row r="432" spans="1:29">
      <c r="A432" s="31" t="s">
        <v>1719</v>
      </c>
      <c r="B432" s="2">
        <v>120</v>
      </c>
      <c r="C432" s="175">
        <v>70.28</v>
      </c>
      <c r="D432" s="176">
        <v>1.7055</v>
      </c>
      <c r="E432" s="32">
        <f t="shared" si="24"/>
        <v>0.21000000000000002</v>
      </c>
      <c r="F432" s="13">
        <f t="shared" si="25"/>
        <v>2.1578366666666682E-2</v>
      </c>
      <c r="H432" s="5">
        <f t="shared" si="26"/>
        <v>2.5894040000000018</v>
      </c>
      <c r="I432" s="2" t="s">
        <v>65</v>
      </c>
      <c r="J432" s="33" t="s">
        <v>1720</v>
      </c>
      <c r="K432" s="34">
        <f t="shared" si="27"/>
        <v>44118</v>
      </c>
      <c r="L432" s="34" t="str">
        <f t="shared" ca="1" si="28"/>
        <v>2021-04-09</v>
      </c>
      <c r="M432" s="18">
        <f t="shared" ca="1" si="29"/>
        <v>21360</v>
      </c>
      <c r="N432" s="19">
        <f t="shared" ca="1" si="30"/>
        <v>4.4247774344569314E-2</v>
      </c>
      <c r="O432" s="35">
        <f t="shared" si="31"/>
        <v>119.86254000000001</v>
      </c>
      <c r="P432" s="35">
        <f t="shared" si="32"/>
        <v>0.13745999999999015</v>
      </c>
      <c r="Q432" s="36">
        <f t="shared" si="33"/>
        <v>0.8</v>
      </c>
      <c r="R432" s="37">
        <f t="shared" si="34"/>
        <v>11746.570000000012</v>
      </c>
      <c r="S432" s="38">
        <f t="shared" si="35"/>
        <v>20033.775135000022</v>
      </c>
      <c r="T432" s="38"/>
      <c r="U432" s="38"/>
      <c r="V432" s="39">
        <f t="shared" si="36"/>
        <v>51021.85</v>
      </c>
      <c r="W432" s="39">
        <f t="shared" si="37"/>
        <v>71055.625135000024</v>
      </c>
      <c r="X432" s="1">
        <f t="shared" si="38"/>
        <v>59295</v>
      </c>
      <c r="Y432" s="37">
        <f t="shared" si="39"/>
        <v>11760.625135000024</v>
      </c>
      <c r="Z432" s="183">
        <f t="shared" si="40"/>
        <v>0.1983409247828658</v>
      </c>
      <c r="AA432" s="183">
        <f>SUM($C$2:C432)*D432/SUM($B$2:B432)-1</f>
        <v>0.27964043232987601</v>
      </c>
      <c r="AB432" s="183">
        <f t="shared" si="22"/>
        <v>-8.1299507547010208E-2</v>
      </c>
      <c r="AC432" s="40">
        <f t="shared" si="23"/>
        <v>0.18842163333333334</v>
      </c>
    </row>
    <row r="433" spans="1:29">
      <c r="A433" s="31" t="s">
        <v>1721</v>
      </c>
      <c r="B433" s="2">
        <v>120</v>
      </c>
      <c r="C433" s="175">
        <v>70.34</v>
      </c>
      <c r="D433" s="176">
        <v>1.7039</v>
      </c>
      <c r="E433" s="32">
        <f t="shared" si="24"/>
        <v>0.21000000000000002</v>
      </c>
      <c r="F433" s="13">
        <f t="shared" si="25"/>
        <v>2.2450516666666687E-2</v>
      </c>
      <c r="H433" s="5">
        <f t="shared" si="26"/>
        <v>2.6940620000000024</v>
      </c>
      <c r="I433" s="2" t="s">
        <v>65</v>
      </c>
      <c r="J433" s="33" t="s">
        <v>1722</v>
      </c>
      <c r="K433" s="34">
        <f t="shared" si="27"/>
        <v>44119</v>
      </c>
      <c r="L433" s="34" t="str">
        <f t="shared" ca="1" si="28"/>
        <v>2021-04-09</v>
      </c>
      <c r="M433" s="18">
        <f t="shared" ca="1" si="29"/>
        <v>21240</v>
      </c>
      <c r="N433" s="19">
        <f t="shared" ca="1" si="30"/>
        <v>4.6296263182674241E-2</v>
      </c>
      <c r="O433" s="35">
        <f t="shared" si="31"/>
        <v>119.85232600000001</v>
      </c>
      <c r="P433" s="35">
        <f t="shared" si="32"/>
        <v>0.14767399999999498</v>
      </c>
      <c r="Q433" s="36">
        <f t="shared" si="33"/>
        <v>0.8</v>
      </c>
      <c r="R433" s="37">
        <f t="shared" si="34"/>
        <v>11816.910000000013</v>
      </c>
      <c r="S433" s="38">
        <f t="shared" si="35"/>
        <v>20134.832949000021</v>
      </c>
      <c r="T433" s="38"/>
      <c r="U433" s="38"/>
      <c r="V433" s="39">
        <f t="shared" si="36"/>
        <v>51021.85</v>
      </c>
      <c r="W433" s="39">
        <f t="shared" si="37"/>
        <v>71156.682949000024</v>
      </c>
      <c r="X433" s="1">
        <f t="shared" si="38"/>
        <v>59415</v>
      </c>
      <c r="Y433" s="37">
        <f t="shared" si="39"/>
        <v>11741.682949000024</v>
      </c>
      <c r="Z433" s="183">
        <f t="shared" si="40"/>
        <v>0.19762152569216562</v>
      </c>
      <c r="AA433" s="183">
        <f>SUM($C$2:C433)*D433/SUM($B$2:B433)-1</f>
        <v>0.27787510037869212</v>
      </c>
      <c r="AB433" s="183">
        <f t="shared" si="22"/>
        <v>-8.0253574686526497E-2</v>
      </c>
      <c r="AC433" s="40">
        <f t="shared" si="23"/>
        <v>0.18754948333333332</v>
      </c>
    </row>
    <row r="434" spans="1:29">
      <c r="A434" s="31" t="s">
        <v>1723</v>
      </c>
      <c r="B434" s="2">
        <v>120</v>
      </c>
      <c r="C434" s="175">
        <v>70.44</v>
      </c>
      <c r="D434" s="176">
        <v>1.7015</v>
      </c>
      <c r="E434" s="32">
        <f t="shared" si="24"/>
        <v>0.21000000000000002</v>
      </c>
      <c r="F434" s="13">
        <f t="shared" si="25"/>
        <v>2.3904099999999911E-2</v>
      </c>
      <c r="H434" s="5">
        <f t="shared" si="26"/>
        <v>2.8684919999999892</v>
      </c>
      <c r="I434" s="2" t="s">
        <v>65</v>
      </c>
      <c r="J434" s="33" t="s">
        <v>1724</v>
      </c>
      <c r="K434" s="34">
        <f t="shared" si="27"/>
        <v>44120</v>
      </c>
      <c r="L434" s="34" t="str">
        <f t="shared" ca="1" si="28"/>
        <v>2021-04-09</v>
      </c>
      <c r="M434" s="18">
        <f t="shared" ca="1" si="29"/>
        <v>21120</v>
      </c>
      <c r="N434" s="19">
        <f t="shared" ca="1" si="30"/>
        <v>4.9573843749999812E-2</v>
      </c>
      <c r="O434" s="35">
        <f t="shared" si="31"/>
        <v>119.85365999999999</v>
      </c>
      <c r="P434" s="35">
        <f t="shared" si="32"/>
        <v>0.14634000000000924</v>
      </c>
      <c r="Q434" s="36">
        <f t="shared" si="33"/>
        <v>0.8</v>
      </c>
      <c r="R434" s="37">
        <f t="shared" si="34"/>
        <v>11887.350000000013</v>
      </c>
      <c r="S434" s="38">
        <f t="shared" si="35"/>
        <v>20226.326025000024</v>
      </c>
      <c r="T434" s="38"/>
      <c r="U434" s="38"/>
      <c r="V434" s="39">
        <f t="shared" si="36"/>
        <v>51021.85</v>
      </c>
      <c r="W434" s="39">
        <f t="shared" si="37"/>
        <v>71248.176025000022</v>
      </c>
      <c r="X434" s="1">
        <f t="shared" si="38"/>
        <v>59535</v>
      </c>
      <c r="Y434" s="37">
        <f t="shared" si="39"/>
        <v>11713.176025000022</v>
      </c>
      <c r="Z434" s="183">
        <f t="shared" si="40"/>
        <v>0.19674436927857597</v>
      </c>
      <c r="AA434" s="183">
        <f>SUM($C$2:C434)*D434/SUM($B$2:B434)-1</f>
        <v>0.27551624968505917</v>
      </c>
      <c r="AB434" s="183">
        <f t="shared" si="22"/>
        <v>-7.8771880406483197E-2</v>
      </c>
      <c r="AC434" s="40">
        <f t="shared" si="23"/>
        <v>0.18609590000000012</v>
      </c>
    </row>
    <row r="435" spans="1:29">
      <c r="A435" s="31" t="s">
        <v>1725</v>
      </c>
      <c r="B435" s="2">
        <v>120</v>
      </c>
      <c r="C435" s="175">
        <v>70.959999999999994</v>
      </c>
      <c r="D435" s="176">
        <v>1.6892</v>
      </c>
      <c r="E435" s="32">
        <f t="shared" si="24"/>
        <v>0.21000000000000002</v>
      </c>
      <c r="F435" s="13">
        <f t="shared" si="25"/>
        <v>3.1462733333333166E-2</v>
      </c>
      <c r="H435" s="5">
        <f t="shared" si="26"/>
        <v>3.77552799999998</v>
      </c>
      <c r="I435" s="2" t="s">
        <v>65</v>
      </c>
      <c r="J435" s="33" t="s">
        <v>1726</v>
      </c>
      <c r="K435" s="34">
        <f t="shared" si="27"/>
        <v>44123</v>
      </c>
      <c r="L435" s="34" t="str">
        <f t="shared" ca="1" si="28"/>
        <v>2021-04-09</v>
      </c>
      <c r="M435" s="18">
        <f t="shared" ca="1" si="29"/>
        <v>20760</v>
      </c>
      <c r="N435" s="19">
        <f t="shared" ca="1" si="30"/>
        <v>6.6380911368015064E-2</v>
      </c>
      <c r="O435" s="35">
        <f t="shared" si="31"/>
        <v>119.86563199999999</v>
      </c>
      <c r="P435" s="35">
        <f t="shared" si="32"/>
        <v>0.13436800000000915</v>
      </c>
      <c r="Q435" s="36">
        <f t="shared" si="33"/>
        <v>0.8</v>
      </c>
      <c r="R435" s="37">
        <f t="shared" si="34"/>
        <v>11958.310000000012</v>
      </c>
      <c r="S435" s="38">
        <f t="shared" si="35"/>
        <v>20199.977252000022</v>
      </c>
      <c r="T435" s="38"/>
      <c r="U435" s="38"/>
      <c r="V435" s="39">
        <f t="shared" si="36"/>
        <v>51021.85</v>
      </c>
      <c r="W435" s="39">
        <f t="shared" si="37"/>
        <v>71221.827252000017</v>
      </c>
      <c r="X435" s="1">
        <f t="shared" si="38"/>
        <v>59655</v>
      </c>
      <c r="Y435" s="37">
        <f t="shared" si="39"/>
        <v>11566.827252000017</v>
      </c>
      <c r="Z435" s="183">
        <f t="shared" si="40"/>
        <v>0.1938953524767415</v>
      </c>
      <c r="AA435" s="183">
        <f>SUM($C$2:C435)*D435/SUM($B$2:B435)-1</f>
        <v>0.26575772646048113</v>
      </c>
      <c r="AB435" s="183">
        <f t="shared" si="22"/>
        <v>-7.1862373983739625E-2</v>
      </c>
      <c r="AC435" s="40">
        <f t="shared" si="23"/>
        <v>0.17853726666666686</v>
      </c>
    </row>
    <row r="436" spans="1:29">
      <c r="A436" s="31" t="s">
        <v>1727</v>
      </c>
      <c r="B436" s="2">
        <v>135</v>
      </c>
      <c r="C436" s="175">
        <v>79.22</v>
      </c>
      <c r="D436" s="176">
        <v>1.702</v>
      </c>
      <c r="E436" s="32">
        <f t="shared" si="24"/>
        <v>0.22000000000000003</v>
      </c>
      <c r="F436" s="13">
        <f t="shared" si="25"/>
        <v>2.3581081481481508E-2</v>
      </c>
      <c r="H436" s="5">
        <f t="shared" si="26"/>
        <v>3.1834460000000036</v>
      </c>
      <c r="I436" s="2" t="s">
        <v>65</v>
      </c>
      <c r="J436" s="33" t="s">
        <v>1728</v>
      </c>
      <c r="K436" s="34">
        <f t="shared" si="27"/>
        <v>44124</v>
      </c>
      <c r="L436" s="34" t="str">
        <f t="shared" ca="1" si="28"/>
        <v>2021-04-09</v>
      </c>
      <c r="M436" s="18">
        <f t="shared" ca="1" si="29"/>
        <v>23220</v>
      </c>
      <c r="N436" s="19">
        <f t="shared" ca="1" si="30"/>
        <v>5.0041248492678776E-2</v>
      </c>
      <c r="O436" s="35">
        <f t="shared" si="31"/>
        <v>134.83243999999999</v>
      </c>
      <c r="P436" s="35">
        <f t="shared" si="32"/>
        <v>0.16756000000000881</v>
      </c>
      <c r="Q436" s="36">
        <f t="shared" si="33"/>
        <v>0.9</v>
      </c>
      <c r="R436" s="37">
        <f t="shared" si="34"/>
        <v>12037.530000000012</v>
      </c>
      <c r="S436" s="38">
        <f t="shared" si="35"/>
        <v>20487.876060000021</v>
      </c>
      <c r="T436" s="38"/>
      <c r="U436" s="38"/>
      <c r="V436" s="39">
        <f t="shared" si="36"/>
        <v>51021.85</v>
      </c>
      <c r="W436" s="39">
        <f t="shared" si="37"/>
        <v>71509.726060000015</v>
      </c>
      <c r="X436" s="1">
        <f t="shared" si="38"/>
        <v>59790</v>
      </c>
      <c r="Y436" s="37">
        <f t="shared" si="39"/>
        <v>11719.726060000015</v>
      </c>
      <c r="Z436" s="183">
        <f t="shared" si="40"/>
        <v>0.19601481953503952</v>
      </c>
      <c r="AA436" s="183">
        <f>SUM($C$2:C436)*D436/SUM($B$2:B436)-1</f>
        <v>0.27472455694932241</v>
      </c>
      <c r="AB436" s="183">
        <f t="shared" si="22"/>
        <v>-7.8709737414282888E-2</v>
      </c>
      <c r="AC436" s="40">
        <f t="shared" si="23"/>
        <v>0.19641891851851853</v>
      </c>
    </row>
    <row r="437" spans="1:29">
      <c r="A437" s="31" t="s">
        <v>1729</v>
      </c>
      <c r="B437" s="2">
        <v>120</v>
      </c>
      <c r="C437" s="175">
        <v>70.44</v>
      </c>
      <c r="D437" s="176">
        <v>1.7016</v>
      </c>
      <c r="E437" s="32">
        <f t="shared" si="24"/>
        <v>0.21000000000000002</v>
      </c>
      <c r="F437" s="13">
        <f t="shared" si="25"/>
        <v>2.3904099999999911E-2</v>
      </c>
      <c r="H437" s="5">
        <f t="shared" si="26"/>
        <v>2.8684919999999892</v>
      </c>
      <c r="I437" s="2" t="s">
        <v>65</v>
      </c>
      <c r="J437" s="33" t="s">
        <v>1730</v>
      </c>
      <c r="K437" s="34">
        <f t="shared" si="27"/>
        <v>44125</v>
      </c>
      <c r="L437" s="34" t="str">
        <f t="shared" ca="1" si="28"/>
        <v>2021-04-09</v>
      </c>
      <c r="M437" s="18">
        <f t="shared" ca="1" si="29"/>
        <v>20520</v>
      </c>
      <c r="N437" s="19">
        <f t="shared" ca="1" si="30"/>
        <v>5.1023371345029052E-2</v>
      </c>
      <c r="O437" s="35">
        <f t="shared" si="31"/>
        <v>119.860704</v>
      </c>
      <c r="P437" s="35">
        <f t="shared" si="32"/>
        <v>0.13929600000000164</v>
      </c>
      <c r="Q437" s="36">
        <f t="shared" si="33"/>
        <v>0.8</v>
      </c>
      <c r="R437" s="37">
        <f t="shared" si="34"/>
        <v>12107.970000000012</v>
      </c>
      <c r="S437" s="38">
        <f t="shared" si="35"/>
        <v>20602.92175200002</v>
      </c>
      <c r="T437" s="38"/>
      <c r="U437" s="38"/>
      <c r="V437" s="39">
        <f t="shared" si="36"/>
        <v>51021.85</v>
      </c>
      <c r="W437" s="39">
        <f t="shared" si="37"/>
        <v>71624.771752000015</v>
      </c>
      <c r="X437" s="1">
        <f t="shared" si="38"/>
        <v>59910</v>
      </c>
      <c r="Y437" s="37">
        <f t="shared" si="39"/>
        <v>11714.771752000015</v>
      </c>
      <c r="Z437" s="183">
        <f t="shared" si="40"/>
        <v>0.19553950512435336</v>
      </c>
      <c r="AA437" s="183">
        <f>SUM($C$2:C437)*D437/SUM($B$2:B437)-1</f>
        <v>0.27387297466199301</v>
      </c>
      <c r="AB437" s="183">
        <f t="shared" si="22"/>
        <v>-7.8333469537639644E-2</v>
      </c>
      <c r="AC437" s="40">
        <f t="shared" si="23"/>
        <v>0.18609590000000012</v>
      </c>
    </row>
    <row r="438" spans="1:29">
      <c r="A438" s="31" t="s">
        <v>1731</v>
      </c>
      <c r="B438" s="2">
        <v>120</v>
      </c>
      <c r="C438" s="175">
        <v>70.64</v>
      </c>
      <c r="D438" s="176">
        <v>1.6968000000000001</v>
      </c>
      <c r="E438" s="32">
        <f t="shared" si="24"/>
        <v>0.21000000000000002</v>
      </c>
      <c r="F438" s="13">
        <f t="shared" si="25"/>
        <v>2.6811266666666712E-2</v>
      </c>
      <c r="H438" s="5">
        <f t="shared" si="26"/>
        <v>3.2173520000000053</v>
      </c>
      <c r="I438" s="2" t="s">
        <v>65</v>
      </c>
      <c r="J438" s="33" t="s">
        <v>1732</v>
      </c>
      <c r="K438" s="34">
        <f t="shared" si="27"/>
        <v>44126</v>
      </c>
      <c r="L438" s="34" t="str">
        <f t="shared" ca="1" si="28"/>
        <v>2021-04-09</v>
      </c>
      <c r="M438" s="18">
        <f t="shared" ca="1" si="29"/>
        <v>20400</v>
      </c>
      <c r="N438" s="19">
        <f t="shared" ca="1" si="30"/>
        <v>5.7565366666666763E-2</v>
      </c>
      <c r="O438" s="35">
        <f t="shared" si="31"/>
        <v>119.861952</v>
      </c>
      <c r="P438" s="35">
        <f t="shared" si="32"/>
        <v>0.13804799999999773</v>
      </c>
      <c r="Q438" s="36">
        <f t="shared" si="33"/>
        <v>0.8</v>
      </c>
      <c r="R438" s="37">
        <f t="shared" si="34"/>
        <v>12178.610000000011</v>
      </c>
      <c r="S438" s="38">
        <f t="shared" si="35"/>
        <v>20664.665448000022</v>
      </c>
      <c r="T438" s="38"/>
      <c r="U438" s="38"/>
      <c r="V438" s="39">
        <f t="shared" si="36"/>
        <v>51021.85</v>
      </c>
      <c r="W438" s="39">
        <f t="shared" si="37"/>
        <v>71686.51544800002</v>
      </c>
      <c r="X438" s="1">
        <f t="shared" si="38"/>
        <v>60030</v>
      </c>
      <c r="Y438" s="37">
        <f t="shared" si="39"/>
        <v>11656.51544800002</v>
      </c>
      <c r="Z438" s="183">
        <f t="shared" si="40"/>
        <v>0.1941781683824757</v>
      </c>
      <c r="AA438" s="183">
        <f>SUM($C$2:C438)*D438/SUM($B$2:B438)-1</f>
        <v>0.26973695032483769</v>
      </c>
      <c r="AB438" s="183">
        <f t="shared" si="22"/>
        <v>-7.5558781942361986E-2</v>
      </c>
      <c r="AC438" s="40">
        <f t="shared" si="23"/>
        <v>0.1831887333333333</v>
      </c>
    </row>
    <row r="439" spans="1:29">
      <c r="A439" s="31" t="s">
        <v>1733</v>
      </c>
      <c r="B439" s="2">
        <v>135</v>
      </c>
      <c r="C439" s="175">
        <v>80.400000000000006</v>
      </c>
      <c r="D439" s="176">
        <v>1.6771</v>
      </c>
      <c r="E439" s="32">
        <f t="shared" si="24"/>
        <v>0.22000000000000003</v>
      </c>
      <c r="F439" s="13">
        <f t="shared" si="25"/>
        <v>3.8827555555555664E-2</v>
      </c>
      <c r="H439" s="5">
        <f t="shared" si="26"/>
        <v>5.241720000000015</v>
      </c>
      <c r="I439" s="2" t="s">
        <v>65</v>
      </c>
      <c r="J439" s="33" t="s">
        <v>1734</v>
      </c>
      <c r="K439" s="34">
        <f t="shared" si="27"/>
        <v>44127</v>
      </c>
      <c r="L439" s="34" t="str">
        <f t="shared" ca="1" si="28"/>
        <v>2021-04-09</v>
      </c>
      <c r="M439" s="18">
        <f t="shared" ca="1" si="29"/>
        <v>22815</v>
      </c>
      <c r="N439" s="19">
        <f t="shared" ca="1" si="30"/>
        <v>8.3858330046022597E-2</v>
      </c>
      <c r="O439" s="35">
        <f t="shared" si="31"/>
        <v>134.83884</v>
      </c>
      <c r="P439" s="35">
        <f t="shared" si="32"/>
        <v>0.16115999999999531</v>
      </c>
      <c r="Q439" s="36">
        <f t="shared" si="33"/>
        <v>0.9</v>
      </c>
      <c r="R439" s="37">
        <f t="shared" si="34"/>
        <v>12259.010000000011</v>
      </c>
      <c r="S439" s="38">
        <f t="shared" si="35"/>
        <v>20559.585671000019</v>
      </c>
      <c r="T439" s="38"/>
      <c r="U439" s="38"/>
      <c r="V439" s="39">
        <f t="shared" si="36"/>
        <v>51021.85</v>
      </c>
      <c r="W439" s="39">
        <f t="shared" si="37"/>
        <v>71581.435671000014</v>
      </c>
      <c r="X439" s="1">
        <f t="shared" si="38"/>
        <v>60165</v>
      </c>
      <c r="Y439" s="37">
        <f t="shared" si="39"/>
        <v>11416.435671000014</v>
      </c>
      <c r="Z439" s="183">
        <f t="shared" si="40"/>
        <v>0.18975210954874111</v>
      </c>
      <c r="AA439" s="183">
        <f>SUM($C$2:C439)*D439/SUM($B$2:B439)-1</f>
        <v>0.25442034623119758</v>
      </c>
      <c r="AB439" s="183">
        <f t="shared" si="22"/>
        <v>-6.466823668245647E-2</v>
      </c>
      <c r="AC439" s="40">
        <f t="shared" si="23"/>
        <v>0.18117244444444436</v>
      </c>
    </row>
    <row r="440" spans="1:29">
      <c r="A440" s="31" t="s">
        <v>1735</v>
      </c>
      <c r="B440" s="2">
        <v>135</v>
      </c>
      <c r="C440" s="175">
        <v>80.83</v>
      </c>
      <c r="D440" s="176">
        <v>1.6680999999999999</v>
      </c>
      <c r="E440" s="32">
        <f t="shared" si="24"/>
        <v>0.22000000000000003</v>
      </c>
      <c r="F440" s="13">
        <f t="shared" si="25"/>
        <v>4.4383474074074114E-2</v>
      </c>
      <c r="H440" s="5">
        <f t="shared" si="26"/>
        <v>5.991769000000005</v>
      </c>
      <c r="I440" s="2" t="s">
        <v>65</v>
      </c>
      <c r="J440" s="33" t="s">
        <v>1736</v>
      </c>
      <c r="K440" s="34">
        <f t="shared" si="27"/>
        <v>44130</v>
      </c>
      <c r="L440" s="34" t="str">
        <f t="shared" ca="1" si="28"/>
        <v>2021-04-09</v>
      </c>
      <c r="M440" s="18">
        <f t="shared" ca="1" si="29"/>
        <v>22410</v>
      </c>
      <c r="N440" s="19">
        <f t="shared" ca="1" si="30"/>
        <v>9.7590168897813565E-2</v>
      </c>
      <c r="O440" s="35">
        <f t="shared" si="31"/>
        <v>134.83252299999998</v>
      </c>
      <c r="P440" s="35">
        <f t="shared" si="32"/>
        <v>0.16747700000001942</v>
      </c>
      <c r="Q440" s="36">
        <f t="shared" si="33"/>
        <v>0.9</v>
      </c>
      <c r="R440" s="37">
        <f t="shared" si="34"/>
        <v>12339.840000000011</v>
      </c>
      <c r="S440" s="38">
        <f t="shared" si="35"/>
        <v>20584.087104000017</v>
      </c>
      <c r="T440" s="38"/>
      <c r="U440" s="38"/>
      <c r="V440" s="39">
        <f t="shared" si="36"/>
        <v>51021.85</v>
      </c>
      <c r="W440" s="39">
        <f t="shared" si="37"/>
        <v>71605.937104000011</v>
      </c>
      <c r="X440" s="1">
        <f t="shared" si="38"/>
        <v>60300</v>
      </c>
      <c r="Y440" s="37">
        <f t="shared" si="39"/>
        <v>11305.937104000011</v>
      </c>
      <c r="Z440" s="183">
        <f t="shared" si="40"/>
        <v>0.18749481101160881</v>
      </c>
      <c r="AA440" s="183">
        <f>SUM($C$2:C440)*D440/SUM($B$2:B440)-1</f>
        <v>0.24713131283582079</v>
      </c>
      <c r="AB440" s="183">
        <f t="shared" si="22"/>
        <v>-5.9636501824211985E-2</v>
      </c>
      <c r="AC440" s="40">
        <f t="shared" si="23"/>
        <v>0.17561652592592591</v>
      </c>
    </row>
    <row r="441" spans="1:29">
      <c r="A441" s="31" t="s">
        <v>1737</v>
      </c>
      <c r="B441" s="2">
        <v>135</v>
      </c>
      <c r="C441" s="175">
        <v>80.69</v>
      </c>
      <c r="D441" s="176">
        <v>1.671</v>
      </c>
      <c r="E441" s="32">
        <f t="shared" si="24"/>
        <v>0.22000000000000003</v>
      </c>
      <c r="F441" s="13">
        <f t="shared" si="25"/>
        <v>4.25745703703704E-2</v>
      </c>
      <c r="H441" s="5">
        <f t="shared" si="26"/>
        <v>5.7475670000000036</v>
      </c>
      <c r="I441" s="2" t="s">
        <v>65</v>
      </c>
      <c r="J441" s="33" t="s">
        <v>1738</v>
      </c>
      <c r="K441" s="34">
        <f t="shared" si="27"/>
        <v>44131</v>
      </c>
      <c r="L441" s="34" t="str">
        <f t="shared" ca="1" si="28"/>
        <v>2021-04-09</v>
      </c>
      <c r="M441" s="18">
        <f t="shared" ca="1" si="29"/>
        <v>22275</v>
      </c>
      <c r="N441" s="19">
        <f t="shared" ca="1" si="30"/>
        <v>9.4180110213243615E-2</v>
      </c>
      <c r="O441" s="35">
        <f t="shared" si="31"/>
        <v>134.83299</v>
      </c>
      <c r="P441" s="35">
        <f t="shared" si="32"/>
        <v>0.16701000000000477</v>
      </c>
      <c r="Q441" s="36">
        <f t="shared" si="33"/>
        <v>0.9</v>
      </c>
      <c r="R441" s="37">
        <f t="shared" si="34"/>
        <v>12420.530000000012</v>
      </c>
      <c r="S441" s="38">
        <f t="shared" si="35"/>
        <v>20754.705630000019</v>
      </c>
      <c r="T441" s="38"/>
      <c r="U441" s="38"/>
      <c r="V441" s="39">
        <f t="shared" si="36"/>
        <v>51021.85</v>
      </c>
      <c r="W441" s="39">
        <f t="shared" si="37"/>
        <v>71776.555630000017</v>
      </c>
      <c r="X441" s="1">
        <f t="shared" si="38"/>
        <v>60435</v>
      </c>
      <c r="Y441" s="37">
        <f t="shared" si="39"/>
        <v>11341.555630000017</v>
      </c>
      <c r="Z441" s="183">
        <f t="shared" si="40"/>
        <v>0.18766535335484424</v>
      </c>
      <c r="AA441" s="183">
        <f>SUM($C$2:C441)*D441/SUM($B$2:B441)-1</f>
        <v>0.24873980689997555</v>
      </c>
      <c r="AB441" s="183">
        <f t="shared" si="22"/>
        <v>-6.1074453545131302E-2</v>
      </c>
      <c r="AC441" s="40">
        <f t="shared" si="23"/>
        <v>0.17742542962962962</v>
      </c>
    </row>
    <row r="442" spans="1:29">
      <c r="A442" s="31" t="s">
        <v>1739</v>
      </c>
      <c r="B442" s="2">
        <v>135</v>
      </c>
      <c r="C442" s="175">
        <v>80.069999999999993</v>
      </c>
      <c r="D442" s="176">
        <v>1.6839999999999999</v>
      </c>
      <c r="E442" s="32">
        <f t="shared" si="24"/>
        <v>0.22000000000000003</v>
      </c>
      <c r="F442" s="13">
        <f t="shared" si="25"/>
        <v>3.4563711111111096E-2</v>
      </c>
      <c r="H442" s="5">
        <f t="shared" si="26"/>
        <v>4.6661009999999976</v>
      </c>
      <c r="I442" s="2" t="s">
        <v>65</v>
      </c>
      <c r="J442" s="33" t="s">
        <v>1740</v>
      </c>
      <c r="K442" s="34">
        <f t="shared" si="27"/>
        <v>44132</v>
      </c>
      <c r="L442" s="34" t="str">
        <f t="shared" ca="1" si="28"/>
        <v>2021-04-09</v>
      </c>
      <c r="M442" s="18">
        <f t="shared" ca="1" si="29"/>
        <v>22140</v>
      </c>
      <c r="N442" s="19">
        <f t="shared" ca="1" si="30"/>
        <v>7.6925332655826517E-2</v>
      </c>
      <c r="O442" s="35">
        <f t="shared" si="31"/>
        <v>134.83787999999998</v>
      </c>
      <c r="P442" s="35">
        <f t="shared" si="32"/>
        <v>0.16212000000001581</v>
      </c>
      <c r="Q442" s="36">
        <f t="shared" si="33"/>
        <v>0.9</v>
      </c>
      <c r="R442" s="37">
        <f t="shared" si="34"/>
        <v>12500.600000000011</v>
      </c>
      <c r="S442" s="38">
        <f t="shared" si="35"/>
        <v>21051.010400000017</v>
      </c>
      <c r="T442" s="38"/>
      <c r="U442" s="38"/>
      <c r="V442" s="39">
        <f t="shared" si="36"/>
        <v>51021.85</v>
      </c>
      <c r="W442" s="39">
        <f t="shared" si="37"/>
        <v>72072.86040000002</v>
      </c>
      <c r="X442" s="1">
        <f t="shared" si="38"/>
        <v>60570</v>
      </c>
      <c r="Y442" s="37">
        <f t="shared" si="39"/>
        <v>11502.86040000002</v>
      </c>
      <c r="Z442" s="183">
        <f t="shared" si="40"/>
        <v>0.18991019316493341</v>
      </c>
      <c r="AA442" s="183">
        <f>SUM($C$2:C442)*D442/SUM($B$2:B442)-1</f>
        <v>0.25787599141489204</v>
      </c>
      <c r="AB442" s="183">
        <f t="shared" si="22"/>
        <v>-6.7965798249958631E-2</v>
      </c>
      <c r="AC442" s="40">
        <f t="shared" si="23"/>
        <v>0.18543628888888894</v>
      </c>
    </row>
    <row r="443" spans="1:29">
      <c r="A443" s="31" t="s">
        <v>1741</v>
      </c>
      <c r="B443" s="2">
        <v>135</v>
      </c>
      <c r="C443" s="175">
        <v>79.44</v>
      </c>
      <c r="D443" s="176">
        <v>1.6974</v>
      </c>
      <c r="E443" s="32">
        <f t="shared" si="24"/>
        <v>0.22000000000000003</v>
      </c>
      <c r="F443" s="13">
        <f t="shared" si="25"/>
        <v>2.6423644444444488E-2</v>
      </c>
      <c r="H443" s="5">
        <f t="shared" si="26"/>
        <v>3.5671920000000057</v>
      </c>
      <c r="I443" s="2" t="s">
        <v>65</v>
      </c>
      <c r="J443" s="33" t="s">
        <v>1742</v>
      </c>
      <c r="K443" s="34">
        <f t="shared" si="27"/>
        <v>44133</v>
      </c>
      <c r="L443" s="34" t="str">
        <f t="shared" ca="1" si="28"/>
        <v>2021-04-09</v>
      </c>
      <c r="M443" s="18">
        <f t="shared" ca="1" si="29"/>
        <v>22005</v>
      </c>
      <c r="N443" s="19">
        <f t="shared" ca="1" si="30"/>
        <v>5.9169510565780598E-2</v>
      </c>
      <c r="O443" s="35">
        <f t="shared" si="31"/>
        <v>134.84145599999999</v>
      </c>
      <c r="P443" s="35">
        <f t="shared" si="32"/>
        <v>0.15854400000000624</v>
      </c>
      <c r="Q443" s="36">
        <f t="shared" si="33"/>
        <v>0.9</v>
      </c>
      <c r="R443" s="37">
        <f t="shared" si="34"/>
        <v>12580.040000000012</v>
      </c>
      <c r="S443" s="38">
        <f t="shared" si="35"/>
        <v>21353.35989600002</v>
      </c>
      <c r="T443" s="38"/>
      <c r="U443" s="38"/>
      <c r="V443" s="39">
        <f t="shared" si="36"/>
        <v>51021.85</v>
      </c>
      <c r="W443" s="39">
        <f t="shared" si="37"/>
        <v>72375.209896000015</v>
      </c>
      <c r="X443" s="1">
        <f t="shared" si="38"/>
        <v>60705</v>
      </c>
      <c r="Y443" s="37">
        <f t="shared" si="39"/>
        <v>11670.209896000015</v>
      </c>
      <c r="Z443" s="183">
        <f t="shared" si="40"/>
        <v>0.19224462393542563</v>
      </c>
      <c r="AA443" s="183">
        <f>SUM($C$2:C443)*D443/SUM($B$2:B443)-1</f>
        <v>0.26728686493699039</v>
      </c>
      <c r="AB443" s="183">
        <f t="shared" si="22"/>
        <v>-7.5042241001564758E-2</v>
      </c>
      <c r="AC443" s="40">
        <f t="shared" si="23"/>
        <v>0.19357635555555555</v>
      </c>
    </row>
    <row r="444" spans="1:29">
      <c r="A444" s="31" t="s">
        <v>1743</v>
      </c>
      <c r="B444" s="2">
        <v>135</v>
      </c>
      <c r="C444" s="175">
        <v>80.680000000000007</v>
      </c>
      <c r="D444" s="176">
        <v>1.6713</v>
      </c>
      <c r="E444" s="32">
        <f t="shared" si="24"/>
        <v>0.22000000000000003</v>
      </c>
      <c r="F444" s="13">
        <f t="shared" si="25"/>
        <v>4.2445362962963092E-2</v>
      </c>
      <c r="H444" s="5">
        <f t="shared" si="26"/>
        <v>5.7301240000000178</v>
      </c>
      <c r="I444" s="2" t="s">
        <v>65</v>
      </c>
      <c r="J444" s="33" t="s">
        <v>1744</v>
      </c>
      <c r="K444" s="34">
        <f t="shared" si="27"/>
        <v>44134</v>
      </c>
      <c r="L444" s="34" t="str">
        <f t="shared" ca="1" si="28"/>
        <v>2021-04-09</v>
      </c>
      <c r="M444" s="18">
        <f t="shared" ca="1" si="29"/>
        <v>21870</v>
      </c>
      <c r="N444" s="19">
        <f t="shared" ca="1" si="30"/>
        <v>9.5633070873342774E-2</v>
      </c>
      <c r="O444" s="35">
        <f t="shared" si="31"/>
        <v>134.840484</v>
      </c>
      <c r="P444" s="35">
        <f t="shared" si="32"/>
        <v>0.15951599999999644</v>
      </c>
      <c r="Q444" s="36">
        <f t="shared" si="33"/>
        <v>0.9</v>
      </c>
      <c r="R444" s="37">
        <f t="shared" si="34"/>
        <v>12660.720000000012</v>
      </c>
      <c r="S444" s="38">
        <f t="shared" si="35"/>
        <v>21159.86133600002</v>
      </c>
      <c r="T444" s="38"/>
      <c r="U444" s="38"/>
      <c r="V444" s="39">
        <f t="shared" si="36"/>
        <v>51021.85</v>
      </c>
      <c r="W444" s="39">
        <f t="shared" si="37"/>
        <v>72181.711336000022</v>
      </c>
      <c r="X444" s="1">
        <f t="shared" si="38"/>
        <v>60840</v>
      </c>
      <c r="Y444" s="37">
        <f t="shared" si="39"/>
        <v>11341.711336000022</v>
      </c>
      <c r="Z444" s="183">
        <f t="shared" si="40"/>
        <v>0.18641866101249205</v>
      </c>
      <c r="AA444" s="183">
        <f>SUM($C$2:C444)*D444/SUM($B$2:B444)-1</f>
        <v>0.2472480065088758</v>
      </c>
      <c r="AB444" s="183">
        <f t="shared" si="22"/>
        <v>-6.0829345496383747E-2</v>
      </c>
      <c r="AC444" s="40">
        <f t="shared" si="23"/>
        <v>0.17755463703703694</v>
      </c>
    </row>
    <row r="445" spans="1:29">
      <c r="A445" s="31" t="s">
        <v>1833</v>
      </c>
      <c r="B445" s="222">
        <v>135</v>
      </c>
      <c r="C445" s="175">
        <v>80.260000000000005</v>
      </c>
      <c r="D445" s="176">
        <v>1.6800999999999999</v>
      </c>
      <c r="E445" s="32">
        <f t="shared" si="24"/>
        <v>0.22000000000000003</v>
      </c>
      <c r="F445" s="13">
        <f t="shared" si="25"/>
        <v>3.701865185185195E-2</v>
      </c>
      <c r="H445" s="5">
        <f t="shared" si="26"/>
        <v>4.9975180000000137</v>
      </c>
      <c r="I445" s="2" t="s">
        <v>65</v>
      </c>
      <c r="J445" s="33" t="s">
        <v>1834</v>
      </c>
      <c r="K445" s="34">
        <f t="shared" si="27"/>
        <v>44137</v>
      </c>
      <c r="L445" s="34" t="str">
        <f t="shared" ca="1" si="28"/>
        <v>2021-04-09</v>
      </c>
      <c r="M445" s="18">
        <f t="shared" ca="1" si="29"/>
        <v>21465</v>
      </c>
      <c r="N445" s="19">
        <f t="shared" ca="1" si="30"/>
        <v>8.4979924062427437E-2</v>
      </c>
      <c r="O445" s="35">
        <f t="shared" si="31"/>
        <v>134.84482600000001</v>
      </c>
      <c r="P445" s="35">
        <f t="shared" si="32"/>
        <v>0.15517399999998815</v>
      </c>
      <c r="Q445" s="36">
        <f t="shared" si="33"/>
        <v>0.9</v>
      </c>
      <c r="R445" s="37">
        <f t="shared" si="34"/>
        <v>12740.980000000012</v>
      </c>
      <c r="S445" s="38">
        <f t="shared" si="35"/>
        <v>21406.120498000018</v>
      </c>
      <c r="T445" s="38"/>
      <c r="U445" s="38"/>
      <c r="V445" s="39">
        <f t="shared" si="36"/>
        <v>51021.85</v>
      </c>
      <c r="W445" s="39">
        <f t="shared" si="37"/>
        <v>72427.97049800001</v>
      </c>
      <c r="X445" s="1">
        <f t="shared" si="38"/>
        <v>60975</v>
      </c>
      <c r="Y445" s="37">
        <f t="shared" si="39"/>
        <v>11452.97049800001</v>
      </c>
      <c r="Z445" s="183">
        <f t="shared" si="40"/>
        <v>0.18783059447314487</v>
      </c>
      <c r="AA445" s="183">
        <f>SUM($C$2:C445)*D445/SUM($B$2:B445)-1</f>
        <v>0.25325072173841745</v>
      </c>
      <c r="AB445" s="183">
        <f t="shared" si="22"/>
        <v>-6.5420127265272576E-2</v>
      </c>
      <c r="AC445" s="40">
        <f t="shared" si="23"/>
        <v>0.18298134814814809</v>
      </c>
    </row>
    <row r="446" spans="1:29">
      <c r="A446" s="31" t="s">
        <v>1835</v>
      </c>
      <c r="B446" s="2">
        <v>135</v>
      </c>
      <c r="C446" s="175">
        <v>79.349999999999994</v>
      </c>
      <c r="D446" s="176">
        <v>1.6992</v>
      </c>
      <c r="E446" s="32">
        <f t="shared" si="24"/>
        <v>0.22000000000000003</v>
      </c>
      <c r="F446" s="13">
        <f t="shared" si="25"/>
        <v>2.5260777777777708E-2</v>
      </c>
      <c r="H446" s="5">
        <f t="shared" si="26"/>
        <v>3.4102049999999906</v>
      </c>
      <c r="I446" s="2" t="s">
        <v>65</v>
      </c>
      <c r="J446" s="33" t="s">
        <v>1806</v>
      </c>
      <c r="K446" s="34">
        <f t="shared" si="27"/>
        <v>44138</v>
      </c>
      <c r="L446" s="34" t="str">
        <f t="shared" ca="1" si="28"/>
        <v>2021-04-09</v>
      </c>
      <c r="M446" s="18">
        <f t="shared" ca="1" si="29"/>
        <v>21330</v>
      </c>
      <c r="N446" s="19">
        <f t="shared" ca="1" si="30"/>
        <v>5.835559423347382E-2</v>
      </c>
      <c r="O446" s="35">
        <f t="shared" si="31"/>
        <v>134.83151999999998</v>
      </c>
      <c r="P446" s="35">
        <f t="shared" si="32"/>
        <v>0.16848000000001662</v>
      </c>
      <c r="Q446" s="36">
        <f t="shared" si="33"/>
        <v>0.9</v>
      </c>
      <c r="R446" s="37">
        <f t="shared" si="34"/>
        <v>12820.330000000013</v>
      </c>
      <c r="S446" s="38">
        <f t="shared" si="35"/>
        <v>21784.304736000024</v>
      </c>
      <c r="T446" s="38"/>
      <c r="U446" s="38"/>
      <c r="V446" s="39">
        <f t="shared" si="36"/>
        <v>51021.85</v>
      </c>
      <c r="W446" s="39">
        <f t="shared" si="37"/>
        <v>72806.154736000026</v>
      </c>
      <c r="X446" s="1">
        <f t="shared" si="38"/>
        <v>61110</v>
      </c>
      <c r="Y446" s="37">
        <f t="shared" si="39"/>
        <v>11696.154736000026</v>
      </c>
      <c r="Z446" s="183">
        <f t="shared" si="40"/>
        <v>0.19139510286368888</v>
      </c>
      <c r="AA446" s="183">
        <f>SUM($C$2:C446)*D446/SUM($B$2:B446)-1</f>
        <v>0.26690444536082492</v>
      </c>
      <c r="AB446" s="183">
        <f t="shared" si="22"/>
        <v>-7.5509342497136034E-2</v>
      </c>
      <c r="AC446" s="40">
        <f t="shared" si="23"/>
        <v>0.19473922222222231</v>
      </c>
    </row>
    <row r="447" spans="1:29">
      <c r="A447" s="31" t="s">
        <v>1836</v>
      </c>
      <c r="B447" s="2">
        <v>135</v>
      </c>
      <c r="C447" s="175">
        <v>78.790000000000006</v>
      </c>
      <c r="D447" s="176">
        <v>1.7113</v>
      </c>
      <c r="E447" s="32">
        <f t="shared" si="24"/>
        <v>0.22000000000000003</v>
      </c>
      <c r="F447" s="13">
        <f t="shared" si="25"/>
        <v>1.8025162962963064E-2</v>
      </c>
      <c r="H447" s="5">
        <f t="shared" si="26"/>
        <v>2.4333970000000136</v>
      </c>
      <c r="I447" s="2" t="s">
        <v>65</v>
      </c>
      <c r="J447" s="33" t="s">
        <v>1808</v>
      </c>
      <c r="K447" s="34">
        <f t="shared" si="27"/>
        <v>44139</v>
      </c>
      <c r="L447" s="34" t="str">
        <f t="shared" ca="1" si="28"/>
        <v>2021-04-09</v>
      </c>
      <c r="M447" s="18">
        <f t="shared" ca="1" si="29"/>
        <v>21195</v>
      </c>
      <c r="N447" s="19">
        <f t="shared" ca="1" si="30"/>
        <v>4.1905633640009675E-2</v>
      </c>
      <c r="O447" s="35">
        <f t="shared" si="31"/>
        <v>134.83332700000003</v>
      </c>
      <c r="P447" s="35">
        <f t="shared" si="32"/>
        <v>0.16667299999997454</v>
      </c>
      <c r="Q447" s="36">
        <f t="shared" si="33"/>
        <v>0.9</v>
      </c>
      <c r="R447" s="37">
        <f t="shared" si="34"/>
        <v>12899.120000000014</v>
      </c>
      <c r="S447" s="38">
        <f t="shared" si="35"/>
        <v>22074.264056000025</v>
      </c>
      <c r="T447" s="38"/>
      <c r="U447" s="38"/>
      <c r="V447" s="39">
        <f t="shared" si="36"/>
        <v>51021.85</v>
      </c>
      <c r="W447" s="39">
        <f t="shared" si="37"/>
        <v>73096.11405600002</v>
      </c>
      <c r="X447" s="1">
        <f t="shared" si="38"/>
        <v>61245</v>
      </c>
      <c r="Y447" s="37">
        <f t="shared" si="39"/>
        <v>11851.11405600002</v>
      </c>
      <c r="Z447" s="183">
        <f t="shared" si="40"/>
        <v>0.19350337261817319</v>
      </c>
      <c r="AA447" s="183">
        <f>SUM($C$2:C447)*D447/SUM($B$2:B447)-1</f>
        <v>0.27531513488448067</v>
      </c>
      <c r="AB447" s="183">
        <f t="shared" ref="AB447:AB478" si="41">Z447-AA447</f>
        <v>-8.1811762266307486E-2</v>
      </c>
      <c r="AC447" s="40">
        <f t="shared" ref="AC447:AC478" si="42">IF(E447-F447&lt;0,"达成",E447-F447)</f>
        <v>0.20197483703703697</v>
      </c>
    </row>
    <row r="448" spans="1:29">
      <c r="A448" s="31" t="s">
        <v>1837</v>
      </c>
      <c r="B448" s="2">
        <v>135</v>
      </c>
      <c r="C448" s="175">
        <v>77.69</v>
      </c>
      <c r="D448" s="176">
        <v>1.7356</v>
      </c>
      <c r="E448" s="32">
        <f t="shared" si="24"/>
        <v>0.22000000000000003</v>
      </c>
      <c r="F448" s="13">
        <f t="shared" si="25"/>
        <v>3.8123481481481696E-3</v>
      </c>
      <c r="H448" s="5">
        <f t="shared" si="26"/>
        <v>0.51466700000000287</v>
      </c>
      <c r="I448" s="2" t="s">
        <v>65</v>
      </c>
      <c r="J448" s="33" t="s">
        <v>1810</v>
      </c>
      <c r="K448" s="34">
        <f t="shared" si="27"/>
        <v>44140</v>
      </c>
      <c r="L448" s="34" t="str">
        <f t="shared" ca="1" si="28"/>
        <v>2021-04-09</v>
      </c>
      <c r="M448" s="18">
        <f t="shared" ca="1" si="29"/>
        <v>21060</v>
      </c>
      <c r="N448" s="19">
        <f t="shared" ca="1" si="30"/>
        <v>8.9199171415005243E-3</v>
      </c>
      <c r="O448" s="35">
        <f t="shared" si="31"/>
        <v>134.838764</v>
      </c>
      <c r="P448" s="35">
        <f t="shared" si="32"/>
        <v>0.16123600000000238</v>
      </c>
      <c r="Q448" s="36">
        <f t="shared" si="33"/>
        <v>0.9</v>
      </c>
      <c r="R448" s="37">
        <f t="shared" si="34"/>
        <v>12976.810000000014</v>
      </c>
      <c r="S448" s="38">
        <f t="shared" si="35"/>
        <v>22522.551436000023</v>
      </c>
      <c r="T448" s="38"/>
      <c r="U448" s="38"/>
      <c r="V448" s="39">
        <f t="shared" si="36"/>
        <v>51021.85</v>
      </c>
      <c r="W448" s="39">
        <f t="shared" si="37"/>
        <v>73544.401436000015</v>
      </c>
      <c r="X448" s="1">
        <f t="shared" si="38"/>
        <v>61380</v>
      </c>
      <c r="Y448" s="37">
        <f t="shared" si="39"/>
        <v>12164.401436000015</v>
      </c>
      <c r="Z448" s="183">
        <f t="shared" si="40"/>
        <v>0.19818184157706109</v>
      </c>
      <c r="AA448" s="183">
        <f>SUM($C$2:C448)*D448/SUM($B$2:B448)-1</f>
        <v>0.29277627885304702</v>
      </c>
      <c r="AB448" s="183">
        <f t="shared" si="41"/>
        <v>-9.4594437275985932E-2</v>
      </c>
      <c r="AC448" s="40">
        <f t="shared" si="42"/>
        <v>0.21618765185185185</v>
      </c>
    </row>
    <row r="449" spans="1:29">
      <c r="A449" s="31" t="s">
        <v>1838</v>
      </c>
      <c r="B449" s="2">
        <v>120</v>
      </c>
      <c r="C449" s="175">
        <v>69.06</v>
      </c>
      <c r="D449" s="176">
        <v>1.7356</v>
      </c>
      <c r="E449" s="32">
        <f t="shared" si="24"/>
        <v>0.21000000000000002</v>
      </c>
      <c r="F449" s="13">
        <f t="shared" si="25"/>
        <v>3.8446500000000345E-3</v>
      </c>
      <c r="H449" s="5">
        <f t="shared" si="26"/>
        <v>0.46135800000000415</v>
      </c>
      <c r="I449" s="2" t="s">
        <v>65</v>
      </c>
      <c r="J449" s="33" t="s">
        <v>1812</v>
      </c>
      <c r="K449" s="34">
        <f t="shared" si="27"/>
        <v>44141</v>
      </c>
      <c r="L449" s="34" t="str">
        <f t="shared" ca="1" si="28"/>
        <v>2021-04-09</v>
      </c>
      <c r="M449" s="18">
        <f t="shared" ca="1" si="29"/>
        <v>18600</v>
      </c>
      <c r="N449" s="19">
        <f t="shared" ca="1" si="30"/>
        <v>9.0535306451613728E-3</v>
      </c>
      <c r="O449" s="35">
        <f t="shared" si="31"/>
        <v>119.86053600000001</v>
      </c>
      <c r="P449" s="35">
        <f t="shared" si="32"/>
        <v>0.1394639999999896</v>
      </c>
      <c r="Q449" s="36">
        <f t="shared" si="33"/>
        <v>0.8</v>
      </c>
      <c r="R449" s="37">
        <f t="shared" si="34"/>
        <v>13045.870000000014</v>
      </c>
      <c r="S449" s="38">
        <f t="shared" si="35"/>
        <v>22642.411972000024</v>
      </c>
      <c r="T449" s="38"/>
      <c r="U449" s="38"/>
      <c r="V449" s="39">
        <f t="shared" si="36"/>
        <v>51021.85</v>
      </c>
      <c r="W449" s="39">
        <f t="shared" si="37"/>
        <v>73664.261972000022</v>
      </c>
      <c r="X449" s="1">
        <f t="shared" si="38"/>
        <v>61500</v>
      </c>
      <c r="Y449" s="37">
        <f t="shared" si="39"/>
        <v>12164.261972000022</v>
      </c>
      <c r="Z449" s="183">
        <f t="shared" si="40"/>
        <v>0.19779287759349629</v>
      </c>
      <c r="AA449" s="183">
        <f>SUM($C$2:C449)*D449/SUM($B$2:B449)-1</f>
        <v>0.29220274035772387</v>
      </c>
      <c r="AB449" s="183">
        <f t="shared" si="41"/>
        <v>-9.4409862764227581E-2</v>
      </c>
      <c r="AC449" s="40">
        <f t="shared" si="42"/>
        <v>0.20615534999999999</v>
      </c>
    </row>
    <row r="450" spans="1:29">
      <c r="A450" s="31" t="s">
        <v>1839</v>
      </c>
      <c r="B450" s="2">
        <v>120</v>
      </c>
      <c r="C450" s="175">
        <v>67.790000000000006</v>
      </c>
      <c r="D450" s="176">
        <v>1.7682</v>
      </c>
      <c r="E450" s="32">
        <f t="shared" si="24"/>
        <v>0.21000000000000002</v>
      </c>
      <c r="F450" s="13">
        <f t="shared" si="25"/>
        <v>-1.4615858333333284E-2</v>
      </c>
      <c r="H450" s="5">
        <f t="shared" si="26"/>
        <v>-1.753902999999994</v>
      </c>
      <c r="I450" s="2" t="s">
        <v>65</v>
      </c>
      <c r="J450" s="33" t="s">
        <v>1814</v>
      </c>
      <c r="K450" s="34">
        <f t="shared" si="27"/>
        <v>44144</v>
      </c>
      <c r="L450" s="34" t="str">
        <f t="shared" ca="1" si="28"/>
        <v>2021-04-09</v>
      </c>
      <c r="M450" s="18">
        <f t="shared" ca="1" si="29"/>
        <v>18240</v>
      </c>
      <c r="N450" s="19">
        <f t="shared" ca="1" si="30"/>
        <v>-3.5097291392543743E-2</v>
      </c>
      <c r="O450" s="35">
        <f t="shared" si="31"/>
        <v>119.86627800000001</v>
      </c>
      <c r="P450" s="35">
        <f t="shared" si="32"/>
        <v>0.13372199999999168</v>
      </c>
      <c r="Q450" s="36">
        <f t="shared" si="33"/>
        <v>0.8</v>
      </c>
      <c r="R450" s="37">
        <f t="shared" si="34"/>
        <v>7777.7700000000141</v>
      </c>
      <c r="S450" s="38">
        <f t="shared" si="35"/>
        <v>13752.652914000026</v>
      </c>
      <c r="T450" s="38">
        <v>5335.89</v>
      </c>
      <c r="U450" s="38">
        <v>9387.75</v>
      </c>
      <c r="V450" s="39">
        <f t="shared" si="36"/>
        <v>60409.599999999999</v>
      </c>
      <c r="W450" s="39">
        <f t="shared" si="37"/>
        <v>74162.252914000026</v>
      </c>
      <c r="X450" s="1">
        <f t="shared" si="38"/>
        <v>61620</v>
      </c>
      <c r="Y450" s="37">
        <f t="shared" si="39"/>
        <v>12542.252914000026</v>
      </c>
      <c r="Z450" s="183">
        <f t="shared" si="40"/>
        <v>0.20354191681272349</v>
      </c>
      <c r="AA450" s="183">
        <f>SUM($C$2:C450)*D450/SUM($B$2:B450)-1</f>
        <v>0.3158558736124637</v>
      </c>
      <c r="AB450" s="183">
        <f t="shared" si="41"/>
        <v>-0.11231395679974021</v>
      </c>
      <c r="AC450" s="40">
        <f t="shared" si="42"/>
        <v>0.22461585833333331</v>
      </c>
    </row>
    <row r="451" spans="1:29">
      <c r="A451" s="31" t="s">
        <v>1840</v>
      </c>
      <c r="B451" s="2">
        <v>120</v>
      </c>
      <c r="C451" s="175">
        <v>68.150000000000006</v>
      </c>
      <c r="D451" s="176">
        <v>1.7587999999999999</v>
      </c>
      <c r="E451" s="32">
        <f t="shared" si="24"/>
        <v>0.21000000000000002</v>
      </c>
      <c r="F451" s="13">
        <f t="shared" si="25"/>
        <v>-9.3829583333332536E-3</v>
      </c>
      <c r="H451" s="5">
        <f t="shared" si="26"/>
        <v>-1.1259549999999905</v>
      </c>
      <c r="I451" s="2" t="s">
        <v>65</v>
      </c>
      <c r="J451" s="33" t="s">
        <v>1816</v>
      </c>
      <c r="K451" s="34">
        <f t="shared" si="27"/>
        <v>44145</v>
      </c>
      <c r="L451" s="34" t="str">
        <f t="shared" ca="1" si="28"/>
        <v>2021-04-09</v>
      </c>
      <c r="M451" s="18">
        <f t="shared" ca="1" si="29"/>
        <v>18120</v>
      </c>
      <c r="N451" s="19">
        <f t="shared" ca="1" si="30"/>
        <v>-2.2680660871964489E-2</v>
      </c>
      <c r="O451" s="35">
        <f t="shared" si="31"/>
        <v>119.86222000000001</v>
      </c>
      <c r="P451" s="35">
        <f t="shared" si="32"/>
        <v>0.13777999999999224</v>
      </c>
      <c r="Q451" s="36">
        <f t="shared" si="33"/>
        <v>0.8</v>
      </c>
      <c r="R451" s="37">
        <f t="shared" si="34"/>
        <v>7845.9200000000137</v>
      </c>
      <c r="S451" s="38">
        <f t="shared" si="35"/>
        <v>13799.404096000024</v>
      </c>
      <c r="T451" s="38"/>
      <c r="U451" s="38"/>
      <c r="V451" s="39">
        <f t="shared" si="36"/>
        <v>60409.599999999999</v>
      </c>
      <c r="W451" s="39">
        <f t="shared" si="37"/>
        <v>74209.004096000019</v>
      </c>
      <c r="X451" s="1">
        <f t="shared" si="38"/>
        <v>61740</v>
      </c>
      <c r="Y451" s="37">
        <f t="shared" si="39"/>
        <v>12469.004096000019</v>
      </c>
      <c r="Z451" s="183">
        <f t="shared" si="40"/>
        <v>0.20195989789439617</v>
      </c>
      <c r="AA451" s="183">
        <f>SUM($C$2:C451)*D451/SUM($B$2:B451)-1</f>
        <v>0.30825805487528379</v>
      </c>
      <c r="AB451" s="183">
        <f t="shared" si="41"/>
        <v>-0.10629815698088763</v>
      </c>
      <c r="AC451" s="40">
        <f t="shared" si="42"/>
        <v>0.21938295833333327</v>
      </c>
    </row>
    <row r="452" spans="1:29">
      <c r="A452" s="31" t="s">
        <v>1841</v>
      </c>
      <c r="B452" s="2">
        <v>120</v>
      </c>
      <c r="C452" s="175">
        <v>68.8</v>
      </c>
      <c r="D452" s="176">
        <v>1.7421</v>
      </c>
      <c r="E452" s="32">
        <f t="shared" si="24"/>
        <v>0.21000000000000002</v>
      </c>
      <c r="F452" s="13">
        <f t="shared" si="25"/>
        <v>6.5333333333228444E-5</v>
      </c>
      <c r="H452" s="5">
        <f t="shared" si="26"/>
        <v>7.8399999999874126E-3</v>
      </c>
      <c r="I452" s="2" t="s">
        <v>65</v>
      </c>
      <c r="J452" s="33" t="s">
        <v>1818</v>
      </c>
      <c r="K452" s="34">
        <f t="shared" si="27"/>
        <v>44146</v>
      </c>
      <c r="L452" s="34" t="str">
        <f t="shared" ca="1" si="28"/>
        <v>2021-04-09</v>
      </c>
      <c r="M452" s="18">
        <f t="shared" ca="1" si="29"/>
        <v>18000</v>
      </c>
      <c r="N452" s="19">
        <f t="shared" ca="1" si="30"/>
        <v>1.5897777777752254E-4</v>
      </c>
      <c r="O452" s="35">
        <f t="shared" si="31"/>
        <v>119.85647999999999</v>
      </c>
      <c r="P452" s="35">
        <f t="shared" si="32"/>
        <v>0.14352000000000942</v>
      </c>
      <c r="Q452" s="36">
        <f t="shared" si="33"/>
        <v>0.8</v>
      </c>
      <c r="R452" s="37">
        <f t="shared" si="34"/>
        <v>7914.7200000000139</v>
      </c>
      <c r="S452" s="38">
        <f t="shared" si="35"/>
        <v>13788.233712000025</v>
      </c>
      <c r="T452" s="38"/>
      <c r="U452" s="38"/>
      <c r="V452" s="39">
        <f t="shared" si="36"/>
        <v>60409.599999999999</v>
      </c>
      <c r="W452" s="39">
        <f t="shared" si="37"/>
        <v>74197.833712000021</v>
      </c>
      <c r="X452" s="1">
        <f t="shared" si="38"/>
        <v>61860</v>
      </c>
      <c r="Y452" s="37">
        <f t="shared" si="39"/>
        <v>12337.833712000021</v>
      </c>
      <c r="Z452" s="183">
        <f t="shared" si="40"/>
        <v>0.19944768367280985</v>
      </c>
      <c r="AA452" s="183">
        <f>SUM($C$2:C452)*D452/SUM($B$2:B452)-1</f>
        <v>0.29525979859359874</v>
      </c>
      <c r="AB452" s="183">
        <f t="shared" si="41"/>
        <v>-9.5812114920788893E-2</v>
      </c>
      <c r="AC452" s="40">
        <f t="shared" si="42"/>
        <v>0.2099346666666668</v>
      </c>
    </row>
    <row r="453" spans="1:29">
      <c r="A453" s="31" t="s">
        <v>1842</v>
      </c>
      <c r="B453" s="2">
        <v>120</v>
      </c>
      <c r="C453" s="175">
        <v>68.75</v>
      </c>
      <c r="D453" s="176">
        <v>1.7435</v>
      </c>
      <c r="E453" s="32">
        <f t="shared" si="24"/>
        <v>0.21000000000000002</v>
      </c>
      <c r="F453" s="13">
        <f t="shared" si="25"/>
        <v>-6.6145833333332391E-4</v>
      </c>
      <c r="H453" s="5">
        <f t="shared" si="26"/>
        <v>-7.9374999999998863E-2</v>
      </c>
      <c r="I453" s="2" t="s">
        <v>65</v>
      </c>
      <c r="J453" s="33" t="s">
        <v>1820</v>
      </c>
      <c r="K453" s="34">
        <f t="shared" si="27"/>
        <v>44147</v>
      </c>
      <c r="L453" s="34" t="str">
        <f t="shared" ca="1" si="28"/>
        <v>2021-04-09</v>
      </c>
      <c r="M453" s="18">
        <f t="shared" ca="1" si="29"/>
        <v>17880</v>
      </c>
      <c r="N453" s="19">
        <f t="shared" ca="1" si="30"/>
        <v>-1.6203509507829745E-3</v>
      </c>
      <c r="O453" s="35">
        <f t="shared" si="31"/>
        <v>119.86562500000001</v>
      </c>
      <c r="P453" s="35">
        <f t="shared" si="32"/>
        <v>0.13437499999999147</v>
      </c>
      <c r="Q453" s="36">
        <f t="shared" si="33"/>
        <v>0.8</v>
      </c>
      <c r="R453" s="37">
        <f t="shared" si="34"/>
        <v>7983.4700000000139</v>
      </c>
      <c r="S453" s="38">
        <f t="shared" si="35"/>
        <v>13919.179945000025</v>
      </c>
      <c r="T453" s="38"/>
      <c r="U453" s="38"/>
      <c r="V453" s="39">
        <f t="shared" si="36"/>
        <v>60409.599999999999</v>
      </c>
      <c r="W453" s="39">
        <f t="shared" si="37"/>
        <v>74328.779945000017</v>
      </c>
      <c r="X453" s="1">
        <f t="shared" si="38"/>
        <v>61980</v>
      </c>
      <c r="Y453" s="37">
        <f t="shared" si="39"/>
        <v>12348.779945000017</v>
      </c>
      <c r="Z453" s="183">
        <f t="shared" si="40"/>
        <v>0.19923814044853194</v>
      </c>
      <c r="AA453" s="183">
        <f>SUM($C$2:C453)*D453/SUM($B$2:B453)-1</f>
        <v>0.29572486705388878</v>
      </c>
      <c r="AB453" s="183">
        <f t="shared" si="41"/>
        <v>-9.6486726605356843E-2</v>
      </c>
      <c r="AC453" s="40">
        <f t="shared" si="42"/>
        <v>0.21066145833333336</v>
      </c>
    </row>
    <row r="454" spans="1:29">
      <c r="A454" s="31" t="s">
        <v>1843</v>
      </c>
      <c r="B454" s="2">
        <v>120</v>
      </c>
      <c r="C454" s="175">
        <v>69.44</v>
      </c>
      <c r="D454" s="176">
        <v>1.7261</v>
      </c>
      <c r="E454" s="32">
        <f t="shared" si="24"/>
        <v>0.21000000000000002</v>
      </c>
      <c r="F454" s="13">
        <f t="shared" si="25"/>
        <v>9.3682666666666144E-3</v>
      </c>
      <c r="H454" s="5">
        <f t="shared" si="26"/>
        <v>1.1241919999999936</v>
      </c>
      <c r="I454" s="2" t="s">
        <v>65</v>
      </c>
      <c r="J454" s="33" t="s">
        <v>1822</v>
      </c>
      <c r="K454" s="34">
        <f t="shared" si="27"/>
        <v>44148</v>
      </c>
      <c r="L454" s="34" t="str">
        <f t="shared" ca="1" si="28"/>
        <v>2021-04-09</v>
      </c>
      <c r="M454" s="18">
        <f t="shared" ca="1" si="29"/>
        <v>17760</v>
      </c>
      <c r="N454" s="19">
        <f t="shared" ca="1" si="30"/>
        <v>2.3104171171171039E-2</v>
      </c>
      <c r="O454" s="35">
        <f t="shared" si="31"/>
        <v>119.860384</v>
      </c>
      <c r="P454" s="35">
        <f t="shared" si="32"/>
        <v>0.13961600000000374</v>
      </c>
      <c r="Q454" s="36">
        <f t="shared" si="33"/>
        <v>0.8</v>
      </c>
      <c r="R454" s="37">
        <f t="shared" si="34"/>
        <v>8052.9100000000135</v>
      </c>
      <c r="S454" s="38">
        <f t="shared" si="35"/>
        <v>13900.127951000022</v>
      </c>
      <c r="T454" s="38"/>
      <c r="U454" s="38"/>
      <c r="V454" s="39">
        <f t="shared" si="36"/>
        <v>60409.599999999999</v>
      </c>
      <c r="W454" s="39">
        <f t="shared" si="37"/>
        <v>74309.727951000023</v>
      </c>
      <c r="X454" s="1">
        <f t="shared" si="38"/>
        <v>62100</v>
      </c>
      <c r="Y454" s="37">
        <f t="shared" si="39"/>
        <v>12209.727951000023</v>
      </c>
      <c r="Z454" s="183">
        <f t="shared" si="40"/>
        <v>0.19661397666666702</v>
      </c>
      <c r="AA454" s="183">
        <f>SUM($C$2:C454)*D454/SUM($B$2:B454)-1</f>
        <v>0.28224492012882485</v>
      </c>
      <c r="AB454" s="183">
        <f t="shared" si="41"/>
        <v>-8.5630943462157827E-2</v>
      </c>
      <c r="AC454" s="40">
        <f t="shared" si="42"/>
        <v>0.2006317333333334</v>
      </c>
    </row>
    <row r="455" spans="1:29">
      <c r="A455" s="31" t="s">
        <v>1844</v>
      </c>
      <c r="B455" s="2">
        <v>135</v>
      </c>
      <c r="C455" s="175">
        <v>77.41</v>
      </c>
      <c r="D455" s="176">
        <v>1.7419</v>
      </c>
      <c r="E455" s="32">
        <f t="shared" si="24"/>
        <v>0.22000000000000003</v>
      </c>
      <c r="F455" s="13">
        <f t="shared" si="25"/>
        <v>1.9454074074074182E-4</v>
      </c>
      <c r="H455" s="5">
        <f t="shared" si="26"/>
        <v>2.6263000000000147E-2</v>
      </c>
      <c r="I455" s="2" t="s">
        <v>65</v>
      </c>
      <c r="J455" s="33" t="s">
        <v>1824</v>
      </c>
      <c r="K455" s="34">
        <f t="shared" si="27"/>
        <v>44151</v>
      </c>
      <c r="L455" s="34" t="str">
        <f t="shared" ca="1" si="28"/>
        <v>2021-04-09</v>
      </c>
      <c r="M455" s="18">
        <f t="shared" ca="1" si="29"/>
        <v>19575</v>
      </c>
      <c r="N455" s="19">
        <f t="shared" ca="1" si="30"/>
        <v>4.8970600255428124E-4</v>
      </c>
      <c r="O455" s="35">
        <f t="shared" si="31"/>
        <v>134.84047899999999</v>
      </c>
      <c r="P455" s="35">
        <f t="shared" si="32"/>
        <v>0.15952100000001224</v>
      </c>
      <c r="Q455" s="36">
        <f t="shared" si="33"/>
        <v>0.9</v>
      </c>
      <c r="R455" s="37">
        <f t="shared" si="34"/>
        <v>8130.3200000000134</v>
      </c>
      <c r="S455" s="38">
        <f t="shared" si="35"/>
        <v>14162.204408000023</v>
      </c>
      <c r="T455" s="38"/>
      <c r="U455" s="38"/>
      <c r="V455" s="39">
        <f t="shared" si="36"/>
        <v>60409.599999999999</v>
      </c>
      <c r="W455" s="39">
        <f t="shared" si="37"/>
        <v>74571.804408000025</v>
      </c>
      <c r="X455" s="1">
        <f t="shared" si="38"/>
        <v>62235</v>
      </c>
      <c r="Y455" s="37">
        <f t="shared" si="39"/>
        <v>12336.804408000025</v>
      </c>
      <c r="Z455" s="183">
        <f t="shared" si="40"/>
        <v>0.19822936302723582</v>
      </c>
      <c r="AA455" s="183">
        <f>SUM($C$2:C455)*D455/SUM($B$2:B455)-1</f>
        <v>0.29334178740258743</v>
      </c>
      <c r="AB455" s="183">
        <f t="shared" si="41"/>
        <v>-9.5112424375351612E-2</v>
      </c>
      <c r="AC455" s="40">
        <f t="shared" si="42"/>
        <v>0.21980545925925929</v>
      </c>
    </row>
    <row r="456" spans="1:29">
      <c r="A456" s="31" t="s">
        <v>1845</v>
      </c>
      <c r="B456" s="2">
        <v>120</v>
      </c>
      <c r="C456" s="175">
        <v>68.94</v>
      </c>
      <c r="D456" s="176">
        <v>1.7386999999999999</v>
      </c>
      <c r="E456" s="32">
        <f t="shared" si="24"/>
        <v>0.21000000000000002</v>
      </c>
      <c r="F456" s="13">
        <f t="shared" si="25"/>
        <v>2.1003499999999063E-3</v>
      </c>
      <c r="H456" s="5">
        <f t="shared" si="26"/>
        <v>0.25204199999998878</v>
      </c>
      <c r="I456" s="2" t="s">
        <v>65</v>
      </c>
      <c r="J456" s="33" t="s">
        <v>1826</v>
      </c>
      <c r="K456" s="34">
        <f t="shared" si="27"/>
        <v>44152</v>
      </c>
      <c r="L456" s="34" t="str">
        <f t="shared" ca="1" si="28"/>
        <v>2021-04-09</v>
      </c>
      <c r="M456" s="18">
        <f t="shared" ca="1" si="29"/>
        <v>17280</v>
      </c>
      <c r="N456" s="19">
        <f t="shared" ca="1" si="30"/>
        <v>5.3238038194442071E-3</v>
      </c>
      <c r="O456" s="35">
        <f t="shared" si="31"/>
        <v>119.86597799999998</v>
      </c>
      <c r="P456" s="35">
        <f t="shared" si="32"/>
        <v>0.13402200000001585</v>
      </c>
      <c r="Q456" s="36">
        <f t="shared" si="33"/>
        <v>0.8</v>
      </c>
      <c r="R456" s="37">
        <f t="shared" si="34"/>
        <v>8199.260000000013</v>
      </c>
      <c r="S456" s="38">
        <f t="shared" si="35"/>
        <v>14256.053362000022</v>
      </c>
      <c r="T456" s="38"/>
      <c r="U456" s="38"/>
      <c r="V456" s="39">
        <f t="shared" si="36"/>
        <v>60409.599999999999</v>
      </c>
      <c r="W456" s="39">
        <f t="shared" si="37"/>
        <v>74665.653362000026</v>
      </c>
      <c r="X456" s="1">
        <f t="shared" si="38"/>
        <v>62355</v>
      </c>
      <c r="Y456" s="37">
        <f t="shared" si="39"/>
        <v>12310.653362000026</v>
      </c>
      <c r="Z456" s="183">
        <f t="shared" si="40"/>
        <v>0.197428487883891</v>
      </c>
      <c r="AA456" s="183">
        <f>SUM($C$2:C456)*D456/SUM($B$2:B456)-1</f>
        <v>0.29040371942907606</v>
      </c>
      <c r="AB456" s="183">
        <f t="shared" si="41"/>
        <v>-9.2975231545185055E-2</v>
      </c>
      <c r="AC456" s="40">
        <f t="shared" si="42"/>
        <v>0.2078996500000001</v>
      </c>
    </row>
    <row r="457" spans="1:29">
      <c r="A457" s="31" t="s">
        <v>1846</v>
      </c>
      <c r="B457" s="2">
        <v>120</v>
      </c>
      <c r="C457" s="175">
        <v>68.97</v>
      </c>
      <c r="D457" s="176">
        <v>1.7379</v>
      </c>
      <c r="E457" s="32">
        <f t="shared" si="24"/>
        <v>0.21000000000000002</v>
      </c>
      <c r="F457" s="13">
        <f t="shared" si="25"/>
        <v>2.5364249999999091E-3</v>
      </c>
      <c r="H457" s="5">
        <f t="shared" si="26"/>
        <v>0.30437099999998907</v>
      </c>
      <c r="I457" s="2" t="s">
        <v>65</v>
      </c>
      <c r="J457" s="33" t="s">
        <v>1828</v>
      </c>
      <c r="K457" s="34">
        <f t="shared" si="27"/>
        <v>44153</v>
      </c>
      <c r="L457" s="34" t="str">
        <f t="shared" ca="1" si="28"/>
        <v>2021-04-09</v>
      </c>
      <c r="M457" s="18">
        <f t="shared" ca="1" si="29"/>
        <v>17160</v>
      </c>
      <c r="N457" s="19">
        <f t="shared" ca="1" si="30"/>
        <v>6.4740917832165502E-3</v>
      </c>
      <c r="O457" s="35">
        <f t="shared" si="31"/>
        <v>119.86296299999999</v>
      </c>
      <c r="P457" s="35">
        <f t="shared" si="32"/>
        <v>0.13703700000000651</v>
      </c>
      <c r="Q457" s="36">
        <f t="shared" si="33"/>
        <v>0.8</v>
      </c>
      <c r="R457" s="37">
        <f t="shared" si="34"/>
        <v>8268.2300000000123</v>
      </c>
      <c r="S457" s="38">
        <f t="shared" si="35"/>
        <v>14369.356917000021</v>
      </c>
      <c r="T457" s="38"/>
      <c r="U457" s="38"/>
      <c r="V457" s="39">
        <f t="shared" si="36"/>
        <v>60409.599999999999</v>
      </c>
      <c r="W457" s="39">
        <f t="shared" si="37"/>
        <v>74778.956917000018</v>
      </c>
      <c r="X457" s="1">
        <f t="shared" si="38"/>
        <v>62475</v>
      </c>
      <c r="Y457" s="37">
        <f t="shared" si="39"/>
        <v>12303.956917000018</v>
      </c>
      <c r="Z457" s="183">
        <f t="shared" si="40"/>
        <v>0.19694208750700315</v>
      </c>
      <c r="AA457" s="183">
        <f>SUM($C$2:C457)*D457/SUM($B$2:B457)-1</f>
        <v>0.28925113546218539</v>
      </c>
      <c r="AB457" s="183">
        <f t="shared" si="41"/>
        <v>-9.2309047955182244E-2</v>
      </c>
      <c r="AC457" s="40">
        <f t="shared" si="42"/>
        <v>0.20746357500000012</v>
      </c>
    </row>
    <row r="458" spans="1:29">
      <c r="A458" s="31" t="s">
        <v>1847</v>
      </c>
      <c r="B458" s="2">
        <v>120</v>
      </c>
      <c r="C458" s="175">
        <v>68.489999999999995</v>
      </c>
      <c r="D458" s="176">
        <v>1.7501</v>
      </c>
      <c r="E458" s="32">
        <f t="shared" si="24"/>
        <v>0.21000000000000002</v>
      </c>
      <c r="F458" s="13">
        <f t="shared" si="25"/>
        <v>-4.4407750000001302E-3</v>
      </c>
      <c r="H458" s="5">
        <f t="shared" si="26"/>
        <v>-0.5328930000000156</v>
      </c>
      <c r="I458" s="2" t="s">
        <v>65</v>
      </c>
      <c r="J458" s="33" t="s">
        <v>1830</v>
      </c>
      <c r="K458" s="34">
        <f t="shared" si="27"/>
        <v>44154</v>
      </c>
      <c r="L458" s="34" t="str">
        <f t="shared" ca="1" si="28"/>
        <v>2021-04-09</v>
      </c>
      <c r="M458" s="18">
        <f t="shared" ca="1" si="29"/>
        <v>17040</v>
      </c>
      <c r="N458" s="19">
        <f t="shared" ca="1" si="30"/>
        <v>-1.1414668133803152E-2</v>
      </c>
      <c r="O458" s="35">
        <f t="shared" si="31"/>
        <v>119.86434899999999</v>
      </c>
      <c r="P458" s="35">
        <f t="shared" si="32"/>
        <v>0.13565100000000996</v>
      </c>
      <c r="Q458" s="36">
        <f t="shared" si="33"/>
        <v>0.8</v>
      </c>
      <c r="R458" s="37">
        <f t="shared" si="34"/>
        <v>8336.7200000000121</v>
      </c>
      <c r="S458" s="38">
        <f t="shared" si="35"/>
        <v>14590.093672000021</v>
      </c>
      <c r="T458" s="38"/>
      <c r="U458" s="38"/>
      <c r="V458" s="39">
        <f t="shared" si="36"/>
        <v>60409.599999999999</v>
      </c>
      <c r="W458" s="39">
        <f t="shared" si="37"/>
        <v>74999.693672000023</v>
      </c>
      <c r="X458" s="1">
        <f t="shared" si="38"/>
        <v>62595</v>
      </c>
      <c r="Y458" s="37">
        <f t="shared" si="39"/>
        <v>12404.693672000023</v>
      </c>
      <c r="Z458" s="183">
        <f t="shared" si="40"/>
        <v>0.19817387446281698</v>
      </c>
      <c r="AA458" s="183">
        <f>SUM($C$2:C458)*D458/SUM($B$2:B458)-1</f>
        <v>0.29772759838645313</v>
      </c>
      <c r="AB458" s="183">
        <f t="shared" si="41"/>
        <v>-9.955372392363615E-2</v>
      </c>
      <c r="AC458" s="40">
        <f t="shared" si="42"/>
        <v>0.21444077500000014</v>
      </c>
    </row>
    <row r="459" spans="1:29">
      <c r="A459" s="31" t="s">
        <v>1848</v>
      </c>
      <c r="B459" s="2">
        <v>120</v>
      </c>
      <c r="C459" s="175">
        <v>68.290000000000006</v>
      </c>
      <c r="D459" s="176">
        <v>1.7552000000000001</v>
      </c>
      <c r="E459" s="32">
        <f t="shared" si="24"/>
        <v>0.21000000000000002</v>
      </c>
      <c r="F459" s="13">
        <f t="shared" si="25"/>
        <v>-7.3479416666665763E-3</v>
      </c>
      <c r="H459" s="5">
        <f t="shared" si="26"/>
        <v>-0.88175299999998913</v>
      </c>
      <c r="I459" s="2" t="s">
        <v>65</v>
      </c>
      <c r="J459" s="33" t="s">
        <v>1832</v>
      </c>
      <c r="K459" s="34">
        <f t="shared" si="27"/>
        <v>44155</v>
      </c>
      <c r="L459" s="34" t="str">
        <f t="shared" ca="1" si="28"/>
        <v>2021-04-09</v>
      </c>
      <c r="M459" s="18">
        <f t="shared" ca="1" si="29"/>
        <v>16920</v>
      </c>
      <c r="N459" s="19">
        <f t="shared" ca="1" si="30"/>
        <v>-1.9021267434987946E-2</v>
      </c>
      <c r="O459" s="35">
        <f t="shared" si="31"/>
        <v>119.86260800000002</v>
      </c>
      <c r="P459" s="35">
        <f t="shared" si="32"/>
        <v>0.13739199999997709</v>
      </c>
      <c r="Q459" s="36">
        <f t="shared" si="33"/>
        <v>0.8</v>
      </c>
      <c r="R459" s="37">
        <f t="shared" si="34"/>
        <v>8405.010000000013</v>
      </c>
      <c r="S459" s="38">
        <f t="shared" si="35"/>
        <v>14752.473552000023</v>
      </c>
      <c r="T459" s="38"/>
      <c r="U459" s="38"/>
      <c r="V459" s="39">
        <f t="shared" si="36"/>
        <v>60409.599999999999</v>
      </c>
      <c r="W459" s="39">
        <f t="shared" si="37"/>
        <v>75162.073552000016</v>
      </c>
      <c r="X459" s="1">
        <f t="shared" si="38"/>
        <v>62715</v>
      </c>
      <c r="Y459" s="37">
        <f t="shared" si="39"/>
        <v>12447.073552000016</v>
      </c>
      <c r="Z459" s="183">
        <f t="shared" si="40"/>
        <v>0.19847043852347945</v>
      </c>
      <c r="AA459" s="183">
        <f>SUM($C$2:C459)*D459/SUM($B$2:B459)-1</f>
        <v>0.30093022721836959</v>
      </c>
      <c r="AB459" s="183">
        <f t="shared" si="41"/>
        <v>-0.10245978869489014</v>
      </c>
      <c r="AC459" s="40">
        <f t="shared" si="42"/>
        <v>0.2173479416666666</v>
      </c>
    </row>
    <row r="460" spans="1:29">
      <c r="A460" s="31" t="s">
        <v>1863</v>
      </c>
      <c r="B460" s="2">
        <v>120</v>
      </c>
      <c r="C460" s="175">
        <v>67.489999999999995</v>
      </c>
      <c r="D460" s="176">
        <v>1.776</v>
      </c>
      <c r="E460" s="32">
        <f t="shared" si="24"/>
        <v>0.21000000000000002</v>
      </c>
      <c r="F460" s="13">
        <f t="shared" si="25"/>
        <v>-1.8976608333333426E-2</v>
      </c>
      <c r="H460" s="5">
        <f t="shared" si="26"/>
        <v>-2.2771930000000111</v>
      </c>
      <c r="I460" s="2" t="s">
        <v>65</v>
      </c>
      <c r="J460" s="33" t="s">
        <v>1864</v>
      </c>
      <c r="K460" s="34">
        <f t="shared" si="27"/>
        <v>44158</v>
      </c>
      <c r="L460" s="34" t="str">
        <f t="shared" ca="1" si="28"/>
        <v>2021-04-09</v>
      </c>
      <c r="M460" s="18">
        <f t="shared" ca="1" si="29"/>
        <v>16560</v>
      </c>
      <c r="N460" s="19">
        <f t="shared" ca="1" si="30"/>
        <v>-5.019175392512102E-2</v>
      </c>
      <c r="O460" s="35">
        <f t="shared" si="31"/>
        <v>119.86223999999999</v>
      </c>
      <c r="P460" s="35">
        <f t="shared" si="32"/>
        <v>0.13776000000001432</v>
      </c>
      <c r="Q460" s="36">
        <f t="shared" si="33"/>
        <v>0.8</v>
      </c>
      <c r="R460" s="37">
        <f t="shared" si="34"/>
        <v>7913.2900000000127</v>
      </c>
      <c r="S460" s="38">
        <f t="shared" si="35"/>
        <v>14054.003040000023</v>
      </c>
      <c r="T460" s="38">
        <v>559.21</v>
      </c>
      <c r="U460" s="38">
        <v>988.19</v>
      </c>
      <c r="V460" s="39">
        <f t="shared" si="36"/>
        <v>61397.79</v>
      </c>
      <c r="W460" s="39">
        <f t="shared" si="37"/>
        <v>75451.793040000019</v>
      </c>
      <c r="X460" s="1">
        <f t="shared" si="38"/>
        <v>62835</v>
      </c>
      <c r="Y460" s="37">
        <f t="shared" si="39"/>
        <v>12616.793040000019</v>
      </c>
      <c r="Z460" s="183">
        <f t="shared" si="40"/>
        <v>0.2007924411554074</v>
      </c>
      <c r="AA460" s="183">
        <f>SUM($C$2:C460)*D460/SUM($B$2:B460)-1</f>
        <v>0.31574056242540061</v>
      </c>
      <c r="AB460" s="183">
        <f t="shared" si="41"/>
        <v>-0.11494812126999321</v>
      </c>
      <c r="AC460" s="40">
        <f t="shared" si="42"/>
        <v>0.22897660833333344</v>
      </c>
    </row>
    <row r="461" spans="1:29">
      <c r="A461" s="31" t="s">
        <v>1865</v>
      </c>
      <c r="B461" s="2">
        <v>120</v>
      </c>
      <c r="C461" s="175">
        <v>67.88</v>
      </c>
      <c r="D461" s="176">
        <v>1.7658</v>
      </c>
      <c r="E461" s="32">
        <f t="shared" si="24"/>
        <v>0.21000000000000002</v>
      </c>
      <c r="F461" s="13">
        <f t="shared" si="25"/>
        <v>-1.3307633333333395E-2</v>
      </c>
      <c r="H461" s="5">
        <f t="shared" si="26"/>
        <v>-1.5969160000000073</v>
      </c>
      <c r="I461" s="2" t="s">
        <v>65</v>
      </c>
      <c r="J461" s="33" t="s">
        <v>1866</v>
      </c>
      <c r="K461" s="34">
        <f t="shared" si="27"/>
        <v>44159</v>
      </c>
      <c r="L461" s="34" t="str">
        <f t="shared" ca="1" si="28"/>
        <v>2021-04-09</v>
      </c>
      <c r="M461" s="18">
        <f t="shared" ca="1" si="29"/>
        <v>16440</v>
      </c>
      <c r="N461" s="19">
        <f t="shared" ca="1" si="30"/>
        <v>-3.54546435523116E-2</v>
      </c>
      <c r="O461" s="35">
        <f t="shared" si="31"/>
        <v>119.862504</v>
      </c>
      <c r="P461" s="35">
        <f t="shared" si="32"/>
        <v>0.13749599999999873</v>
      </c>
      <c r="Q461" s="36">
        <f t="shared" si="33"/>
        <v>0.8</v>
      </c>
      <c r="R461" s="37">
        <f t="shared" si="34"/>
        <v>7981.1700000000128</v>
      </c>
      <c r="S461" s="38">
        <f t="shared" si="35"/>
        <v>14093.149986000022</v>
      </c>
      <c r="T461" s="38"/>
      <c r="U461" s="38"/>
      <c r="V461" s="39">
        <f t="shared" si="36"/>
        <v>61397.79</v>
      </c>
      <c r="W461" s="39">
        <f t="shared" si="37"/>
        <v>75490.939986000027</v>
      </c>
      <c r="X461" s="1">
        <f t="shared" si="38"/>
        <v>62955</v>
      </c>
      <c r="Y461" s="37">
        <f t="shared" si="39"/>
        <v>12535.939986000027</v>
      </c>
      <c r="Z461" s="183">
        <f t="shared" si="40"/>
        <v>0.19912540681439173</v>
      </c>
      <c r="AA461" s="183">
        <f>SUM($C$2:C461)*D461/SUM($B$2:B461)-1</f>
        <v>0.30759432365975758</v>
      </c>
      <c r="AB461" s="183">
        <f t="shared" si="41"/>
        <v>-0.10846891684536586</v>
      </c>
      <c r="AC461" s="40">
        <f t="shared" si="42"/>
        <v>0.22330763333333342</v>
      </c>
    </row>
    <row r="462" spans="1:29">
      <c r="A462" s="31" t="s">
        <v>1867</v>
      </c>
      <c r="B462" s="2">
        <v>120</v>
      </c>
      <c r="C462" s="175">
        <v>68.7</v>
      </c>
      <c r="D462" s="176">
        <v>1.7445999999999999</v>
      </c>
      <c r="E462" s="32">
        <f t="shared" si="24"/>
        <v>0.21000000000000002</v>
      </c>
      <c r="F462" s="13">
        <f t="shared" si="25"/>
        <v>-1.3882499999999945E-3</v>
      </c>
      <c r="H462" s="5">
        <f t="shared" si="26"/>
        <v>-0.16658999999999935</v>
      </c>
      <c r="I462" s="2" t="s">
        <v>65</v>
      </c>
      <c r="J462" s="33" t="s">
        <v>1868</v>
      </c>
      <c r="K462" s="34">
        <f t="shared" si="27"/>
        <v>44160</v>
      </c>
      <c r="L462" s="34" t="str">
        <f t="shared" ca="1" si="28"/>
        <v>2021-04-09</v>
      </c>
      <c r="M462" s="18">
        <f t="shared" ca="1" si="29"/>
        <v>16320</v>
      </c>
      <c r="N462" s="19">
        <f t="shared" ca="1" si="30"/>
        <v>-3.7258180147058677E-3</v>
      </c>
      <c r="O462" s="35">
        <f t="shared" si="31"/>
        <v>119.85402000000001</v>
      </c>
      <c r="P462" s="35">
        <f t="shared" si="32"/>
        <v>0.14597999999999445</v>
      </c>
      <c r="Q462" s="36">
        <f t="shared" si="33"/>
        <v>0.8</v>
      </c>
      <c r="R462" s="37">
        <f t="shared" si="34"/>
        <v>8049.8700000000126</v>
      </c>
      <c r="S462" s="38">
        <f t="shared" si="35"/>
        <v>14043.803202000021</v>
      </c>
      <c r="T462" s="38"/>
      <c r="U462" s="38"/>
      <c r="V462" s="39">
        <f t="shared" si="36"/>
        <v>61397.79</v>
      </c>
      <c r="W462" s="39">
        <f t="shared" si="37"/>
        <v>75441.593202000018</v>
      </c>
      <c r="X462" s="1">
        <f t="shared" si="38"/>
        <v>63075</v>
      </c>
      <c r="Y462" s="37">
        <f t="shared" si="39"/>
        <v>12366.593202000018</v>
      </c>
      <c r="Z462" s="183">
        <f t="shared" si="40"/>
        <v>0.19606172337693262</v>
      </c>
      <c r="AA462" s="183">
        <f>SUM($C$2:C462)*D462/SUM($B$2:B462)-1</f>
        <v>0.29133784577090815</v>
      </c>
      <c r="AB462" s="183">
        <f t="shared" si="41"/>
        <v>-9.5276122393975538E-2</v>
      </c>
      <c r="AC462" s="40">
        <f t="shared" si="42"/>
        <v>0.21138825000000003</v>
      </c>
    </row>
    <row r="463" spans="1:29">
      <c r="A463" s="31" t="s">
        <v>1869</v>
      </c>
      <c r="B463" s="2">
        <v>120</v>
      </c>
      <c r="C463" s="175">
        <v>68.599999999999994</v>
      </c>
      <c r="D463" s="176">
        <v>1.7473000000000001</v>
      </c>
      <c r="E463" s="32">
        <f t="shared" si="24"/>
        <v>0.21000000000000002</v>
      </c>
      <c r="F463" s="13">
        <f t="shared" si="25"/>
        <v>-2.8418333333334544E-3</v>
      </c>
      <c r="H463" s="5">
        <f t="shared" si="26"/>
        <v>-0.34102000000001453</v>
      </c>
      <c r="I463" s="2" t="s">
        <v>65</v>
      </c>
      <c r="J463" s="33" t="s">
        <v>1870</v>
      </c>
      <c r="K463" s="34">
        <f t="shared" si="27"/>
        <v>44161</v>
      </c>
      <c r="L463" s="34" t="str">
        <f t="shared" ca="1" si="28"/>
        <v>2021-04-09</v>
      </c>
      <c r="M463" s="18">
        <f t="shared" ca="1" si="29"/>
        <v>16200</v>
      </c>
      <c r="N463" s="19">
        <f t="shared" ca="1" si="30"/>
        <v>-7.6834753086423022E-3</v>
      </c>
      <c r="O463" s="35">
        <f t="shared" si="31"/>
        <v>119.86478</v>
      </c>
      <c r="P463" s="35">
        <f t="shared" si="32"/>
        <v>0.13522000000000389</v>
      </c>
      <c r="Q463" s="36">
        <f t="shared" si="33"/>
        <v>0.8</v>
      </c>
      <c r="R463" s="37">
        <f t="shared" si="34"/>
        <v>8118.470000000013</v>
      </c>
      <c r="S463" s="38">
        <f t="shared" si="35"/>
        <v>14185.402631000023</v>
      </c>
      <c r="T463" s="38"/>
      <c r="U463" s="38"/>
      <c r="V463" s="39">
        <f t="shared" si="36"/>
        <v>61397.79</v>
      </c>
      <c r="W463" s="39">
        <f t="shared" si="37"/>
        <v>75583.192631000027</v>
      </c>
      <c r="X463" s="1">
        <f t="shared" si="38"/>
        <v>63195</v>
      </c>
      <c r="Y463" s="37">
        <f t="shared" si="39"/>
        <v>12388.192631000027</v>
      </c>
      <c r="Z463" s="183">
        <f t="shared" si="40"/>
        <v>0.19603121498536313</v>
      </c>
      <c r="AA463" s="183">
        <f>SUM($C$2:C463)*D463/SUM($B$2:B463)-1</f>
        <v>0.29277721087111352</v>
      </c>
      <c r="AB463" s="183">
        <f t="shared" si="41"/>
        <v>-9.6745995885750391E-2</v>
      </c>
      <c r="AC463" s="40">
        <f t="shared" si="42"/>
        <v>0.21284183333333348</v>
      </c>
    </row>
    <row r="464" spans="1:29">
      <c r="A464" s="31" t="s">
        <v>1871</v>
      </c>
      <c r="B464" s="2">
        <v>120</v>
      </c>
      <c r="C464" s="175">
        <v>67.790000000000006</v>
      </c>
      <c r="D464" s="176">
        <v>1.7682</v>
      </c>
      <c r="E464" s="32">
        <f t="shared" si="24"/>
        <v>0.21000000000000002</v>
      </c>
      <c r="F464" s="13">
        <f t="shared" si="25"/>
        <v>-1.4615858333333284E-2</v>
      </c>
      <c r="H464" s="5">
        <f t="shared" si="26"/>
        <v>-1.753902999999994</v>
      </c>
      <c r="I464" s="2" t="s">
        <v>65</v>
      </c>
      <c r="J464" s="33" t="s">
        <v>1872</v>
      </c>
      <c r="K464" s="34">
        <f t="shared" si="27"/>
        <v>44162</v>
      </c>
      <c r="L464" s="34" t="str">
        <f t="shared" ca="1" si="28"/>
        <v>2021-04-09</v>
      </c>
      <c r="M464" s="18">
        <f t="shared" ca="1" si="29"/>
        <v>16080</v>
      </c>
      <c r="N464" s="19">
        <f t="shared" ca="1" si="30"/>
        <v>-3.9811852922885436E-2</v>
      </c>
      <c r="O464" s="35">
        <f t="shared" si="31"/>
        <v>119.86627800000001</v>
      </c>
      <c r="P464" s="35">
        <f t="shared" si="32"/>
        <v>0.13372199999999168</v>
      </c>
      <c r="Q464" s="36">
        <f t="shared" si="33"/>
        <v>0.8</v>
      </c>
      <c r="R464" s="37">
        <f t="shared" si="34"/>
        <v>8186.260000000013</v>
      </c>
      <c r="S464" s="38">
        <f t="shared" si="35"/>
        <v>14474.944932000022</v>
      </c>
      <c r="T464" s="38"/>
      <c r="U464" s="38"/>
      <c r="V464" s="39">
        <f t="shared" si="36"/>
        <v>61397.79</v>
      </c>
      <c r="W464" s="39">
        <f t="shared" si="37"/>
        <v>75872.734932000021</v>
      </c>
      <c r="X464" s="1">
        <f t="shared" si="38"/>
        <v>63315</v>
      </c>
      <c r="Y464" s="37">
        <f t="shared" si="39"/>
        <v>12557.734932000021</v>
      </c>
      <c r="Z464" s="183">
        <f t="shared" si="40"/>
        <v>0.19833743871120624</v>
      </c>
      <c r="AA464" s="183">
        <f>SUM($C$2:C464)*D464/SUM($B$2:B464)-1</f>
        <v>0.30765420630182461</v>
      </c>
      <c r="AB464" s="183">
        <f t="shared" si="41"/>
        <v>-0.10931676759061837</v>
      </c>
      <c r="AC464" s="40">
        <f t="shared" si="42"/>
        <v>0.22461585833333331</v>
      </c>
    </row>
    <row r="465" spans="1:29">
      <c r="A465" s="31" t="s">
        <v>1873</v>
      </c>
      <c r="B465" s="2">
        <v>120</v>
      </c>
      <c r="C465" s="175">
        <v>68.03</v>
      </c>
      <c r="D465" s="176">
        <v>1.7619</v>
      </c>
      <c r="E465" s="32">
        <f t="shared" si="24"/>
        <v>0.21000000000000002</v>
      </c>
      <c r="F465" s="13">
        <f t="shared" si="25"/>
        <v>-1.1127258333333383E-2</v>
      </c>
      <c r="H465" s="5">
        <f t="shared" si="26"/>
        <v>-1.3352710000000059</v>
      </c>
      <c r="I465" s="2" t="s">
        <v>65</v>
      </c>
      <c r="J465" s="33" t="s">
        <v>1874</v>
      </c>
      <c r="K465" s="34">
        <f t="shared" si="27"/>
        <v>44165</v>
      </c>
      <c r="L465" s="34" t="str">
        <f t="shared" ca="1" si="28"/>
        <v>2021-04-09</v>
      </c>
      <c r="M465" s="18">
        <f t="shared" ca="1" si="29"/>
        <v>15720</v>
      </c>
      <c r="N465" s="19">
        <f t="shared" ca="1" si="30"/>
        <v>-3.1003429707379272E-2</v>
      </c>
      <c r="O465" s="35">
        <f t="shared" si="31"/>
        <v>119.86205700000001</v>
      </c>
      <c r="P465" s="35">
        <f t="shared" si="32"/>
        <v>0.13794299999999282</v>
      </c>
      <c r="Q465" s="36">
        <f t="shared" si="33"/>
        <v>0.8</v>
      </c>
      <c r="R465" s="37">
        <f t="shared" si="34"/>
        <v>8254.2900000000136</v>
      </c>
      <c r="S465" s="38">
        <f t="shared" si="35"/>
        <v>14543.233551000025</v>
      </c>
      <c r="T465" s="38"/>
      <c r="U465" s="38"/>
      <c r="V465" s="39">
        <f t="shared" si="36"/>
        <v>61397.79</v>
      </c>
      <c r="W465" s="39">
        <f t="shared" si="37"/>
        <v>75941.02355100002</v>
      </c>
      <c r="X465" s="1">
        <f t="shared" si="38"/>
        <v>63435</v>
      </c>
      <c r="Y465" s="37">
        <f t="shared" si="39"/>
        <v>12506.02355100002</v>
      </c>
      <c r="Z465" s="183">
        <f t="shared" si="40"/>
        <v>0.1971470568455902</v>
      </c>
      <c r="AA465" s="183">
        <f>SUM($C$2:C465)*D465/SUM($B$2:B465)-1</f>
        <v>0.30241975535587651</v>
      </c>
      <c r="AB465" s="183">
        <f t="shared" si="41"/>
        <v>-0.10527269851028631</v>
      </c>
      <c r="AC465" s="40">
        <f t="shared" si="42"/>
        <v>0.22112725833333341</v>
      </c>
    </row>
    <row r="466" spans="1:29">
      <c r="A466" s="31" t="s">
        <v>1875</v>
      </c>
      <c r="B466" s="2">
        <v>120</v>
      </c>
      <c r="C466" s="175">
        <v>66.680000000000007</v>
      </c>
      <c r="D466" s="176">
        <v>1.7975000000000001</v>
      </c>
      <c r="E466" s="32">
        <f t="shared" si="24"/>
        <v>0.21000000000000002</v>
      </c>
      <c r="F466" s="13">
        <f t="shared" si="25"/>
        <v>-3.0750633333333256E-2</v>
      </c>
      <c r="H466" s="5">
        <f t="shared" si="26"/>
        <v>-3.6900759999999906</v>
      </c>
      <c r="I466" s="2" t="s">
        <v>65</v>
      </c>
      <c r="J466" s="33" t="s">
        <v>1876</v>
      </c>
      <c r="K466" s="34">
        <f t="shared" si="27"/>
        <v>44166</v>
      </c>
      <c r="L466" s="34" t="str">
        <f t="shared" ca="1" si="28"/>
        <v>2021-04-09</v>
      </c>
      <c r="M466" s="18">
        <f t="shared" ca="1" si="29"/>
        <v>15600</v>
      </c>
      <c r="N466" s="19">
        <f t="shared" ca="1" si="30"/>
        <v>-8.6338316666666443E-2</v>
      </c>
      <c r="O466" s="35">
        <f t="shared" si="31"/>
        <v>119.85730000000002</v>
      </c>
      <c r="P466" s="35">
        <f t="shared" si="32"/>
        <v>0.14269999999997651</v>
      </c>
      <c r="Q466" s="36">
        <f t="shared" si="33"/>
        <v>0.8</v>
      </c>
      <c r="R466" s="37">
        <f t="shared" si="34"/>
        <v>7766.5300000000134</v>
      </c>
      <c r="S466" s="38">
        <f t="shared" si="35"/>
        <v>13960.337675000024</v>
      </c>
      <c r="T466" s="38">
        <v>554.44000000000005</v>
      </c>
      <c r="U466" s="38">
        <v>991.63</v>
      </c>
      <c r="V466" s="39">
        <f t="shared" si="36"/>
        <v>62389.42</v>
      </c>
      <c r="W466" s="39">
        <f t="shared" si="37"/>
        <v>76349.75767500003</v>
      </c>
      <c r="X466" s="1">
        <f t="shared" si="38"/>
        <v>63555</v>
      </c>
      <c r="Y466" s="37">
        <f t="shared" si="39"/>
        <v>12794.75767500003</v>
      </c>
      <c r="Z466" s="183">
        <f t="shared" si="40"/>
        <v>0.20131787703563897</v>
      </c>
      <c r="AA466" s="183">
        <f>SUM($C$2:C466)*D466/SUM($B$2:B466)-1</f>
        <v>0.32811280505074403</v>
      </c>
      <c r="AB466" s="183">
        <f t="shared" si="41"/>
        <v>-0.12679492801510506</v>
      </c>
      <c r="AC466" s="40">
        <f t="shared" si="42"/>
        <v>0.24075063333333327</v>
      </c>
    </row>
    <row r="467" spans="1:29">
      <c r="A467" s="31" t="s">
        <v>1877</v>
      </c>
      <c r="B467" s="2">
        <v>120</v>
      </c>
      <c r="C467" s="175">
        <v>66.67</v>
      </c>
      <c r="D467" s="176">
        <v>1.7977000000000001</v>
      </c>
      <c r="E467" s="32">
        <f t="shared" si="24"/>
        <v>0.21000000000000002</v>
      </c>
      <c r="F467" s="13">
        <f t="shared" si="25"/>
        <v>-3.0895991666666709E-2</v>
      </c>
      <c r="H467" s="5">
        <f t="shared" si="26"/>
        <v>-3.7075190000000049</v>
      </c>
      <c r="I467" s="2" t="s">
        <v>65</v>
      </c>
      <c r="J467" s="33" t="s">
        <v>1878</v>
      </c>
      <c r="K467" s="34">
        <f t="shared" si="27"/>
        <v>44167</v>
      </c>
      <c r="L467" s="34" t="str">
        <f t="shared" ca="1" si="28"/>
        <v>2021-04-09</v>
      </c>
      <c r="M467" s="18">
        <f t="shared" ca="1" si="29"/>
        <v>15480</v>
      </c>
      <c r="N467" s="19">
        <f t="shared" ca="1" si="30"/>
        <v>-8.741889114987092E-2</v>
      </c>
      <c r="O467" s="35">
        <f t="shared" si="31"/>
        <v>119.852659</v>
      </c>
      <c r="P467" s="35">
        <f t="shared" si="32"/>
        <v>0.14734099999999728</v>
      </c>
      <c r="Q467" s="36">
        <f t="shared" si="33"/>
        <v>0.8</v>
      </c>
      <c r="R467" s="37">
        <f t="shared" si="34"/>
        <v>7833.2000000000135</v>
      </c>
      <c r="S467" s="38">
        <f t="shared" si="35"/>
        <v>14081.743640000024</v>
      </c>
      <c r="T467" s="38"/>
      <c r="U467" s="38"/>
      <c r="V467" s="39">
        <f t="shared" si="36"/>
        <v>62389.42</v>
      </c>
      <c r="W467" s="39">
        <f t="shared" si="37"/>
        <v>76471.163640000028</v>
      </c>
      <c r="X467" s="1">
        <f t="shared" si="38"/>
        <v>63675</v>
      </c>
      <c r="Y467" s="37">
        <f t="shared" si="39"/>
        <v>12796.163640000028</v>
      </c>
      <c r="Z467" s="183">
        <f t="shared" si="40"/>
        <v>0.20096055971731497</v>
      </c>
      <c r="AA467" s="183">
        <f>SUM($C$2:C467)*D467/SUM($B$2:B467)-1</f>
        <v>0.32763963436199472</v>
      </c>
      <c r="AB467" s="183">
        <f t="shared" si="41"/>
        <v>-0.12667907464467976</v>
      </c>
      <c r="AC467" s="40">
        <f t="shared" si="42"/>
        <v>0.24089599166666673</v>
      </c>
    </row>
    <row r="468" spans="1:29">
      <c r="A468" s="31" t="s">
        <v>1879</v>
      </c>
      <c r="B468" s="2">
        <v>120</v>
      </c>
      <c r="C468" s="175">
        <v>66.790000000000006</v>
      </c>
      <c r="D468" s="176">
        <v>1.7945</v>
      </c>
      <c r="E468" s="32">
        <f t="shared" si="24"/>
        <v>0.21000000000000002</v>
      </c>
      <c r="F468" s="13">
        <f t="shared" si="25"/>
        <v>-2.915169166666658E-2</v>
      </c>
      <c r="H468" s="5">
        <f t="shared" si="26"/>
        <v>-3.4982029999999895</v>
      </c>
      <c r="I468" s="2" t="s">
        <v>65</v>
      </c>
      <c r="J468" s="33" t="s">
        <v>1880</v>
      </c>
      <c r="K468" s="34">
        <f t="shared" si="27"/>
        <v>44168</v>
      </c>
      <c r="L468" s="34" t="str">
        <f t="shared" ca="1" si="28"/>
        <v>2021-04-09</v>
      </c>
      <c r="M468" s="18">
        <f t="shared" ca="1" si="29"/>
        <v>15360</v>
      </c>
      <c r="N468" s="19">
        <f t="shared" ca="1" si="30"/>
        <v>-8.3127870768228918E-2</v>
      </c>
      <c r="O468" s="35">
        <f t="shared" si="31"/>
        <v>119.85465500000001</v>
      </c>
      <c r="P468" s="35">
        <f t="shared" si="32"/>
        <v>0.14534499999999184</v>
      </c>
      <c r="Q468" s="36">
        <f t="shared" si="33"/>
        <v>0.8</v>
      </c>
      <c r="R468" s="37">
        <f t="shared" si="34"/>
        <v>7899.9900000000134</v>
      </c>
      <c r="S468" s="38">
        <f t="shared" si="35"/>
        <v>14176.532055000023</v>
      </c>
      <c r="T468" s="38"/>
      <c r="U468" s="38"/>
      <c r="V468" s="39">
        <f t="shared" si="36"/>
        <v>62389.42</v>
      </c>
      <c r="W468" s="39">
        <f t="shared" si="37"/>
        <v>76565.952055000016</v>
      </c>
      <c r="X468" s="1">
        <f t="shared" si="38"/>
        <v>63795</v>
      </c>
      <c r="Y468" s="37">
        <f t="shared" si="39"/>
        <v>12770.952055000016</v>
      </c>
      <c r="Z468" s="183">
        <f t="shared" si="40"/>
        <v>0.20018735096794438</v>
      </c>
      <c r="AA468" s="183">
        <f>SUM($C$2:C468)*D468/SUM($B$2:B468)-1</f>
        <v>0.32466223504976921</v>
      </c>
      <c r="AB468" s="183">
        <f t="shared" si="41"/>
        <v>-0.12447488408182483</v>
      </c>
      <c r="AC468" s="40">
        <f t="shared" si="42"/>
        <v>0.23915169166666661</v>
      </c>
    </row>
    <row r="469" spans="1:29">
      <c r="A469" s="31" t="s">
        <v>1881</v>
      </c>
      <c r="B469" s="2">
        <v>120</v>
      </c>
      <c r="C469" s="175">
        <v>66.69</v>
      </c>
      <c r="D469" s="176">
        <v>1.7974000000000001</v>
      </c>
      <c r="E469" s="32">
        <f t="shared" si="24"/>
        <v>0.21000000000000002</v>
      </c>
      <c r="F469" s="13">
        <f t="shared" si="25"/>
        <v>-3.0605275000000039E-2</v>
      </c>
      <c r="H469" s="5">
        <f t="shared" si="26"/>
        <v>-3.6726330000000047</v>
      </c>
      <c r="I469" s="2" t="s">
        <v>65</v>
      </c>
      <c r="J469" s="33" t="s">
        <v>1882</v>
      </c>
      <c r="K469" s="34">
        <f t="shared" si="27"/>
        <v>44169</v>
      </c>
      <c r="L469" s="34" t="str">
        <f t="shared" ca="1" si="28"/>
        <v>2021-04-09</v>
      </c>
      <c r="M469" s="18">
        <f t="shared" ca="1" si="29"/>
        <v>15240</v>
      </c>
      <c r="N469" s="19">
        <f t="shared" ca="1" si="30"/>
        <v>-8.7960042322834761E-2</v>
      </c>
      <c r="O469" s="35">
        <f t="shared" si="31"/>
        <v>119.868606</v>
      </c>
      <c r="P469" s="35">
        <f t="shared" si="32"/>
        <v>0.13139400000000023</v>
      </c>
      <c r="Q469" s="36">
        <f t="shared" si="33"/>
        <v>0.8</v>
      </c>
      <c r="R469" s="37">
        <f t="shared" si="34"/>
        <v>7966.680000000013</v>
      </c>
      <c r="S469" s="38">
        <f t="shared" si="35"/>
        <v>14319.310632000024</v>
      </c>
      <c r="T469" s="38"/>
      <c r="U469" s="38"/>
      <c r="V469" s="39">
        <f t="shared" si="36"/>
        <v>62389.42</v>
      </c>
      <c r="W469" s="39">
        <f t="shared" si="37"/>
        <v>76708.730632000021</v>
      </c>
      <c r="X469" s="1">
        <f t="shared" si="38"/>
        <v>63915</v>
      </c>
      <c r="Y469" s="37">
        <f t="shared" si="39"/>
        <v>12793.730632000021</v>
      </c>
      <c r="Z469" s="183">
        <f t="shared" si="40"/>
        <v>0.20016788910271477</v>
      </c>
      <c r="AA469" s="183">
        <f>SUM($C$2:C469)*D469/SUM($B$2:B469)-1</f>
        <v>0.32618732798247718</v>
      </c>
      <c r="AB469" s="183">
        <f t="shared" si="41"/>
        <v>-0.12601943887976241</v>
      </c>
      <c r="AC469" s="40">
        <f t="shared" si="42"/>
        <v>0.24060527500000006</v>
      </c>
    </row>
    <row r="470" spans="1:29">
      <c r="A470" s="31" t="s">
        <v>1883</v>
      </c>
      <c r="B470" s="2">
        <v>120</v>
      </c>
      <c r="C470" s="175">
        <v>67.22</v>
      </c>
      <c r="D470" s="176">
        <v>1.7829999999999999</v>
      </c>
      <c r="E470" s="32">
        <f t="shared" si="24"/>
        <v>0.21000000000000002</v>
      </c>
      <c r="F470" s="13">
        <f t="shared" si="25"/>
        <v>-2.2901283333333331E-2</v>
      </c>
      <c r="H470" s="5">
        <f t="shared" si="26"/>
        <v>-2.7481539999999995</v>
      </c>
      <c r="I470" s="2" t="s">
        <v>65</v>
      </c>
      <c r="J470" s="33" t="s">
        <v>1884</v>
      </c>
      <c r="K470" s="34">
        <f t="shared" si="27"/>
        <v>44172</v>
      </c>
      <c r="L470" s="34" t="str">
        <f t="shared" ca="1" si="28"/>
        <v>2021-04-09</v>
      </c>
      <c r="M470" s="18">
        <f t="shared" ca="1" si="29"/>
        <v>14880</v>
      </c>
      <c r="N470" s="19">
        <f t="shared" ca="1" si="30"/>
        <v>-6.7411035618279561E-2</v>
      </c>
      <c r="O470" s="35">
        <f t="shared" si="31"/>
        <v>119.85325999999999</v>
      </c>
      <c r="P470" s="35">
        <f t="shared" si="32"/>
        <v>0.14674000000000831</v>
      </c>
      <c r="Q470" s="36">
        <f t="shared" si="33"/>
        <v>0.8</v>
      </c>
      <c r="R470" s="37">
        <f t="shared" si="34"/>
        <v>8033.9000000000133</v>
      </c>
      <c r="S470" s="38">
        <f t="shared" si="35"/>
        <v>14324.443700000023</v>
      </c>
      <c r="T470" s="38"/>
      <c r="U470" s="38"/>
      <c r="V470" s="39">
        <f t="shared" si="36"/>
        <v>62389.42</v>
      </c>
      <c r="W470" s="39">
        <f t="shared" si="37"/>
        <v>76713.863700000016</v>
      </c>
      <c r="X470" s="1">
        <f t="shared" si="38"/>
        <v>64035</v>
      </c>
      <c r="Y470" s="37">
        <f t="shared" si="39"/>
        <v>12678.863700000016</v>
      </c>
      <c r="Z470" s="183">
        <f t="shared" si="40"/>
        <v>0.19799896462871902</v>
      </c>
      <c r="AA470" s="183">
        <f>SUM($C$2:C470)*D470/SUM($B$2:B470)-1</f>
        <v>0.31496883454360947</v>
      </c>
      <c r="AB470" s="183">
        <f t="shared" si="41"/>
        <v>-0.11696986991489045</v>
      </c>
      <c r="AC470" s="40">
        <f t="shared" si="42"/>
        <v>0.23290128333333335</v>
      </c>
    </row>
    <row r="471" spans="1:29">
      <c r="A471" s="31" t="s">
        <v>1885</v>
      </c>
      <c r="B471" s="2">
        <v>120</v>
      </c>
      <c r="C471" s="175">
        <v>67.38</v>
      </c>
      <c r="D471" s="176">
        <v>1.7788999999999999</v>
      </c>
      <c r="E471" s="32">
        <f t="shared" si="24"/>
        <v>0.21000000000000002</v>
      </c>
      <c r="F471" s="13">
        <f t="shared" si="25"/>
        <v>-2.0575550000000102E-2</v>
      </c>
      <c r="H471" s="5">
        <f t="shared" si="26"/>
        <v>-2.4690660000000122</v>
      </c>
      <c r="I471" s="2" t="s">
        <v>65</v>
      </c>
      <c r="J471" s="33" t="s">
        <v>1886</v>
      </c>
      <c r="K471" s="34">
        <f t="shared" si="27"/>
        <v>44173</v>
      </c>
      <c r="L471" s="34" t="str">
        <f t="shared" ca="1" si="28"/>
        <v>2021-04-09</v>
      </c>
      <c r="M471" s="18">
        <f t="shared" ca="1" si="29"/>
        <v>14760</v>
      </c>
      <c r="N471" s="19">
        <f t="shared" ca="1" si="30"/>
        <v>-6.1057526422764526E-2</v>
      </c>
      <c r="O471" s="35">
        <f t="shared" si="31"/>
        <v>119.86228199999999</v>
      </c>
      <c r="P471" s="35">
        <f t="shared" si="32"/>
        <v>0.13771800000000667</v>
      </c>
      <c r="Q471" s="36">
        <f t="shared" si="33"/>
        <v>0.8</v>
      </c>
      <c r="R471" s="37">
        <f t="shared" si="34"/>
        <v>8101.2800000000134</v>
      </c>
      <c r="S471" s="38">
        <f t="shared" si="35"/>
        <v>14411.366992000023</v>
      </c>
      <c r="T471" s="38"/>
      <c r="U471" s="38"/>
      <c r="V471" s="39">
        <f t="shared" si="36"/>
        <v>62389.42</v>
      </c>
      <c r="W471" s="39">
        <f t="shared" si="37"/>
        <v>76800.786992000023</v>
      </c>
      <c r="X471" s="1">
        <f t="shared" si="38"/>
        <v>64155</v>
      </c>
      <c r="Y471" s="37">
        <f t="shared" si="39"/>
        <v>12645.786992000023</v>
      </c>
      <c r="Z471" s="183">
        <f t="shared" si="40"/>
        <v>0.1971130386096176</v>
      </c>
      <c r="AA471" s="183">
        <f>SUM($C$2:C471)*D471/SUM($B$2:B471)-1</f>
        <v>0.31135943945132905</v>
      </c>
      <c r="AB471" s="183">
        <f t="shared" si="41"/>
        <v>-0.11424640084171145</v>
      </c>
      <c r="AC471" s="40">
        <f t="shared" si="42"/>
        <v>0.23057555000000013</v>
      </c>
    </row>
    <row r="472" spans="1:29">
      <c r="A472" s="31" t="s">
        <v>1887</v>
      </c>
      <c r="B472" s="2">
        <v>120</v>
      </c>
      <c r="C472" s="175">
        <v>68.239999999999995</v>
      </c>
      <c r="D472" s="176">
        <v>1.7565</v>
      </c>
      <c r="E472" s="32">
        <f t="shared" si="24"/>
        <v>0.21000000000000002</v>
      </c>
      <c r="F472" s="13">
        <f t="shared" si="25"/>
        <v>-8.0747333333334829E-3</v>
      </c>
      <c r="H472" s="5">
        <f t="shared" si="26"/>
        <v>-0.96896800000001804</v>
      </c>
      <c r="I472" s="2" t="s">
        <v>65</v>
      </c>
      <c r="J472" s="33" t="s">
        <v>1888</v>
      </c>
      <c r="K472" s="34">
        <f t="shared" si="27"/>
        <v>44174</v>
      </c>
      <c r="L472" s="34" t="str">
        <f t="shared" ca="1" si="28"/>
        <v>2021-04-09</v>
      </c>
      <c r="M472" s="18">
        <f t="shared" ca="1" si="29"/>
        <v>14640</v>
      </c>
      <c r="N472" s="19">
        <f t="shared" ca="1" si="30"/>
        <v>-2.4158013661202633E-2</v>
      </c>
      <c r="O472" s="35">
        <f t="shared" si="31"/>
        <v>119.86355999999999</v>
      </c>
      <c r="P472" s="35">
        <f t="shared" si="32"/>
        <v>0.13644000000000744</v>
      </c>
      <c r="Q472" s="36">
        <f t="shared" si="33"/>
        <v>0.8</v>
      </c>
      <c r="R472" s="37">
        <f t="shared" si="34"/>
        <v>8169.5200000000132</v>
      </c>
      <c r="S472" s="38">
        <f t="shared" si="35"/>
        <v>14349.761880000022</v>
      </c>
      <c r="T472" s="38"/>
      <c r="U472" s="38"/>
      <c r="V472" s="39">
        <f t="shared" si="36"/>
        <v>62389.42</v>
      </c>
      <c r="W472" s="39">
        <f t="shared" si="37"/>
        <v>76739.181880000018</v>
      </c>
      <c r="X472" s="1">
        <f t="shared" si="38"/>
        <v>64275</v>
      </c>
      <c r="Y472" s="37">
        <f t="shared" si="39"/>
        <v>12464.181880000018</v>
      </c>
      <c r="Z472" s="183">
        <f t="shared" si="40"/>
        <v>0.19391959362115929</v>
      </c>
      <c r="AA472" s="183">
        <f>SUM($C$2:C472)*D472/SUM($B$2:B472)-1</f>
        <v>0.29429413908984836</v>
      </c>
      <c r="AB472" s="183">
        <f t="shared" si="41"/>
        <v>-0.10037454546868907</v>
      </c>
      <c r="AC472" s="40">
        <f t="shared" si="42"/>
        <v>0.21807473333333349</v>
      </c>
    </row>
    <row r="473" spans="1:29">
      <c r="A473" s="31" t="s">
        <v>1889</v>
      </c>
      <c r="B473" s="2">
        <v>135</v>
      </c>
      <c r="C473" s="175">
        <v>76.81</v>
      </c>
      <c r="D473" s="176">
        <v>1.7556</v>
      </c>
      <c r="E473" s="32">
        <f t="shared" si="24"/>
        <v>0.22000000000000003</v>
      </c>
      <c r="F473" s="13">
        <f t="shared" si="25"/>
        <v>-7.5579037037037458E-3</v>
      </c>
      <c r="H473" s="5">
        <f t="shared" si="26"/>
        <v>-1.0203170000000057</v>
      </c>
      <c r="I473" s="2" t="s">
        <v>65</v>
      </c>
      <c r="J473" s="33" t="s">
        <v>1890</v>
      </c>
      <c r="K473" s="34">
        <f t="shared" si="27"/>
        <v>44175</v>
      </c>
      <c r="L473" s="34" t="str">
        <f t="shared" ca="1" si="28"/>
        <v>2021-04-09</v>
      </c>
      <c r="M473" s="18">
        <f t="shared" ca="1" si="29"/>
        <v>16335</v>
      </c>
      <c r="N473" s="19">
        <f t="shared" ca="1" si="30"/>
        <v>-2.279863513927163E-2</v>
      </c>
      <c r="O473" s="35">
        <f t="shared" si="31"/>
        <v>134.84763599999999</v>
      </c>
      <c r="P473" s="35">
        <f t="shared" si="32"/>
        <v>0.15236400000000572</v>
      </c>
      <c r="Q473" s="36">
        <f t="shared" si="33"/>
        <v>0.9</v>
      </c>
      <c r="R473" s="37">
        <f t="shared" si="34"/>
        <v>8246.3300000000127</v>
      </c>
      <c r="S473" s="38">
        <f t="shared" si="35"/>
        <v>14477.256948000022</v>
      </c>
      <c r="T473" s="38"/>
      <c r="U473" s="38"/>
      <c r="V473" s="39">
        <f t="shared" si="36"/>
        <v>62389.42</v>
      </c>
      <c r="W473" s="39">
        <f t="shared" si="37"/>
        <v>76866.676948000022</v>
      </c>
      <c r="X473" s="1">
        <f t="shared" si="38"/>
        <v>64410</v>
      </c>
      <c r="Y473" s="37">
        <f t="shared" si="39"/>
        <v>12456.676948000022</v>
      </c>
      <c r="Z473" s="183">
        <f t="shared" si="40"/>
        <v>0.19339663015059805</v>
      </c>
      <c r="AA473" s="183">
        <f>SUM($C$2:C473)*D473/SUM($B$2:B473)-1</f>
        <v>0.29301316460177018</v>
      </c>
      <c r="AB473" s="183">
        <f t="shared" si="41"/>
        <v>-9.9616534451172134E-2</v>
      </c>
      <c r="AC473" s="40">
        <f t="shared" si="42"/>
        <v>0.22755790370370377</v>
      </c>
    </row>
    <row r="474" spans="1:29">
      <c r="A474" s="31" t="s">
        <v>1891</v>
      </c>
      <c r="B474" s="2">
        <v>135</v>
      </c>
      <c r="C474" s="175">
        <v>77.599999999999994</v>
      </c>
      <c r="D474" s="176">
        <v>1.7377</v>
      </c>
      <c r="E474" s="32">
        <f t="shared" si="24"/>
        <v>0.22000000000000003</v>
      </c>
      <c r="F474" s="13">
        <f t="shared" si="25"/>
        <v>2.6494814814813912E-3</v>
      </c>
      <c r="H474" s="5">
        <f t="shared" si="26"/>
        <v>0.35767999999998779</v>
      </c>
      <c r="I474" s="2" t="s">
        <v>65</v>
      </c>
      <c r="J474" s="33" t="s">
        <v>1892</v>
      </c>
      <c r="K474" s="34">
        <f t="shared" si="27"/>
        <v>44176</v>
      </c>
      <c r="L474" s="34" t="str">
        <f t="shared" ca="1" si="28"/>
        <v>2021-04-09</v>
      </c>
      <c r="M474" s="18">
        <f t="shared" ca="1" si="29"/>
        <v>16200</v>
      </c>
      <c r="N474" s="19">
        <f t="shared" ca="1" si="30"/>
        <v>8.0588395061725639E-3</v>
      </c>
      <c r="O474" s="35">
        <f t="shared" si="31"/>
        <v>134.84551999999999</v>
      </c>
      <c r="P474" s="35">
        <f t="shared" si="32"/>
        <v>0.15448000000000661</v>
      </c>
      <c r="Q474" s="36">
        <f t="shared" si="33"/>
        <v>0.9</v>
      </c>
      <c r="R474" s="37">
        <f t="shared" si="34"/>
        <v>8323.930000000013</v>
      </c>
      <c r="S474" s="38">
        <f t="shared" si="35"/>
        <v>14464.493161000022</v>
      </c>
      <c r="T474" s="38"/>
      <c r="U474" s="38"/>
      <c r="V474" s="39">
        <f t="shared" si="36"/>
        <v>62389.42</v>
      </c>
      <c r="W474" s="39">
        <f t="shared" si="37"/>
        <v>76853.913161000019</v>
      </c>
      <c r="X474" s="1">
        <f t="shared" si="38"/>
        <v>64545</v>
      </c>
      <c r="Y474" s="37">
        <f t="shared" si="39"/>
        <v>12308.913161000019</v>
      </c>
      <c r="Z474" s="183">
        <f t="shared" si="40"/>
        <v>0.19070281448601789</v>
      </c>
      <c r="AA474" s="183">
        <f>SUM($C$2:C474)*D474/SUM($B$2:B474)-1</f>
        <v>0.27924199920985382</v>
      </c>
      <c r="AB474" s="183">
        <f t="shared" si="41"/>
        <v>-8.8539184723835929E-2</v>
      </c>
      <c r="AC474" s="40">
        <f t="shared" si="42"/>
        <v>0.21735051851851864</v>
      </c>
    </row>
    <row r="475" spans="1:29">
      <c r="A475" s="31" t="s">
        <v>1910</v>
      </c>
      <c r="B475" s="2">
        <v>135</v>
      </c>
      <c r="C475" s="175">
        <v>76.930000000000007</v>
      </c>
      <c r="D475" s="176">
        <v>1.7526999999999999</v>
      </c>
      <c r="E475" s="32">
        <f t="shared" si="24"/>
        <v>0.22000000000000003</v>
      </c>
      <c r="F475" s="13">
        <f t="shared" si="25"/>
        <v>-6.0074148148148484E-3</v>
      </c>
      <c r="H475" s="5">
        <f t="shared" si="26"/>
        <v>-0.81100100000000452</v>
      </c>
      <c r="I475" s="2" t="s">
        <v>65</v>
      </c>
      <c r="J475" s="33" t="s">
        <v>1911</v>
      </c>
      <c r="K475" s="34">
        <f t="shared" si="27"/>
        <v>44179</v>
      </c>
      <c r="L475" s="34" t="str">
        <f t="shared" ca="1" si="28"/>
        <v>2021-04-09</v>
      </c>
      <c r="M475" s="18">
        <f t="shared" ca="1" si="29"/>
        <v>15795</v>
      </c>
      <c r="N475" s="19">
        <f t="shared" ca="1" si="30"/>
        <v>-1.874108040519162E-2</v>
      </c>
      <c r="O475" s="35">
        <f t="shared" si="31"/>
        <v>134.83521100000002</v>
      </c>
      <c r="P475" s="35">
        <f t="shared" si="32"/>
        <v>0.16478899999998475</v>
      </c>
      <c r="Q475" s="36">
        <f t="shared" si="33"/>
        <v>0.9</v>
      </c>
      <c r="R475" s="37">
        <f t="shared" si="34"/>
        <v>8400.8600000000133</v>
      </c>
      <c r="S475" s="38">
        <f t="shared" si="35"/>
        <v>14724.187322000023</v>
      </c>
      <c r="T475" s="38"/>
      <c r="U475" s="38"/>
      <c r="V475" s="39">
        <f t="shared" si="36"/>
        <v>62389.42</v>
      </c>
      <c r="W475" s="39">
        <f t="shared" si="37"/>
        <v>77113.607322000025</v>
      </c>
      <c r="X475" s="1">
        <f t="shared" si="38"/>
        <v>64680</v>
      </c>
      <c r="Y475" s="37">
        <f t="shared" si="39"/>
        <v>12433.607322000025</v>
      </c>
      <c r="Z475" s="183">
        <f t="shared" si="40"/>
        <v>0.19223264257885009</v>
      </c>
      <c r="AA475" s="183">
        <f>SUM($C$2:C475)*D475/SUM($B$2:B475)-1</f>
        <v>0.28967611471861487</v>
      </c>
      <c r="AB475" s="183">
        <f t="shared" si="41"/>
        <v>-9.7443472139764786E-2</v>
      </c>
      <c r="AC475" s="40">
        <f t="shared" si="42"/>
        <v>0.22600741481481487</v>
      </c>
    </row>
    <row r="476" spans="1:29">
      <c r="A476" s="31" t="s">
        <v>1912</v>
      </c>
      <c r="B476" s="2">
        <v>135</v>
      </c>
      <c r="C476" s="175">
        <v>76.77</v>
      </c>
      <c r="D476" s="176">
        <v>1.7564</v>
      </c>
      <c r="E476" s="32">
        <f t="shared" si="24"/>
        <v>0.22000000000000003</v>
      </c>
      <c r="F476" s="13">
        <f t="shared" si="25"/>
        <v>-8.0747333333333789E-3</v>
      </c>
      <c r="H476" s="5">
        <f t="shared" si="26"/>
        <v>-1.0900890000000061</v>
      </c>
      <c r="I476" s="2" t="s">
        <v>65</v>
      </c>
      <c r="J476" s="33" t="s">
        <v>1913</v>
      </c>
      <c r="K476" s="34">
        <f t="shared" si="27"/>
        <v>44180</v>
      </c>
      <c r="L476" s="34" t="str">
        <f t="shared" ca="1" si="28"/>
        <v>2021-04-09</v>
      </c>
      <c r="M476" s="18">
        <f t="shared" ca="1" si="29"/>
        <v>15660</v>
      </c>
      <c r="N476" s="19">
        <f t="shared" ca="1" si="30"/>
        <v>-2.5407566091954166E-2</v>
      </c>
      <c r="O476" s="35">
        <f t="shared" si="31"/>
        <v>134.83882799999998</v>
      </c>
      <c r="P476" s="35">
        <f t="shared" si="32"/>
        <v>0.16117200000002185</v>
      </c>
      <c r="Q476" s="36">
        <f t="shared" si="33"/>
        <v>0.9</v>
      </c>
      <c r="R476" s="37">
        <f t="shared" si="34"/>
        <v>8477.6300000000138</v>
      </c>
      <c r="S476" s="38">
        <f t="shared" si="35"/>
        <v>14890.109332000024</v>
      </c>
      <c r="T476" s="38"/>
      <c r="U476" s="38"/>
      <c r="V476" s="39">
        <f t="shared" si="36"/>
        <v>62389.42</v>
      </c>
      <c r="W476" s="39">
        <f t="shared" si="37"/>
        <v>77279.52933200002</v>
      </c>
      <c r="X476" s="1">
        <f t="shared" si="38"/>
        <v>64815</v>
      </c>
      <c r="Y476" s="37">
        <f t="shared" si="39"/>
        <v>12464.52933200002</v>
      </c>
      <c r="Z476" s="183">
        <f t="shared" si="40"/>
        <v>0.19230933166705277</v>
      </c>
      <c r="AA476" s="183">
        <f>SUM($C$2:C476)*D476/SUM($B$2:B476)-1</f>
        <v>0.29178714846871867</v>
      </c>
      <c r="AB476" s="183">
        <f t="shared" si="41"/>
        <v>-9.9477816801665897E-2</v>
      </c>
      <c r="AC476" s="40">
        <f t="shared" si="42"/>
        <v>0.22807473333333342</v>
      </c>
    </row>
    <row r="477" spans="1:29">
      <c r="A477" s="31" t="s">
        <v>1914</v>
      </c>
      <c r="B477" s="2">
        <v>135</v>
      </c>
      <c r="C477" s="175">
        <v>76.62</v>
      </c>
      <c r="D477" s="176">
        <v>1.7588999999999999</v>
      </c>
      <c r="E477" s="32">
        <f t="shared" si="24"/>
        <v>0.22000000000000003</v>
      </c>
      <c r="F477" s="13">
        <f t="shared" si="25"/>
        <v>-1.0012844444444394E-2</v>
      </c>
      <c r="H477" s="5">
        <f t="shared" si="26"/>
        <v>-1.3517339999999933</v>
      </c>
      <c r="I477" s="2" t="s">
        <v>65</v>
      </c>
      <c r="J477" s="33" t="s">
        <v>1915</v>
      </c>
      <c r="K477" s="34">
        <f t="shared" si="27"/>
        <v>44181</v>
      </c>
      <c r="L477" s="34" t="str">
        <f t="shared" ca="1" si="28"/>
        <v>2021-04-09</v>
      </c>
      <c r="M477" s="18">
        <f t="shared" ca="1" si="29"/>
        <v>15525</v>
      </c>
      <c r="N477" s="19">
        <f t="shared" ca="1" si="30"/>
        <v>-3.1779897584540903E-2</v>
      </c>
      <c r="O477" s="35">
        <f t="shared" si="31"/>
        <v>134.766918</v>
      </c>
      <c r="P477" s="35">
        <f t="shared" si="32"/>
        <v>0.23308199999999601</v>
      </c>
      <c r="Q477" s="36">
        <f t="shared" si="33"/>
        <v>0.9</v>
      </c>
      <c r="R477" s="37">
        <f t="shared" si="34"/>
        <v>8554.2500000000146</v>
      </c>
      <c r="S477" s="38">
        <f t="shared" si="35"/>
        <v>15046.070325000024</v>
      </c>
      <c r="T477" s="38"/>
      <c r="U477" s="38"/>
      <c r="V477" s="39">
        <f t="shared" si="36"/>
        <v>62389.42</v>
      </c>
      <c r="W477" s="39">
        <f t="shared" si="37"/>
        <v>77435.490325000021</v>
      </c>
      <c r="X477" s="1">
        <f t="shared" si="38"/>
        <v>64950</v>
      </c>
      <c r="Y477" s="37">
        <f t="shared" si="39"/>
        <v>12485.490325000021</v>
      </c>
      <c r="Z477" s="183">
        <f t="shared" si="40"/>
        <v>0.1922323375673598</v>
      </c>
      <c r="AA477" s="183">
        <f>SUM($C$2:C477)*D477/SUM($B$2:B477)-1</f>
        <v>0.29301193796766745</v>
      </c>
      <c r="AB477" s="183">
        <f t="shared" si="41"/>
        <v>-0.10077960040030765</v>
      </c>
      <c r="AC477" s="40">
        <f t="shared" si="42"/>
        <v>0.23001284444444442</v>
      </c>
    </row>
    <row r="478" spans="1:29">
      <c r="A478" s="31" t="s">
        <v>1916</v>
      </c>
      <c r="B478" s="2">
        <v>135</v>
      </c>
      <c r="C478" s="175">
        <v>75.7</v>
      </c>
      <c r="D478" s="176">
        <v>1.7811999999999999</v>
      </c>
      <c r="E478" s="32">
        <f t="shared" si="24"/>
        <v>0.22000000000000003</v>
      </c>
      <c r="F478" s="13">
        <f t="shared" si="25"/>
        <v>-2.1899925925925944E-2</v>
      </c>
      <c r="H478" s="5">
        <f t="shared" si="26"/>
        <v>-2.9564900000000023</v>
      </c>
      <c r="I478" s="2" t="s">
        <v>65</v>
      </c>
      <c r="J478" s="33" t="s">
        <v>1917</v>
      </c>
      <c r="K478" s="34">
        <f t="shared" si="27"/>
        <v>44182</v>
      </c>
      <c r="L478" s="34" t="str">
        <f t="shared" ca="1" si="28"/>
        <v>2021-04-09</v>
      </c>
      <c r="M478" s="18">
        <f t="shared" ca="1" si="29"/>
        <v>15390</v>
      </c>
      <c r="N478" s="19">
        <f t="shared" ca="1" si="30"/>
        <v>-7.0118183885640076E-2</v>
      </c>
      <c r="O478" s="35">
        <f t="shared" si="31"/>
        <v>134.83684</v>
      </c>
      <c r="P478" s="35">
        <f t="shared" si="32"/>
        <v>0.16316000000000486</v>
      </c>
      <c r="Q478" s="36">
        <f t="shared" si="33"/>
        <v>0.9</v>
      </c>
      <c r="R478" s="37">
        <f t="shared" si="34"/>
        <v>8629.9500000000153</v>
      </c>
      <c r="S478" s="38">
        <f t="shared" si="35"/>
        <v>15371.666940000026</v>
      </c>
      <c r="T478" s="38"/>
      <c r="U478" s="38"/>
      <c r="V478" s="39">
        <f t="shared" si="36"/>
        <v>62389.42</v>
      </c>
      <c r="W478" s="39">
        <f t="shared" si="37"/>
        <v>77761.086940000023</v>
      </c>
      <c r="X478" s="1">
        <f t="shared" si="38"/>
        <v>65085</v>
      </c>
      <c r="Y478" s="37">
        <f t="shared" si="39"/>
        <v>12676.086940000023</v>
      </c>
      <c r="Z478" s="183">
        <f t="shared" si="40"/>
        <v>0.19476203334101605</v>
      </c>
      <c r="AA478" s="183">
        <f>SUM($C$2:C478)*D478/SUM($B$2:B478)-1</f>
        <v>0.30876095425981398</v>
      </c>
      <c r="AB478" s="183">
        <f t="shared" si="41"/>
        <v>-0.11399892091879793</v>
      </c>
      <c r="AC478" s="40">
        <f t="shared" si="42"/>
        <v>0.24189992592592596</v>
      </c>
    </row>
    <row r="479" spans="1:29">
      <c r="A479" s="31" t="s">
        <v>1918</v>
      </c>
      <c r="B479" s="2">
        <v>120</v>
      </c>
      <c r="C479" s="175">
        <v>67.510000000000005</v>
      </c>
      <c r="D479" s="176">
        <v>1.7754000000000001</v>
      </c>
      <c r="E479" s="32">
        <f t="shared" si="24"/>
        <v>0.21000000000000002</v>
      </c>
      <c r="F479" s="13">
        <f t="shared" si="25"/>
        <v>-1.8685891666666638E-2</v>
      </c>
      <c r="H479" s="5">
        <f t="shared" si="26"/>
        <v>-2.2423069999999967</v>
      </c>
      <c r="I479" s="2" t="s">
        <v>65</v>
      </c>
      <c r="J479" s="33" t="s">
        <v>1919</v>
      </c>
      <c r="K479" s="34">
        <f t="shared" si="27"/>
        <v>44183</v>
      </c>
      <c r="L479" s="34" t="str">
        <f t="shared" ca="1" si="28"/>
        <v>2021-04-09</v>
      </c>
      <c r="M479" s="18">
        <f t="shared" ca="1" si="29"/>
        <v>13560</v>
      </c>
      <c r="N479" s="19">
        <f t="shared" ca="1" si="30"/>
        <v>-6.0357083702064815E-2</v>
      </c>
      <c r="O479" s="35">
        <f t="shared" si="31"/>
        <v>119.85725400000001</v>
      </c>
      <c r="P479" s="35">
        <f t="shared" si="32"/>
        <v>0.14274599999998827</v>
      </c>
      <c r="Q479" s="36">
        <f t="shared" si="33"/>
        <v>0.8</v>
      </c>
      <c r="R479" s="37">
        <f t="shared" si="34"/>
        <v>8697.4600000000155</v>
      </c>
      <c r="S479" s="38">
        <f t="shared" si="35"/>
        <v>15441.470484000029</v>
      </c>
      <c r="T479" s="38"/>
      <c r="U479" s="38"/>
      <c r="V479" s="39">
        <f t="shared" si="36"/>
        <v>62389.42</v>
      </c>
      <c r="W479" s="39">
        <f t="shared" si="37"/>
        <v>77830.890484000032</v>
      </c>
      <c r="X479" s="1">
        <f t="shared" si="38"/>
        <v>65205</v>
      </c>
      <c r="Y479" s="37">
        <f t="shared" si="39"/>
        <v>12625.890484000032</v>
      </c>
      <c r="Z479" s="183">
        <f t="shared" si="40"/>
        <v>0.19363377783912328</v>
      </c>
      <c r="AA479" s="183">
        <f>SUM($C$2:C479)*D479/SUM($B$2:B479)-1</f>
        <v>0.30393675086266403</v>
      </c>
      <c r="AB479" s="183">
        <f t="shared" ref="AB479:AB504" si="43">Z479-AA479</f>
        <v>-0.11030297302354075</v>
      </c>
      <c r="AC479" s="40">
        <f t="shared" ref="AC479:AC493" si="44">IF(E479-F479&lt;0,"达成",E479-F479)</f>
        <v>0.22868589166666667</v>
      </c>
    </row>
    <row r="480" spans="1:29">
      <c r="A480" s="31" t="s">
        <v>1920</v>
      </c>
      <c r="B480" s="2">
        <v>120</v>
      </c>
      <c r="C480" s="175">
        <v>66.91</v>
      </c>
      <c r="D480" s="176">
        <v>1.7912999999999999</v>
      </c>
      <c r="E480" s="32">
        <f t="shared" si="24"/>
        <v>0.21000000000000002</v>
      </c>
      <c r="F480" s="13">
        <f t="shared" si="25"/>
        <v>-2.7407391666666687E-2</v>
      </c>
      <c r="H480" s="5">
        <f t="shared" si="26"/>
        <v>-3.2888870000000026</v>
      </c>
      <c r="I480" s="2" t="s">
        <v>65</v>
      </c>
      <c r="J480" s="33" t="s">
        <v>1921</v>
      </c>
      <c r="K480" s="34">
        <f t="shared" si="27"/>
        <v>44186</v>
      </c>
      <c r="L480" s="34" t="str">
        <f t="shared" ca="1" si="28"/>
        <v>2021-04-09</v>
      </c>
      <c r="M480" s="18">
        <f t="shared" ca="1" si="29"/>
        <v>13200</v>
      </c>
      <c r="N480" s="19">
        <f t="shared" ca="1" si="30"/>
        <v>-9.0942708712121276E-2</v>
      </c>
      <c r="O480" s="35">
        <f t="shared" si="31"/>
        <v>119.85588299999999</v>
      </c>
      <c r="P480" s="35">
        <f t="shared" si="32"/>
        <v>0.14411700000000849</v>
      </c>
      <c r="Q480" s="36">
        <f t="shared" si="33"/>
        <v>0.8</v>
      </c>
      <c r="R480" s="37">
        <f t="shared" si="34"/>
        <v>8764.3700000000154</v>
      </c>
      <c r="S480" s="38">
        <f t="shared" si="35"/>
        <v>15699.615981000026</v>
      </c>
      <c r="T480" s="38"/>
      <c r="U480" s="38"/>
      <c r="V480" s="39">
        <f t="shared" si="36"/>
        <v>62389.42</v>
      </c>
      <c r="W480" s="39">
        <f t="shared" si="37"/>
        <v>78089.035981000023</v>
      </c>
      <c r="X480" s="1">
        <f t="shared" si="38"/>
        <v>65325</v>
      </c>
      <c r="Y480" s="37">
        <f t="shared" si="39"/>
        <v>12764.035981000023</v>
      </c>
      <c r="Z480" s="183">
        <f t="shared" si="40"/>
        <v>0.19539282022196747</v>
      </c>
      <c r="AA480" s="183">
        <f>SUM($C$2:C480)*D480/SUM($B$2:B480)-1</f>
        <v>0.31503247398392675</v>
      </c>
      <c r="AB480" s="183">
        <f t="shared" si="43"/>
        <v>-0.11963965376195929</v>
      </c>
      <c r="AC480" s="40">
        <f t="shared" si="44"/>
        <v>0.23740739166666672</v>
      </c>
    </row>
    <row r="481" spans="1:29">
      <c r="A481" s="31" t="s">
        <v>1922</v>
      </c>
      <c r="B481" s="2">
        <v>120</v>
      </c>
      <c r="C481" s="175">
        <v>67.95</v>
      </c>
      <c r="D481" s="176">
        <v>1.764</v>
      </c>
      <c r="E481" s="32">
        <f t="shared" si="24"/>
        <v>0.21000000000000002</v>
      </c>
      <c r="F481" s="13">
        <f t="shared" si="25"/>
        <v>-1.2290124999999937E-2</v>
      </c>
      <c r="H481" s="5">
        <f t="shared" si="26"/>
        <v>-1.4748149999999924</v>
      </c>
      <c r="I481" s="2" t="s">
        <v>65</v>
      </c>
      <c r="J481" s="33" t="s">
        <v>1923</v>
      </c>
      <c r="K481" s="34">
        <f t="shared" si="27"/>
        <v>44187</v>
      </c>
      <c r="L481" s="34" t="str">
        <f t="shared" ca="1" si="28"/>
        <v>2021-04-09</v>
      </c>
      <c r="M481" s="18">
        <f t="shared" ca="1" si="29"/>
        <v>13080</v>
      </c>
      <c r="N481" s="19">
        <f t="shared" ca="1" si="30"/>
        <v>-4.1155005733944747E-2</v>
      </c>
      <c r="O481" s="35">
        <f t="shared" si="31"/>
        <v>119.86380000000001</v>
      </c>
      <c r="P481" s="35">
        <f t="shared" si="32"/>
        <v>0.13619999999998811</v>
      </c>
      <c r="Q481" s="36">
        <f t="shared" si="33"/>
        <v>0.8</v>
      </c>
      <c r="R481" s="37">
        <f t="shared" si="34"/>
        <v>8832.3200000000161</v>
      </c>
      <c r="S481" s="38">
        <f t="shared" si="35"/>
        <v>15580.212480000029</v>
      </c>
      <c r="T481" s="38"/>
      <c r="U481" s="38"/>
      <c r="V481" s="39">
        <f t="shared" si="36"/>
        <v>62389.42</v>
      </c>
      <c r="W481" s="39">
        <f t="shared" si="37"/>
        <v>77969.632480000029</v>
      </c>
      <c r="X481" s="1">
        <f t="shared" si="38"/>
        <v>65445</v>
      </c>
      <c r="Y481" s="37">
        <f t="shared" si="39"/>
        <v>12524.632480000029</v>
      </c>
      <c r="Z481" s="183">
        <f t="shared" si="40"/>
        <v>0.19137646084498483</v>
      </c>
      <c r="AA481" s="183">
        <f>SUM($C$2:C481)*D481/SUM($B$2:B481)-1</f>
        <v>0.29444797066238859</v>
      </c>
      <c r="AB481" s="183">
        <f t="shared" si="43"/>
        <v>-0.10307150981740376</v>
      </c>
      <c r="AC481" s="40">
        <f t="shared" si="44"/>
        <v>0.22229012499999995</v>
      </c>
    </row>
    <row r="482" spans="1:29">
      <c r="A482" s="31" t="s">
        <v>1924</v>
      </c>
      <c r="B482" s="2">
        <v>135</v>
      </c>
      <c r="C482" s="175">
        <v>75.83</v>
      </c>
      <c r="D482" s="176">
        <v>1.7782</v>
      </c>
      <c r="E482" s="32">
        <f t="shared" si="24"/>
        <v>0.22000000000000003</v>
      </c>
      <c r="F482" s="13">
        <f t="shared" si="25"/>
        <v>-2.0220229629629743E-2</v>
      </c>
      <c r="H482" s="5">
        <f t="shared" si="26"/>
        <v>-2.7297310000000152</v>
      </c>
      <c r="I482" s="2" t="s">
        <v>65</v>
      </c>
      <c r="J482" s="33" t="s">
        <v>1925</v>
      </c>
      <c r="K482" s="34">
        <f t="shared" si="27"/>
        <v>44188</v>
      </c>
      <c r="L482" s="34" t="str">
        <f t="shared" ca="1" si="28"/>
        <v>2021-04-09</v>
      </c>
      <c r="M482" s="18">
        <f t="shared" ca="1" si="29"/>
        <v>14580</v>
      </c>
      <c r="N482" s="19">
        <f t="shared" ca="1" si="30"/>
        <v>-6.833688717421163E-2</v>
      </c>
      <c r="O482" s="35">
        <f t="shared" si="31"/>
        <v>134.84090599999999</v>
      </c>
      <c r="P482" s="35">
        <f t="shared" si="32"/>
        <v>0.15909400000001028</v>
      </c>
      <c r="Q482" s="36">
        <f t="shared" si="33"/>
        <v>0.9</v>
      </c>
      <c r="R482" s="37">
        <f t="shared" si="34"/>
        <v>8908.150000000016</v>
      </c>
      <c r="S482" s="38">
        <f t="shared" si="35"/>
        <v>15840.472330000028</v>
      </c>
      <c r="T482" s="38"/>
      <c r="U482" s="38"/>
      <c r="V482" s="39">
        <f t="shared" si="36"/>
        <v>62389.42</v>
      </c>
      <c r="W482" s="39">
        <f t="shared" si="37"/>
        <v>78229.892330000032</v>
      </c>
      <c r="X482" s="1">
        <f t="shared" si="38"/>
        <v>65580</v>
      </c>
      <c r="Y482" s="37">
        <f t="shared" si="39"/>
        <v>12649.892330000032</v>
      </c>
      <c r="Z482" s="183">
        <f t="shared" si="40"/>
        <v>0.19289253324184252</v>
      </c>
      <c r="AA482" s="183">
        <f>SUM($C$2:C482)*D482/SUM($B$2:B482)-1</f>
        <v>0.30423811646843557</v>
      </c>
      <c r="AB482" s="183">
        <f t="shared" si="43"/>
        <v>-0.11134558322659305</v>
      </c>
      <c r="AC482" s="40">
        <f t="shared" si="44"/>
        <v>0.24022022962962977</v>
      </c>
    </row>
    <row r="483" spans="1:29">
      <c r="A483" s="31" t="s">
        <v>1926</v>
      </c>
      <c r="B483" s="2">
        <v>120</v>
      </c>
      <c r="C483" s="175">
        <v>67.489999999999995</v>
      </c>
      <c r="D483" s="176">
        <v>1.7759</v>
      </c>
      <c r="E483" s="32">
        <f t="shared" si="24"/>
        <v>0.21000000000000002</v>
      </c>
      <c r="F483" s="13">
        <f t="shared" si="25"/>
        <v>-1.8976608333333426E-2</v>
      </c>
      <c r="H483" s="5">
        <f t="shared" si="26"/>
        <v>-2.2771930000000111</v>
      </c>
      <c r="I483" s="2" t="s">
        <v>65</v>
      </c>
      <c r="J483" s="33" t="s">
        <v>1927</v>
      </c>
      <c r="K483" s="34">
        <f t="shared" si="27"/>
        <v>44189</v>
      </c>
      <c r="L483" s="34" t="str">
        <f t="shared" ca="1" si="28"/>
        <v>2021-04-09</v>
      </c>
      <c r="M483" s="18">
        <f t="shared" ca="1" si="29"/>
        <v>12840</v>
      </c>
      <c r="N483" s="19">
        <f t="shared" ca="1" si="30"/>
        <v>-6.4733290109034586E-2</v>
      </c>
      <c r="O483" s="35">
        <f t="shared" si="31"/>
        <v>119.85549099999999</v>
      </c>
      <c r="P483" s="35">
        <f t="shared" si="32"/>
        <v>0.14450900000001354</v>
      </c>
      <c r="Q483" s="36">
        <f t="shared" si="33"/>
        <v>0.8</v>
      </c>
      <c r="R483" s="37">
        <f t="shared" si="34"/>
        <v>8975.6400000000158</v>
      </c>
      <c r="S483" s="38">
        <f t="shared" si="35"/>
        <v>15939.839076000027</v>
      </c>
      <c r="T483" s="38"/>
      <c r="U483" s="38"/>
      <c r="V483" s="39">
        <f t="shared" si="36"/>
        <v>62389.42</v>
      </c>
      <c r="W483" s="39">
        <f t="shared" si="37"/>
        <v>78329.259076000031</v>
      </c>
      <c r="X483" s="1">
        <f t="shared" si="38"/>
        <v>65700</v>
      </c>
      <c r="Y483" s="37">
        <f t="shared" si="39"/>
        <v>12629.259076000031</v>
      </c>
      <c r="Z483" s="183">
        <f t="shared" si="40"/>
        <v>0.19222616554033523</v>
      </c>
      <c r="AA483" s="183">
        <f>SUM($C$2:C483)*D483/SUM($B$2:B483)-1</f>
        <v>0.3019963546727551</v>
      </c>
      <c r="AB483" s="183">
        <f t="shared" si="43"/>
        <v>-0.10977018913241987</v>
      </c>
      <c r="AC483" s="40">
        <f t="shared" si="44"/>
        <v>0.22897660833333344</v>
      </c>
    </row>
    <row r="484" spans="1:29">
      <c r="A484" s="31" t="s">
        <v>1928</v>
      </c>
      <c r="B484" s="2">
        <v>135</v>
      </c>
      <c r="C484" s="175">
        <v>75.33</v>
      </c>
      <c r="D484" s="176">
        <v>1.7901</v>
      </c>
      <c r="E484" s="32">
        <f t="shared" si="24"/>
        <v>0.22000000000000003</v>
      </c>
      <c r="F484" s="13">
        <f t="shared" si="25"/>
        <v>-2.668059999999994E-2</v>
      </c>
      <c r="H484" s="5">
        <f t="shared" si="26"/>
        <v>-3.6018809999999917</v>
      </c>
      <c r="I484" s="2" t="s">
        <v>65</v>
      </c>
      <c r="J484" s="33" t="s">
        <v>1929</v>
      </c>
      <c r="K484" s="34">
        <f t="shared" si="27"/>
        <v>44190</v>
      </c>
      <c r="L484" s="34" t="str">
        <f t="shared" ca="1" si="28"/>
        <v>2021-04-09</v>
      </c>
      <c r="M484" s="18">
        <f t="shared" ca="1" si="29"/>
        <v>14310</v>
      </c>
      <c r="N484" s="19">
        <f t="shared" ca="1" si="30"/>
        <v>-9.1871877358490367E-2</v>
      </c>
      <c r="O484" s="35">
        <f t="shared" si="31"/>
        <v>134.84823299999999</v>
      </c>
      <c r="P484" s="35">
        <f t="shared" si="32"/>
        <v>0.15176700000000665</v>
      </c>
      <c r="Q484" s="36">
        <f t="shared" si="33"/>
        <v>0.9</v>
      </c>
      <c r="R484" s="37">
        <f t="shared" si="34"/>
        <v>9050.9700000000157</v>
      </c>
      <c r="S484" s="38">
        <f t="shared" si="35"/>
        <v>16202.141397000029</v>
      </c>
      <c r="T484" s="38"/>
      <c r="U484" s="38"/>
      <c r="V484" s="39">
        <f t="shared" si="36"/>
        <v>62389.42</v>
      </c>
      <c r="W484" s="39">
        <f t="shared" si="37"/>
        <v>78591.561397000027</v>
      </c>
      <c r="X484" s="1">
        <f t="shared" si="38"/>
        <v>65835</v>
      </c>
      <c r="Y484" s="37">
        <f t="shared" si="39"/>
        <v>12756.561397000027</v>
      </c>
      <c r="Z484" s="183">
        <f t="shared" si="40"/>
        <v>0.19376564740639513</v>
      </c>
      <c r="AA484" s="183">
        <f>SUM($C$2:C484)*D484/SUM($B$2:B484)-1</f>
        <v>0.31176412563226275</v>
      </c>
      <c r="AB484" s="183">
        <f t="shared" si="43"/>
        <v>-0.11799847822586762</v>
      </c>
      <c r="AC484" s="40">
        <f t="shared" si="44"/>
        <v>0.24668059999999997</v>
      </c>
    </row>
    <row r="485" spans="1:29">
      <c r="A485" s="31" t="s">
        <v>1930</v>
      </c>
      <c r="B485" s="2">
        <v>120</v>
      </c>
      <c r="C485" s="175">
        <v>66.67</v>
      </c>
      <c r="D485" s="176">
        <v>1.7977000000000001</v>
      </c>
      <c r="E485" s="32">
        <f t="shared" si="24"/>
        <v>0.21000000000000002</v>
      </c>
      <c r="F485" s="13">
        <f t="shared" si="25"/>
        <v>-3.0895991666666709E-2</v>
      </c>
      <c r="H485" s="5">
        <f t="shared" si="26"/>
        <v>-3.7075190000000049</v>
      </c>
      <c r="I485" s="2" t="s">
        <v>65</v>
      </c>
      <c r="J485" s="33" t="s">
        <v>1931</v>
      </c>
      <c r="K485" s="34">
        <f t="shared" si="27"/>
        <v>44193</v>
      </c>
      <c r="L485" s="34" t="str">
        <f t="shared" ca="1" si="28"/>
        <v>2021-04-09</v>
      </c>
      <c r="M485" s="18">
        <f t="shared" ca="1" si="29"/>
        <v>12360</v>
      </c>
      <c r="N485" s="19">
        <f t="shared" ca="1" si="30"/>
        <v>-0.10948579571197425</v>
      </c>
      <c r="O485" s="35">
        <f t="shared" si="31"/>
        <v>119.852659</v>
      </c>
      <c r="P485" s="35">
        <f t="shared" si="32"/>
        <v>0.14734099999999728</v>
      </c>
      <c r="Q485" s="36">
        <f t="shared" si="33"/>
        <v>0.8</v>
      </c>
      <c r="R485" s="37">
        <f t="shared" si="34"/>
        <v>9117.6400000000158</v>
      </c>
      <c r="S485" s="38">
        <f t="shared" si="35"/>
        <v>16390.781428000028</v>
      </c>
      <c r="T485" s="38"/>
      <c r="U485" s="38"/>
      <c r="V485" s="39">
        <f t="shared" si="36"/>
        <v>62389.42</v>
      </c>
      <c r="W485" s="39">
        <f t="shared" si="37"/>
        <v>78780.201428000029</v>
      </c>
      <c r="X485" s="1">
        <f t="shared" si="38"/>
        <v>65955</v>
      </c>
      <c r="Y485" s="37">
        <f t="shared" si="39"/>
        <v>12825.201428000029</v>
      </c>
      <c r="Z485" s="183">
        <f t="shared" si="40"/>
        <v>0.19445381590478394</v>
      </c>
      <c r="AA485" s="183">
        <f>SUM($C$2:C485)*D485/SUM($B$2:B485)-1</f>
        <v>0.31675371853536527</v>
      </c>
      <c r="AB485" s="183">
        <f t="shared" si="43"/>
        <v>-0.12229990263058133</v>
      </c>
      <c r="AC485" s="40">
        <f t="shared" si="44"/>
        <v>0.24089599166666673</v>
      </c>
    </row>
    <row r="486" spans="1:29">
      <c r="A486" s="31" t="s">
        <v>1932</v>
      </c>
      <c r="B486" s="2">
        <v>120</v>
      </c>
      <c r="C486" s="175">
        <v>66.94</v>
      </c>
      <c r="D486" s="176">
        <v>1.7906</v>
      </c>
      <c r="E486" s="32">
        <f t="shared" si="24"/>
        <v>0.21000000000000002</v>
      </c>
      <c r="F486" s="13">
        <f t="shared" si="25"/>
        <v>-2.6971316666666686E-2</v>
      </c>
      <c r="H486" s="5">
        <f t="shared" si="26"/>
        <v>-3.2365580000000023</v>
      </c>
      <c r="I486" s="2" t="s">
        <v>65</v>
      </c>
      <c r="J486" s="33" t="s">
        <v>1933</v>
      </c>
      <c r="K486" s="34">
        <f t="shared" si="27"/>
        <v>44194</v>
      </c>
      <c r="L486" s="34" t="str">
        <f t="shared" ca="1" si="28"/>
        <v>2021-04-09</v>
      </c>
      <c r="M486" s="18">
        <f t="shared" ca="1" si="29"/>
        <v>12240</v>
      </c>
      <c r="N486" s="19">
        <f t="shared" ca="1" si="30"/>
        <v>-9.6515005718954314E-2</v>
      </c>
      <c r="O486" s="35">
        <f t="shared" si="31"/>
        <v>119.862764</v>
      </c>
      <c r="P486" s="35">
        <f t="shared" si="32"/>
        <v>0.13723600000000147</v>
      </c>
      <c r="Q486" s="36">
        <f t="shared" si="33"/>
        <v>0.8</v>
      </c>
      <c r="R486" s="37">
        <f t="shared" si="34"/>
        <v>9184.5800000000163</v>
      </c>
      <c r="S486" s="38">
        <f t="shared" si="35"/>
        <v>16445.908948000029</v>
      </c>
      <c r="T486" s="38"/>
      <c r="U486" s="38"/>
      <c r="V486" s="39">
        <f t="shared" si="36"/>
        <v>62389.42</v>
      </c>
      <c r="W486" s="39">
        <f t="shared" si="37"/>
        <v>78835.328948000024</v>
      </c>
      <c r="X486" s="1">
        <f t="shared" si="38"/>
        <v>66075</v>
      </c>
      <c r="Y486" s="37">
        <f t="shared" si="39"/>
        <v>12760.328948000024</v>
      </c>
      <c r="Z486" s="183">
        <f t="shared" si="40"/>
        <v>0.19311886413923607</v>
      </c>
      <c r="AA486" s="183">
        <f>SUM($C$2:C486)*D486/SUM($B$2:B486)-1</f>
        <v>0.31098531716988287</v>
      </c>
      <c r="AB486" s="183">
        <f t="shared" si="43"/>
        <v>-0.1178664530306468</v>
      </c>
      <c r="AC486" s="40">
        <f t="shared" si="44"/>
        <v>0.23697131666666671</v>
      </c>
    </row>
    <row r="487" spans="1:29">
      <c r="A487" s="31" t="s">
        <v>1934</v>
      </c>
      <c r="B487" s="2">
        <v>120</v>
      </c>
      <c r="C487" s="175">
        <v>66.06</v>
      </c>
      <c r="D487" s="176">
        <v>1.8145</v>
      </c>
      <c r="E487" s="32">
        <f t="shared" si="24"/>
        <v>0.21000000000000002</v>
      </c>
      <c r="F487" s="13">
        <f t="shared" si="25"/>
        <v>-3.9762849999999975E-2</v>
      </c>
      <c r="H487" s="5">
        <f t="shared" si="26"/>
        <v>-4.7715419999999966</v>
      </c>
      <c r="I487" s="2" t="s">
        <v>65</v>
      </c>
      <c r="J487" s="33" t="s">
        <v>1935</v>
      </c>
      <c r="K487" s="34">
        <f t="shared" si="27"/>
        <v>44195</v>
      </c>
      <c r="L487" s="34" t="str">
        <f t="shared" ca="1" si="28"/>
        <v>2021-04-09</v>
      </c>
      <c r="M487" s="18">
        <f t="shared" ca="1" si="29"/>
        <v>12120</v>
      </c>
      <c r="N487" s="19">
        <f t="shared" ca="1" si="30"/>
        <v>-0.14369742821782167</v>
      </c>
      <c r="O487" s="35">
        <f t="shared" si="31"/>
        <v>119.86587</v>
      </c>
      <c r="P487" s="35">
        <f t="shared" si="32"/>
        <v>0.13412999999999897</v>
      </c>
      <c r="Q487" s="36">
        <f t="shared" si="33"/>
        <v>0.8</v>
      </c>
      <c r="R487" s="37">
        <f t="shared" si="34"/>
        <v>9250.6400000000158</v>
      </c>
      <c r="S487" s="38">
        <f t="shared" si="35"/>
        <v>16785.286280000029</v>
      </c>
      <c r="T487" s="38"/>
      <c r="U487" s="38"/>
      <c r="V487" s="39">
        <f t="shared" si="36"/>
        <v>62389.42</v>
      </c>
      <c r="W487" s="39">
        <f t="shared" si="37"/>
        <v>79174.706280000028</v>
      </c>
      <c r="X487" s="1">
        <f t="shared" si="38"/>
        <v>66195</v>
      </c>
      <c r="Y487" s="37">
        <f t="shared" si="39"/>
        <v>12979.706280000028</v>
      </c>
      <c r="Z487" s="183">
        <f t="shared" si="40"/>
        <v>0.1960828805801047</v>
      </c>
      <c r="AA487" s="183">
        <f>SUM($C$2:C487)*D487/SUM($B$2:B487)-1</f>
        <v>0.32788615922652786</v>
      </c>
      <c r="AB487" s="183">
        <f t="shared" si="43"/>
        <v>-0.13180327864642316</v>
      </c>
      <c r="AC487" s="40">
        <f t="shared" si="44"/>
        <v>0.24976284999999998</v>
      </c>
    </row>
    <row r="488" spans="1:29">
      <c r="A488" s="31" t="s">
        <v>1936</v>
      </c>
      <c r="B488" s="2">
        <v>16</v>
      </c>
      <c r="C488" s="175">
        <v>8.65</v>
      </c>
      <c r="D488" s="176">
        <v>1.8472999999999999</v>
      </c>
      <c r="E488" s="32">
        <f t="shared" si="24"/>
        <v>0.14066666666666666</v>
      </c>
      <c r="F488" s="13">
        <f t="shared" si="25"/>
        <v>-5.6987812499999957E-2</v>
      </c>
      <c r="H488" s="5">
        <f t="shared" si="26"/>
        <v>-0.91180499999999931</v>
      </c>
      <c r="I488" s="2" t="s">
        <v>65</v>
      </c>
      <c r="J488" s="33" t="s">
        <v>1937</v>
      </c>
      <c r="K488" s="34">
        <f t="shared" si="27"/>
        <v>44196</v>
      </c>
      <c r="L488" s="34" t="str">
        <f t="shared" ca="1" si="28"/>
        <v>2021-04-09</v>
      </c>
      <c r="M488" s="18">
        <f t="shared" ca="1" si="29"/>
        <v>1600</v>
      </c>
      <c r="N488" s="19">
        <f t="shared" ca="1" si="30"/>
        <v>-0.20800551562499986</v>
      </c>
      <c r="O488" s="35">
        <f t="shared" si="31"/>
        <v>15.979145000000001</v>
      </c>
      <c r="P488" s="35">
        <f t="shared" si="32"/>
        <v>2.085499999999918E-2</v>
      </c>
      <c r="Q488" s="36">
        <f t="shared" si="33"/>
        <v>0.10666666666666667</v>
      </c>
      <c r="R488" s="37">
        <f t="shared" si="34"/>
        <v>9168.9700000000157</v>
      </c>
      <c r="S488" s="38">
        <f t="shared" si="35"/>
        <v>16937.838281000029</v>
      </c>
      <c r="T488" s="38">
        <v>90.32</v>
      </c>
      <c r="U488" s="38">
        <v>166.02</v>
      </c>
      <c r="V488" s="39">
        <f t="shared" si="36"/>
        <v>62555.439999999995</v>
      </c>
      <c r="W488" s="39">
        <f t="shared" si="37"/>
        <v>79493.278281000021</v>
      </c>
      <c r="X488" s="1">
        <f t="shared" si="38"/>
        <v>66211</v>
      </c>
      <c r="Y488" s="37">
        <f t="shared" si="39"/>
        <v>13282.278281000021</v>
      </c>
      <c r="Z488" s="183">
        <f t="shared" si="40"/>
        <v>0.20060531151923433</v>
      </c>
      <c r="AA488" s="183">
        <f>SUM($C$2:C488)*D488/SUM($B$2:B488)-1</f>
        <v>0.35180448322786262</v>
      </c>
      <c r="AB488" s="183">
        <f t="shared" si="43"/>
        <v>-0.15119917170862829</v>
      </c>
      <c r="AC488" s="40">
        <f t="shared" si="44"/>
        <v>0.19765447916666662</v>
      </c>
    </row>
    <row r="489" spans="1:29">
      <c r="A489" s="31" t="s">
        <v>1963</v>
      </c>
      <c r="B489" s="2">
        <v>10</v>
      </c>
      <c r="C489" s="175">
        <v>5.35</v>
      </c>
      <c r="D489" s="176">
        <v>1.8664000000000001</v>
      </c>
      <c r="E489" s="32">
        <f t="shared" si="24"/>
        <v>0.13666666666666666</v>
      </c>
      <c r="F489" s="13">
        <f t="shared" si="25"/>
        <v>-6.6799500000000123E-2</v>
      </c>
      <c r="H489" s="5">
        <f t="shared" si="26"/>
        <v>-0.66799500000000123</v>
      </c>
      <c r="I489" s="2" t="s">
        <v>65</v>
      </c>
      <c r="J489" s="33" t="s">
        <v>1964</v>
      </c>
      <c r="K489" s="34">
        <f t="shared" si="27"/>
        <v>43834</v>
      </c>
      <c r="L489" s="34" t="str">
        <f t="shared" ca="1" si="28"/>
        <v>2021-04-09</v>
      </c>
      <c r="M489" s="18">
        <f t="shared" ca="1" si="29"/>
        <v>4620</v>
      </c>
      <c r="N489" s="19">
        <f t="shared" ca="1" si="30"/>
        <v>-5.2774496753246851E-2</v>
      </c>
      <c r="O489" s="35">
        <f t="shared" si="31"/>
        <v>9.9852399999999992</v>
      </c>
      <c r="P489" s="35">
        <f t="shared" si="32"/>
        <v>1.4760000000000773E-2</v>
      </c>
      <c r="Q489" s="36">
        <f t="shared" si="33"/>
        <v>6.6666666666666666E-2</v>
      </c>
      <c r="R489" s="37">
        <f t="shared" si="34"/>
        <v>9174.3200000000161</v>
      </c>
      <c r="S489" s="38">
        <f t="shared" si="35"/>
        <v>17122.95084800003</v>
      </c>
      <c r="T489" s="38"/>
      <c r="U489" s="38"/>
      <c r="V489" s="39">
        <f t="shared" si="36"/>
        <v>62555.439999999995</v>
      </c>
      <c r="W489" s="39">
        <f t="shared" si="37"/>
        <v>79678.390848000025</v>
      </c>
      <c r="X489" s="1">
        <f t="shared" si="38"/>
        <v>66221</v>
      </c>
      <c r="Y489" s="37">
        <f t="shared" si="39"/>
        <v>13457.390848000025</v>
      </c>
      <c r="Z489" s="183">
        <f t="shared" si="40"/>
        <v>0.20321938430407305</v>
      </c>
      <c r="AA489" s="183">
        <f>SUM($C$2:C489)*D489/SUM($B$2:B489)-1</f>
        <v>0.36572589045771009</v>
      </c>
      <c r="AB489" s="183">
        <f t="shared" si="43"/>
        <v>-0.16250650615363704</v>
      </c>
      <c r="AC489" s="40">
        <f t="shared" si="44"/>
        <v>0.20346616666666678</v>
      </c>
    </row>
    <row r="490" spans="1:29">
      <c r="A490" s="31" t="s">
        <v>1965</v>
      </c>
      <c r="B490" s="2">
        <v>10</v>
      </c>
      <c r="C490" s="175">
        <v>5.26</v>
      </c>
      <c r="D490" s="176">
        <v>1.8997999999999999</v>
      </c>
      <c r="E490" s="32">
        <f t="shared" si="24"/>
        <v>0.13666666666666666</v>
      </c>
      <c r="F490" s="13">
        <f t="shared" si="25"/>
        <v>-8.2498200000000035E-2</v>
      </c>
      <c r="H490" s="5">
        <f t="shared" si="26"/>
        <v>-0.82498200000000033</v>
      </c>
      <c r="I490" s="2" t="s">
        <v>65</v>
      </c>
      <c r="J490" s="33" t="s">
        <v>1966</v>
      </c>
      <c r="K490" s="34">
        <f t="shared" si="27"/>
        <v>43835</v>
      </c>
      <c r="L490" s="34" t="str">
        <f t="shared" ca="1" si="28"/>
        <v>2021-04-09</v>
      </c>
      <c r="M490" s="18">
        <f t="shared" ca="1" si="29"/>
        <v>4610</v>
      </c>
      <c r="N490" s="19">
        <f t="shared" ca="1" si="30"/>
        <v>-6.5318531453362277E-2</v>
      </c>
      <c r="O490" s="35">
        <f t="shared" si="31"/>
        <v>9.9929479999999984</v>
      </c>
      <c r="P490" s="35">
        <f t="shared" si="32"/>
        <v>7.0520000000016125E-3</v>
      </c>
      <c r="Q490" s="36">
        <f t="shared" si="33"/>
        <v>6.6666666666666666E-2</v>
      </c>
      <c r="R490" s="37">
        <f t="shared" si="34"/>
        <v>9004.1000000000167</v>
      </c>
      <c r="S490" s="38">
        <f t="shared" si="35"/>
        <v>17105.98918000003</v>
      </c>
      <c r="T490" s="38">
        <v>175.48</v>
      </c>
      <c r="U490" s="38">
        <v>331.71</v>
      </c>
      <c r="V490" s="39">
        <f t="shared" si="36"/>
        <v>62887.149999999994</v>
      </c>
      <c r="W490" s="39">
        <f t="shared" si="37"/>
        <v>79993.139180000027</v>
      </c>
      <c r="X490" s="1">
        <f t="shared" si="38"/>
        <v>66231</v>
      </c>
      <c r="Y490" s="37">
        <f t="shared" si="39"/>
        <v>13762.139180000027</v>
      </c>
      <c r="Z490" s="183">
        <f t="shared" si="40"/>
        <v>0.20778999531941267</v>
      </c>
      <c r="AA490" s="183">
        <f>SUM($C$2:C490)*D490/SUM($B$2:B490)-1</f>
        <v>0.39010710380335523</v>
      </c>
      <c r="AB490" s="183">
        <f t="shared" si="43"/>
        <v>-0.18231710848394256</v>
      </c>
      <c r="AC490" s="40">
        <f t="shared" si="44"/>
        <v>0.21916486666666668</v>
      </c>
    </row>
    <row r="491" spans="1:29">
      <c r="A491" s="31" t="s">
        <v>1967</v>
      </c>
      <c r="B491" s="2">
        <v>10</v>
      </c>
      <c r="C491" s="175">
        <v>5.21</v>
      </c>
      <c r="D491" s="176">
        <v>1.9158999999999999</v>
      </c>
      <c r="E491" s="32">
        <f t="shared" si="24"/>
        <v>0.13666666666666666</v>
      </c>
      <c r="F491" s="13">
        <f t="shared" si="25"/>
        <v>-9.1219700000000084E-2</v>
      </c>
      <c r="H491" s="5">
        <f t="shared" si="26"/>
        <v>-0.91219700000000081</v>
      </c>
      <c r="I491" s="2" t="s">
        <v>65</v>
      </c>
      <c r="J491" s="33" t="s">
        <v>1968</v>
      </c>
      <c r="K491" s="34">
        <f t="shared" si="27"/>
        <v>43836</v>
      </c>
      <c r="L491" s="34" t="str">
        <f t="shared" ca="1" si="28"/>
        <v>2021-04-09</v>
      </c>
      <c r="M491" s="18">
        <f t="shared" ca="1" si="29"/>
        <v>4600</v>
      </c>
      <c r="N491" s="19">
        <f t="shared" ca="1" si="30"/>
        <v>-7.2380848913043541E-2</v>
      </c>
      <c r="O491" s="35">
        <f t="shared" si="31"/>
        <v>9.981838999999999</v>
      </c>
      <c r="P491" s="35">
        <f t="shared" si="32"/>
        <v>1.8161000000000982E-2</v>
      </c>
      <c r="Q491" s="36">
        <f t="shared" si="33"/>
        <v>6.6666666666666666E-2</v>
      </c>
      <c r="R491" s="37">
        <f t="shared" si="34"/>
        <v>9009.3100000000159</v>
      </c>
      <c r="S491" s="38">
        <f t="shared" si="35"/>
        <v>17260.93702900003</v>
      </c>
      <c r="T491" s="38"/>
      <c r="U491" s="38"/>
      <c r="V491" s="39">
        <f t="shared" si="36"/>
        <v>62887.149999999994</v>
      </c>
      <c r="W491" s="39">
        <f t="shared" si="37"/>
        <v>80148.087029000017</v>
      </c>
      <c r="X491" s="1">
        <f t="shared" si="38"/>
        <v>66241</v>
      </c>
      <c r="Y491" s="37">
        <f t="shared" si="39"/>
        <v>13907.087029000017</v>
      </c>
      <c r="Z491" s="183">
        <f t="shared" si="40"/>
        <v>0.20994681585422947</v>
      </c>
      <c r="AA491" s="183">
        <f>SUM($C$2:C491)*D491/SUM($B$2:B491)-1</f>
        <v>0.40182672778188744</v>
      </c>
      <c r="AB491" s="183">
        <f t="shared" si="43"/>
        <v>-0.19187991192765796</v>
      </c>
      <c r="AC491" s="40">
        <f t="shared" si="44"/>
        <v>0.22788636666666673</v>
      </c>
    </row>
    <row r="492" spans="1:29">
      <c r="A492" s="31" t="s">
        <v>1969</v>
      </c>
      <c r="B492" s="2">
        <v>10</v>
      </c>
      <c r="C492" s="175">
        <v>5.13</v>
      </c>
      <c r="D492" s="176">
        <v>1.9479</v>
      </c>
      <c r="E492" s="32">
        <f t="shared" si="24"/>
        <v>0.13666666666666666</v>
      </c>
      <c r="F492" s="13">
        <f t="shared" si="25"/>
        <v>-0.10517409999999998</v>
      </c>
      <c r="H492" s="5">
        <f t="shared" si="26"/>
        <v>-1.0517409999999998</v>
      </c>
      <c r="I492" s="2" t="s">
        <v>65</v>
      </c>
      <c r="J492" s="33" t="s">
        <v>1970</v>
      </c>
      <c r="K492" s="34">
        <f t="shared" si="27"/>
        <v>43837</v>
      </c>
      <c r="L492" s="34" t="str">
        <f t="shared" ca="1" si="28"/>
        <v>2021-04-09</v>
      </c>
      <c r="M492" s="18">
        <f t="shared" ca="1" si="29"/>
        <v>4590</v>
      </c>
      <c r="N492" s="19">
        <f t="shared" ca="1" si="30"/>
        <v>-8.3635177559912843E-2</v>
      </c>
      <c r="O492" s="35">
        <f t="shared" si="31"/>
        <v>9.9927270000000004</v>
      </c>
      <c r="P492" s="35">
        <f t="shared" si="32"/>
        <v>7.2729999999996409E-3</v>
      </c>
      <c r="Q492" s="36">
        <f t="shared" si="33"/>
        <v>6.6666666666666666E-2</v>
      </c>
      <c r="R492" s="37">
        <f t="shared" si="34"/>
        <v>8864.1000000000149</v>
      </c>
      <c r="S492" s="38">
        <f t="shared" si="35"/>
        <v>17266.380390000028</v>
      </c>
      <c r="T492" s="38">
        <v>150.34</v>
      </c>
      <c r="U492" s="38">
        <v>1.9479</v>
      </c>
      <c r="V492" s="39">
        <f t="shared" si="36"/>
        <v>62889.097899999993</v>
      </c>
      <c r="W492" s="39">
        <f t="shared" si="37"/>
        <v>80155.478290000028</v>
      </c>
      <c r="X492" s="1">
        <f t="shared" si="38"/>
        <v>66251</v>
      </c>
      <c r="Y492" s="37">
        <f t="shared" si="39"/>
        <v>13904.478290000028</v>
      </c>
      <c r="Z492" s="183">
        <f t="shared" si="40"/>
        <v>0.20987574964906242</v>
      </c>
      <c r="AA492" s="183">
        <f>SUM($C$2:C492)*D492/SUM($B$2:B492)-1</f>
        <v>0.42517620869118966</v>
      </c>
      <c r="AB492" s="183">
        <f t="shared" si="43"/>
        <v>-0.21530045904212725</v>
      </c>
      <c r="AC492" s="40">
        <f t="shared" si="44"/>
        <v>0.24184076666666665</v>
      </c>
    </row>
    <row r="493" spans="1:29">
      <c r="A493" s="31" t="s">
        <v>1971</v>
      </c>
      <c r="B493" s="2">
        <v>10</v>
      </c>
      <c r="C493" s="175">
        <v>5.14</v>
      </c>
      <c r="D493" s="176">
        <v>1.9419999999999999</v>
      </c>
      <c r="E493" s="32">
        <f t="shared" si="24"/>
        <v>0.13666666666666666</v>
      </c>
      <c r="F493" s="13">
        <f t="shared" si="25"/>
        <v>-0.10342980000000015</v>
      </c>
      <c r="H493" s="5">
        <f t="shared" si="26"/>
        <v>-1.0342980000000015</v>
      </c>
      <c r="I493" s="2" t="s">
        <v>65</v>
      </c>
      <c r="J493" s="33" t="s">
        <v>1972</v>
      </c>
      <c r="K493" s="34">
        <f t="shared" si="27"/>
        <v>43838</v>
      </c>
      <c r="L493" s="34" t="str">
        <f t="shared" ca="1" si="28"/>
        <v>2021-04-09</v>
      </c>
      <c r="M493" s="18">
        <f t="shared" ca="1" si="29"/>
        <v>4580</v>
      </c>
      <c r="N493" s="19">
        <f t="shared" ca="1" si="30"/>
        <v>-8.2427679039301427E-2</v>
      </c>
      <c r="O493" s="35">
        <f t="shared" si="31"/>
        <v>9.9818799999999985</v>
      </c>
      <c r="P493" s="35">
        <f t="shared" si="32"/>
        <v>1.8120000000001468E-2</v>
      </c>
      <c r="Q493" s="36">
        <f t="shared" si="33"/>
        <v>6.6666666666666666E-2</v>
      </c>
      <c r="R493" s="37">
        <f t="shared" si="34"/>
        <v>8869.2400000000143</v>
      </c>
      <c r="S493" s="38">
        <f t="shared" si="35"/>
        <v>17224.064080000026</v>
      </c>
      <c r="T493" s="38"/>
      <c r="U493" s="38"/>
      <c r="V493" s="39">
        <f t="shared" si="36"/>
        <v>62889.097899999993</v>
      </c>
      <c r="W493" s="39">
        <f t="shared" si="37"/>
        <v>80113.161980000019</v>
      </c>
      <c r="X493" s="1">
        <f t="shared" si="38"/>
        <v>66261</v>
      </c>
      <c r="Y493" s="37">
        <f t="shared" si="39"/>
        <v>13852.161980000019</v>
      </c>
      <c r="Z493" s="183">
        <f t="shared" si="40"/>
        <v>0.20905452649371448</v>
      </c>
      <c r="AA493" s="183">
        <f>SUM($C$2:C493)*D493/SUM($B$2:B493)-1</f>
        <v>0.42079569943103778</v>
      </c>
      <c r="AB493" s="183">
        <f t="shared" si="43"/>
        <v>-0.21174117293732331</v>
      </c>
      <c r="AC493" s="40">
        <f t="shared" si="44"/>
        <v>0.24009646666666681</v>
      </c>
    </row>
    <row r="494" spans="1:29">
      <c r="A494" s="31" t="s">
        <v>1973</v>
      </c>
      <c r="B494" s="2">
        <v>10</v>
      </c>
      <c r="C494" s="175">
        <v>5.19</v>
      </c>
      <c r="D494" s="176">
        <v>1.9237</v>
      </c>
      <c r="E494" s="32">
        <f t="shared" ref="E494:E504" si="45">10%*Q494+13%</f>
        <v>0.13666666666666666</v>
      </c>
      <c r="F494" s="13">
        <f t="shared" ref="F494:F504" si="46">IF(G494="",($F$1*C494-B494)/B494,H494/B494)</f>
        <v>-9.4708299999999926E-2</v>
      </c>
      <c r="H494" s="5">
        <f t="shared" ref="H494:H504" si="47">IF(G494="",$F$1*C494-B494,G494-B494)</f>
        <v>-0.94708299999999923</v>
      </c>
      <c r="I494" s="2" t="s">
        <v>65</v>
      </c>
      <c r="J494" s="33" t="s">
        <v>1974</v>
      </c>
      <c r="K494" s="34">
        <f t="shared" ref="K494:K504" si="48">DATE(MID(J494,1,4),MID(J494,5,2),MID(J494,7,2))</f>
        <v>43841</v>
      </c>
      <c r="L494" s="34" t="str">
        <f t="shared" ref="L494:L504" ca="1" si="49">IF(LEN(J494) &gt; 15,DATE(MID(J494,12,4),MID(J494,16,2),MID(J494,18,2)),TEXT(TODAY(),"yyyy-mm-dd"))</f>
        <v>2021-04-09</v>
      </c>
      <c r="M494" s="18">
        <f t="shared" ref="M494:M504" ca="1" si="50">(L494-K494+1)*B494</f>
        <v>4550</v>
      </c>
      <c r="N494" s="19">
        <f t="shared" ref="N494:N504" ca="1" si="51">H494/M494*365</f>
        <v>-7.5974790109890056E-2</v>
      </c>
      <c r="O494" s="35">
        <f t="shared" ref="O494:O504" si="52">D494*C494</f>
        <v>9.9840030000000013</v>
      </c>
      <c r="P494" s="35">
        <f t="shared" ref="P494:P504" si="53">B494-O494</f>
        <v>1.5996999999998707E-2</v>
      </c>
      <c r="Q494" s="36">
        <f t="shared" ref="Q494:Q504" si="54">B494/150</f>
        <v>6.6666666666666666E-2</v>
      </c>
      <c r="R494" s="37">
        <f t="shared" ref="R494:R504" si="55">R493+C494-T494</f>
        <v>8874.4300000000148</v>
      </c>
      <c r="S494" s="38">
        <f t="shared" ref="S494:S504" si="56">R494*D494</f>
        <v>17071.740991000028</v>
      </c>
      <c r="T494" s="38"/>
      <c r="U494" s="38"/>
      <c r="V494" s="39">
        <f t="shared" ref="V494:V504" si="57">V493+U494</f>
        <v>62889.097899999993</v>
      </c>
      <c r="W494" s="39">
        <f t="shared" ref="W494:W504" si="58">V494+S494</f>
        <v>79960.838891000021</v>
      </c>
      <c r="X494" s="1">
        <f t="shared" ref="X494:X504" si="59">X493+B494</f>
        <v>66271</v>
      </c>
      <c r="Y494" s="37">
        <f t="shared" ref="Y494:Y504" si="60">W494-X494</f>
        <v>13689.838891000021</v>
      </c>
      <c r="Z494" s="183">
        <f t="shared" ref="Z494:Z504" si="61">W494/X494-1</f>
        <v>0.20657359766715477</v>
      </c>
      <c r="AA494" s="183">
        <f>SUM($C$2:C494)*D494/SUM($B$2:B494)-1</f>
        <v>0.40734543355313813</v>
      </c>
      <c r="AB494" s="183">
        <f t="shared" si="43"/>
        <v>-0.20077183588598335</v>
      </c>
      <c r="AC494" s="40">
        <f t="shared" ref="AC494:AC504" si="62">IF(E494-F494&lt;0,"达成",E494-F494)</f>
        <v>0.23137496666666657</v>
      </c>
    </row>
    <row r="495" spans="1:29">
      <c r="A495" s="31" t="s">
        <v>1975</v>
      </c>
      <c r="B495" s="2">
        <v>10</v>
      </c>
      <c r="C495" s="175">
        <v>5.0599999999999996</v>
      </c>
      <c r="D495" s="176">
        <v>1.9751000000000001</v>
      </c>
      <c r="E495" s="32">
        <f t="shared" si="45"/>
        <v>0.13666666666666666</v>
      </c>
      <c r="F495" s="13">
        <f t="shared" si="46"/>
        <v>-0.11738420000000005</v>
      </c>
      <c r="H495" s="5">
        <f t="shared" si="47"/>
        <v>-1.1738420000000005</v>
      </c>
      <c r="I495" s="2" t="s">
        <v>65</v>
      </c>
      <c r="J495" s="33" t="s">
        <v>1976</v>
      </c>
      <c r="K495" s="34">
        <f t="shared" si="48"/>
        <v>43842</v>
      </c>
      <c r="L495" s="34" t="str">
        <f t="shared" ca="1" si="49"/>
        <v>2021-04-09</v>
      </c>
      <c r="M495" s="18">
        <f t="shared" ca="1" si="50"/>
        <v>4540</v>
      </c>
      <c r="N495" s="19">
        <f t="shared" ca="1" si="51"/>
        <v>-9.4372759911894324E-2</v>
      </c>
      <c r="O495" s="35">
        <f t="shared" si="52"/>
        <v>9.9940059999999988</v>
      </c>
      <c r="P495" s="35">
        <f t="shared" si="53"/>
        <v>5.9940000000011651E-3</v>
      </c>
      <c r="Q495" s="36">
        <f t="shared" si="54"/>
        <v>6.6666666666666666E-2</v>
      </c>
      <c r="R495" s="37">
        <f t="shared" si="55"/>
        <v>8627.8500000000149</v>
      </c>
      <c r="S495" s="38">
        <f t="shared" si="56"/>
        <v>17040.86653500003</v>
      </c>
      <c r="T495" s="38">
        <v>251.64</v>
      </c>
      <c r="U495" s="38">
        <v>494.52</v>
      </c>
      <c r="V495" s="39">
        <f t="shared" si="57"/>
        <v>63383.61789999999</v>
      </c>
      <c r="W495" s="39">
        <f t="shared" si="58"/>
        <v>80424.48443500002</v>
      </c>
      <c r="X495" s="1">
        <f t="shared" si="59"/>
        <v>66281</v>
      </c>
      <c r="Y495" s="37">
        <f t="shared" si="60"/>
        <v>14143.48443500002</v>
      </c>
      <c r="Z495" s="183">
        <f t="shared" si="61"/>
        <v>0.21338670863445053</v>
      </c>
      <c r="AA495" s="183">
        <f>SUM($C$2:C495)*D495/SUM($B$2:B495)-1</f>
        <v>0.4448815577163896</v>
      </c>
      <c r="AB495" s="183">
        <f t="shared" si="43"/>
        <v>-0.23149484908193907</v>
      </c>
      <c r="AC495" s="40">
        <f t="shared" si="62"/>
        <v>0.25405086666666671</v>
      </c>
    </row>
    <row r="496" spans="1:29">
      <c r="A496" s="31" t="s">
        <v>1977</v>
      </c>
      <c r="B496" s="2">
        <v>10</v>
      </c>
      <c r="C496" s="175">
        <v>5.07</v>
      </c>
      <c r="D496" s="176">
        <v>1.9690000000000001</v>
      </c>
      <c r="E496" s="32">
        <f t="shared" si="45"/>
        <v>0.13666666666666666</v>
      </c>
      <c r="F496" s="13">
        <f t="shared" si="46"/>
        <v>-0.11563990000000005</v>
      </c>
      <c r="H496" s="5">
        <f t="shared" si="47"/>
        <v>-1.1563990000000004</v>
      </c>
      <c r="I496" s="2" t="s">
        <v>65</v>
      </c>
      <c r="J496" s="33" t="s">
        <v>1978</v>
      </c>
      <c r="K496" s="34">
        <f t="shared" si="48"/>
        <v>43843</v>
      </c>
      <c r="L496" s="34" t="str">
        <f t="shared" ca="1" si="49"/>
        <v>2021-04-09</v>
      </c>
      <c r="M496" s="18">
        <f t="shared" ca="1" si="50"/>
        <v>4530</v>
      </c>
      <c r="N496" s="19">
        <f t="shared" ca="1" si="51"/>
        <v>-9.3175636865342193E-2</v>
      </c>
      <c r="O496" s="35">
        <f t="shared" si="52"/>
        <v>9.9828300000000016</v>
      </c>
      <c r="P496" s="35">
        <f t="shared" si="53"/>
        <v>1.7169999999998353E-2</v>
      </c>
      <c r="Q496" s="36">
        <f t="shared" si="54"/>
        <v>6.6666666666666666E-2</v>
      </c>
      <c r="R496" s="37">
        <f t="shared" si="55"/>
        <v>8632.9200000000146</v>
      </c>
      <c r="S496" s="38">
        <f t="shared" si="56"/>
        <v>16998.219480000029</v>
      </c>
      <c r="T496" s="38"/>
      <c r="U496" s="38"/>
      <c r="V496" s="39">
        <f t="shared" si="57"/>
        <v>63383.61789999999</v>
      </c>
      <c r="W496" s="39">
        <f t="shared" si="58"/>
        <v>80381.837380000012</v>
      </c>
      <c r="X496" s="1">
        <f t="shared" si="59"/>
        <v>66291</v>
      </c>
      <c r="Y496" s="37">
        <f t="shared" si="60"/>
        <v>14090.837380000012</v>
      </c>
      <c r="Z496" s="183">
        <f t="shared" si="61"/>
        <v>0.2125603382057899</v>
      </c>
      <c r="AA496" s="183">
        <f>SUM($C$2:C496)*D496/SUM($B$2:B496)-1</f>
        <v>0.44035241525999025</v>
      </c>
      <c r="AB496" s="183">
        <f t="shared" si="43"/>
        <v>-0.22779207705420035</v>
      </c>
      <c r="AC496" s="40">
        <f t="shared" si="62"/>
        <v>0.25230656666666673</v>
      </c>
    </row>
    <row r="497" spans="1:29">
      <c r="A497" s="31" t="s">
        <v>1979</v>
      </c>
      <c r="B497" s="2">
        <v>10</v>
      </c>
      <c r="C497" s="175">
        <v>5.17</v>
      </c>
      <c r="D497" s="176">
        <v>1.9337</v>
      </c>
      <c r="E497" s="32">
        <f t="shared" si="45"/>
        <v>0.13666666666666666</v>
      </c>
      <c r="F497" s="13">
        <f t="shared" si="46"/>
        <v>-9.8196900000000115E-2</v>
      </c>
      <c r="H497" s="5">
        <f t="shared" si="47"/>
        <v>-0.9819690000000012</v>
      </c>
      <c r="I497" s="2" t="s">
        <v>65</v>
      </c>
      <c r="J497" s="33" t="s">
        <v>1980</v>
      </c>
      <c r="K497" s="34">
        <f t="shared" si="48"/>
        <v>43844</v>
      </c>
      <c r="L497" s="34" t="str">
        <f t="shared" ca="1" si="49"/>
        <v>2021-04-09</v>
      </c>
      <c r="M497" s="18">
        <f t="shared" ca="1" si="50"/>
        <v>4520</v>
      </c>
      <c r="N497" s="19">
        <f t="shared" ca="1" si="51"/>
        <v>-7.9296169247787707E-2</v>
      </c>
      <c r="O497" s="35">
        <f t="shared" si="52"/>
        <v>9.997228999999999</v>
      </c>
      <c r="P497" s="35">
        <f t="shared" si="53"/>
        <v>2.7710000000009671E-3</v>
      </c>
      <c r="Q497" s="36">
        <f t="shared" si="54"/>
        <v>6.6666666666666666E-2</v>
      </c>
      <c r="R497" s="37">
        <f t="shared" si="55"/>
        <v>8638.0900000000147</v>
      </c>
      <c r="S497" s="38">
        <f t="shared" si="56"/>
        <v>16703.474633000027</v>
      </c>
      <c r="T497" s="38"/>
      <c r="U497" s="38"/>
      <c r="V497" s="39">
        <f t="shared" si="57"/>
        <v>63383.61789999999</v>
      </c>
      <c r="W497" s="39">
        <f t="shared" si="58"/>
        <v>80087.092533000017</v>
      </c>
      <c r="X497" s="1">
        <f t="shared" si="59"/>
        <v>66301</v>
      </c>
      <c r="Y497" s="37">
        <f t="shared" si="60"/>
        <v>13786.092533000017</v>
      </c>
      <c r="Z497" s="183">
        <f t="shared" si="61"/>
        <v>0.20793189443598159</v>
      </c>
      <c r="AA497" s="183">
        <f>SUM($C$2:C497)*D497/SUM($B$2:B497)-1</f>
        <v>0.41446738264882876</v>
      </c>
      <c r="AB497" s="183">
        <f t="shared" si="43"/>
        <v>-0.20653548821284717</v>
      </c>
      <c r="AC497" s="40">
        <f t="shared" si="62"/>
        <v>0.23486356666666677</v>
      </c>
    </row>
    <row r="498" spans="1:29">
      <c r="A498" s="31" t="s">
        <v>1981</v>
      </c>
      <c r="B498" s="2">
        <v>10</v>
      </c>
      <c r="C498" s="175">
        <v>5.18</v>
      </c>
      <c r="D498" s="176">
        <v>1.9295</v>
      </c>
      <c r="E498" s="32">
        <f t="shared" si="45"/>
        <v>0.13666666666666666</v>
      </c>
      <c r="F498" s="13">
        <f t="shared" si="46"/>
        <v>-9.645260000000011E-2</v>
      </c>
      <c r="H498" s="5">
        <f t="shared" si="47"/>
        <v>-0.9645260000000011</v>
      </c>
      <c r="I498" s="2" t="s">
        <v>65</v>
      </c>
      <c r="J498" s="33" t="s">
        <v>1982</v>
      </c>
      <c r="K498" s="34">
        <f t="shared" si="48"/>
        <v>43845</v>
      </c>
      <c r="L498" s="34" t="str">
        <f t="shared" ca="1" si="49"/>
        <v>2021-04-09</v>
      </c>
      <c r="M498" s="18">
        <f t="shared" ca="1" si="50"/>
        <v>4510</v>
      </c>
      <c r="N498" s="19">
        <f t="shared" ca="1" si="51"/>
        <v>-7.8060308203991222E-2</v>
      </c>
      <c r="O498" s="35">
        <f t="shared" si="52"/>
        <v>9.9948099999999993</v>
      </c>
      <c r="P498" s="35">
        <f t="shared" si="53"/>
        <v>5.1900000000006941E-3</v>
      </c>
      <c r="Q498" s="36">
        <f t="shared" si="54"/>
        <v>6.6666666666666666E-2</v>
      </c>
      <c r="R498" s="37">
        <f t="shared" si="55"/>
        <v>8643.270000000015</v>
      </c>
      <c r="S498" s="38">
        <f t="shared" si="56"/>
        <v>16677.189465000029</v>
      </c>
      <c r="T498" s="38"/>
      <c r="U498" s="38"/>
      <c r="V498" s="39">
        <f t="shared" si="57"/>
        <v>63383.61789999999</v>
      </c>
      <c r="W498" s="39">
        <f t="shared" si="58"/>
        <v>80060.807365000015</v>
      </c>
      <c r="X498" s="1">
        <f t="shared" si="59"/>
        <v>66311</v>
      </c>
      <c r="Y498" s="37">
        <f t="shared" si="60"/>
        <v>13749.807365000015</v>
      </c>
      <c r="Z498" s="183">
        <f t="shared" si="61"/>
        <v>0.20735334054681753</v>
      </c>
      <c r="AA498" s="183">
        <f>SUM($C$2:C498)*D498/SUM($B$2:B498)-1</f>
        <v>0.41133303833451462</v>
      </c>
      <c r="AB498" s="183">
        <f t="shared" si="43"/>
        <v>-0.20397969778769709</v>
      </c>
      <c r="AC498" s="40">
        <f t="shared" si="62"/>
        <v>0.23311926666666677</v>
      </c>
    </row>
    <row r="499" spans="1:29">
      <c r="A499" s="31" t="s">
        <v>1983</v>
      </c>
      <c r="B499" s="2">
        <v>10</v>
      </c>
      <c r="C499" s="175">
        <v>5.12</v>
      </c>
      <c r="D499" s="176">
        <v>1.95</v>
      </c>
      <c r="E499" s="32">
        <f t="shared" si="45"/>
        <v>0.13666666666666666</v>
      </c>
      <c r="F499" s="13">
        <f t="shared" si="46"/>
        <v>-0.1069184</v>
      </c>
      <c r="H499" s="5">
        <f t="shared" si="47"/>
        <v>-1.0691839999999999</v>
      </c>
      <c r="I499" s="2" t="s">
        <v>65</v>
      </c>
      <c r="J499" s="33" t="s">
        <v>1984</v>
      </c>
      <c r="K499" s="34">
        <f t="shared" si="48"/>
        <v>43848</v>
      </c>
      <c r="L499" s="34" t="str">
        <f t="shared" ca="1" si="49"/>
        <v>2021-04-09</v>
      </c>
      <c r="M499" s="18">
        <f t="shared" ca="1" si="50"/>
        <v>4480</v>
      </c>
      <c r="N499" s="19">
        <f t="shared" ca="1" si="51"/>
        <v>-8.7109857142857142E-2</v>
      </c>
      <c r="O499" s="35">
        <f t="shared" si="52"/>
        <v>9.984</v>
      </c>
      <c r="P499" s="35">
        <f t="shared" si="53"/>
        <v>1.6000000000000014E-2</v>
      </c>
      <c r="Q499" s="36">
        <f t="shared" si="54"/>
        <v>6.6666666666666666E-2</v>
      </c>
      <c r="R499" s="37">
        <f t="shared" si="55"/>
        <v>8648.3900000000158</v>
      </c>
      <c r="S499" s="38">
        <f t="shared" si="56"/>
        <v>16864.360500000032</v>
      </c>
      <c r="T499" s="38"/>
      <c r="U499" s="38"/>
      <c r="V499" s="39">
        <f t="shared" si="57"/>
        <v>63383.61789999999</v>
      </c>
      <c r="W499" s="39">
        <f t="shared" si="58"/>
        <v>80247.978400000022</v>
      </c>
      <c r="X499" s="1">
        <f t="shared" si="59"/>
        <v>66321</v>
      </c>
      <c r="Y499" s="37">
        <f t="shared" si="60"/>
        <v>13926.978400000022</v>
      </c>
      <c r="Z499" s="183">
        <f t="shared" si="61"/>
        <v>0.20999349225735475</v>
      </c>
      <c r="AA499" s="183">
        <f>SUM($C$2:C499)*D499/SUM($B$2:B499)-1</f>
        <v>0.42626324241190594</v>
      </c>
      <c r="AB499" s="183">
        <f t="shared" si="43"/>
        <v>-0.21626975015455119</v>
      </c>
      <c r="AC499" s="40">
        <f t="shared" si="62"/>
        <v>0.24358506666666666</v>
      </c>
    </row>
    <row r="500" spans="1:29">
      <c r="A500" s="31" t="s">
        <v>1985</v>
      </c>
      <c r="B500" s="2">
        <v>10</v>
      </c>
      <c r="C500" s="175">
        <v>5.2</v>
      </c>
      <c r="D500" s="176">
        <v>1.923</v>
      </c>
      <c r="E500" s="32">
        <f t="shared" si="45"/>
        <v>0.13666666666666666</v>
      </c>
      <c r="F500" s="13">
        <f t="shared" si="46"/>
        <v>-9.2963999999999908E-2</v>
      </c>
      <c r="H500" s="5">
        <f t="shared" si="47"/>
        <v>-0.92963999999999913</v>
      </c>
      <c r="I500" s="2" t="s">
        <v>65</v>
      </c>
      <c r="J500" s="33" t="s">
        <v>1986</v>
      </c>
      <c r="K500" s="34">
        <f t="shared" si="48"/>
        <v>43849</v>
      </c>
      <c r="L500" s="34" t="str">
        <f t="shared" ca="1" si="49"/>
        <v>2021-04-09</v>
      </c>
      <c r="M500" s="18">
        <f t="shared" ca="1" si="50"/>
        <v>4470</v>
      </c>
      <c r="N500" s="19">
        <f t="shared" ca="1" si="51"/>
        <v>-7.5910201342281811E-2</v>
      </c>
      <c r="O500" s="35">
        <f t="shared" si="52"/>
        <v>9.9996000000000009</v>
      </c>
      <c r="P500" s="35">
        <f t="shared" si="53"/>
        <v>3.9999999999906777E-4</v>
      </c>
      <c r="Q500" s="36">
        <f t="shared" si="54"/>
        <v>6.6666666666666666E-2</v>
      </c>
      <c r="R500" s="37">
        <f t="shared" si="55"/>
        <v>8653.5900000000165</v>
      </c>
      <c r="S500" s="38">
        <f t="shared" si="56"/>
        <v>16640.853570000032</v>
      </c>
      <c r="T500" s="38"/>
      <c r="U500" s="38"/>
      <c r="V500" s="39">
        <f t="shared" si="57"/>
        <v>63383.61789999999</v>
      </c>
      <c r="W500" s="39">
        <f t="shared" si="58"/>
        <v>80024.471470000019</v>
      </c>
      <c r="X500" s="1">
        <f t="shared" si="59"/>
        <v>66331</v>
      </c>
      <c r="Y500" s="37">
        <f t="shared" si="60"/>
        <v>13693.471470000019</v>
      </c>
      <c r="Z500" s="183">
        <f t="shared" si="61"/>
        <v>0.20644150502781522</v>
      </c>
      <c r="AA500" s="183">
        <f>SUM($C$2:C500)*D500/SUM($B$2:B500)-1</f>
        <v>0.40645369028056266</v>
      </c>
      <c r="AB500" s="183">
        <f t="shared" si="43"/>
        <v>-0.20001218525274744</v>
      </c>
      <c r="AC500" s="40">
        <f t="shared" si="62"/>
        <v>0.22963066666666657</v>
      </c>
    </row>
    <row r="501" spans="1:29">
      <c r="A501" s="31" t="s">
        <v>1987</v>
      </c>
      <c r="B501" s="2">
        <v>10</v>
      </c>
      <c r="C501" s="175">
        <v>5.16</v>
      </c>
      <c r="D501" s="176">
        <v>1.9359</v>
      </c>
      <c r="E501" s="32">
        <f t="shared" si="45"/>
        <v>0.13666666666666666</v>
      </c>
      <c r="F501" s="13">
        <f t="shared" si="46"/>
        <v>-9.9941199999999952E-2</v>
      </c>
      <c r="H501" s="5">
        <f t="shared" si="47"/>
        <v>-0.99941199999999952</v>
      </c>
      <c r="I501" s="2" t="s">
        <v>65</v>
      </c>
      <c r="J501" s="33" t="s">
        <v>1988</v>
      </c>
      <c r="K501" s="34">
        <f t="shared" si="48"/>
        <v>43850</v>
      </c>
      <c r="L501" s="34" t="str">
        <f t="shared" ca="1" si="49"/>
        <v>2021-04-09</v>
      </c>
      <c r="M501" s="18">
        <f t="shared" ca="1" si="50"/>
        <v>4460</v>
      </c>
      <c r="N501" s="19">
        <f t="shared" ca="1" si="51"/>
        <v>-8.1790443946188313E-2</v>
      </c>
      <c r="O501" s="35">
        <f t="shared" si="52"/>
        <v>9.9892439999999993</v>
      </c>
      <c r="P501" s="35">
        <f t="shared" si="53"/>
        <v>1.0756000000000654E-2</v>
      </c>
      <c r="Q501" s="36">
        <f t="shared" si="54"/>
        <v>6.6666666666666666E-2</v>
      </c>
      <c r="R501" s="37">
        <f t="shared" si="55"/>
        <v>8658.7500000000164</v>
      </c>
      <c r="S501" s="38">
        <f t="shared" si="56"/>
        <v>16762.47412500003</v>
      </c>
      <c r="T501" s="38"/>
      <c r="U501" s="38"/>
      <c r="V501" s="39">
        <f t="shared" si="57"/>
        <v>63383.61789999999</v>
      </c>
      <c r="W501" s="39">
        <f t="shared" si="58"/>
        <v>80146.09202500002</v>
      </c>
      <c r="X501" s="1">
        <f t="shared" si="59"/>
        <v>66341</v>
      </c>
      <c r="Y501" s="37">
        <f t="shared" si="60"/>
        <v>13805.09202500002</v>
      </c>
      <c r="Z501" s="183">
        <f t="shared" si="61"/>
        <v>0.20809291426116605</v>
      </c>
      <c r="AA501" s="183">
        <f>SUM($C$2:C501)*D501/SUM($B$2:B501)-1</f>
        <v>0.4158257073755296</v>
      </c>
      <c r="AB501" s="183">
        <f t="shared" si="43"/>
        <v>-0.20773279311436355</v>
      </c>
      <c r="AC501" s="40">
        <f t="shared" si="62"/>
        <v>0.23660786666666661</v>
      </c>
    </row>
    <row r="502" spans="1:29">
      <c r="A502" s="31" t="s">
        <v>1989</v>
      </c>
      <c r="B502" s="2">
        <v>10</v>
      </c>
      <c r="C502" s="175">
        <v>5.08</v>
      </c>
      <c r="D502" s="176">
        <v>1.9655</v>
      </c>
      <c r="E502" s="32">
        <f t="shared" si="45"/>
        <v>0.13666666666666666</v>
      </c>
      <c r="F502" s="13">
        <f t="shared" si="46"/>
        <v>-0.11389560000000003</v>
      </c>
      <c r="H502" s="5">
        <f t="shared" si="47"/>
        <v>-1.1389560000000003</v>
      </c>
      <c r="I502" s="2" t="s">
        <v>65</v>
      </c>
      <c r="J502" s="33" t="s">
        <v>1990</v>
      </c>
      <c r="K502" s="34">
        <f t="shared" si="48"/>
        <v>43851</v>
      </c>
      <c r="L502" s="34" t="str">
        <f t="shared" ca="1" si="49"/>
        <v>2021-04-09</v>
      </c>
      <c r="M502" s="18">
        <f t="shared" ca="1" si="50"/>
        <v>4450</v>
      </c>
      <c r="N502" s="19">
        <f t="shared" ca="1" si="51"/>
        <v>-9.3419986516853959E-2</v>
      </c>
      <c r="O502" s="35">
        <f t="shared" si="52"/>
        <v>9.9847400000000004</v>
      </c>
      <c r="P502" s="35">
        <f t="shared" si="53"/>
        <v>1.5259999999999607E-2</v>
      </c>
      <c r="Q502" s="36">
        <f t="shared" si="54"/>
        <v>6.6666666666666666E-2</v>
      </c>
      <c r="R502" s="37">
        <f t="shared" si="55"/>
        <v>8663.8300000000163</v>
      </c>
      <c r="S502" s="38">
        <f t="shared" si="56"/>
        <v>17028.757865000032</v>
      </c>
      <c r="T502" s="38"/>
      <c r="U502" s="38"/>
      <c r="V502" s="39">
        <f t="shared" si="57"/>
        <v>63383.61789999999</v>
      </c>
      <c r="W502" s="39">
        <f t="shared" si="58"/>
        <v>80412.375765000019</v>
      </c>
      <c r="X502" s="1">
        <f t="shared" si="59"/>
        <v>66351</v>
      </c>
      <c r="Y502" s="37">
        <f t="shared" si="60"/>
        <v>14061.375765000019</v>
      </c>
      <c r="Z502" s="183">
        <f t="shared" si="61"/>
        <v>0.21192409707464877</v>
      </c>
      <c r="AA502" s="183">
        <f>SUM($C$2:C502)*D502/SUM($B$2:B502)-1</f>
        <v>0.43740758428659743</v>
      </c>
      <c r="AB502" s="183">
        <f t="shared" si="43"/>
        <v>-0.22548348721194866</v>
      </c>
      <c r="AC502" s="40">
        <f t="shared" si="62"/>
        <v>0.2505622666666667</v>
      </c>
    </row>
    <row r="503" spans="1:29">
      <c r="A503" s="31" t="s">
        <v>1991</v>
      </c>
      <c r="B503" s="2">
        <v>10</v>
      </c>
      <c r="C503" s="175">
        <v>5.08</v>
      </c>
      <c r="D503" s="176">
        <v>1.9673</v>
      </c>
      <c r="E503" s="32">
        <f t="shared" si="45"/>
        <v>0.13666666666666666</v>
      </c>
      <c r="F503" s="13">
        <f t="shared" si="46"/>
        <v>-0.11389560000000003</v>
      </c>
      <c r="H503" s="5">
        <f t="shared" si="47"/>
        <v>-1.1389560000000003</v>
      </c>
      <c r="I503" s="2" t="s">
        <v>65</v>
      </c>
      <c r="J503" s="33" t="s">
        <v>1992</v>
      </c>
      <c r="K503" s="34">
        <f t="shared" si="48"/>
        <v>43852</v>
      </c>
      <c r="L503" s="34" t="str">
        <f t="shared" ca="1" si="49"/>
        <v>2021-04-09</v>
      </c>
      <c r="M503" s="18">
        <f t="shared" ca="1" si="50"/>
        <v>4440</v>
      </c>
      <c r="N503" s="19">
        <f t="shared" ca="1" si="51"/>
        <v>-9.3630391891891915E-2</v>
      </c>
      <c r="O503" s="35">
        <f t="shared" si="52"/>
        <v>9.9938839999999995</v>
      </c>
      <c r="P503" s="35">
        <f t="shared" si="53"/>
        <v>6.1160000000004544E-3</v>
      </c>
      <c r="Q503" s="36">
        <f t="shared" si="54"/>
        <v>6.6666666666666666E-2</v>
      </c>
      <c r="R503" s="37">
        <f t="shared" si="55"/>
        <v>8668.9100000000162</v>
      </c>
      <c r="S503" s="38">
        <f t="shared" si="56"/>
        <v>17054.346643000034</v>
      </c>
      <c r="T503" s="38"/>
      <c r="U503" s="38"/>
      <c r="V503" s="39">
        <f t="shared" si="57"/>
        <v>63383.61789999999</v>
      </c>
      <c r="W503" s="39">
        <f t="shared" si="58"/>
        <v>80437.964543000024</v>
      </c>
      <c r="X503" s="1">
        <f t="shared" si="59"/>
        <v>66361</v>
      </c>
      <c r="Y503" s="37">
        <f t="shared" si="60"/>
        <v>14076.964543000024</v>
      </c>
      <c r="Z503" s="183">
        <f t="shared" si="61"/>
        <v>0.21212707076445536</v>
      </c>
      <c r="AA503" s="183">
        <f>SUM($C$2:C503)*D503/SUM($B$2:B503)-1</f>
        <v>0.43865775469025503</v>
      </c>
      <c r="AB503" s="183">
        <f t="shared" si="43"/>
        <v>-0.22653068392579967</v>
      </c>
      <c r="AC503" s="40">
        <f t="shared" si="62"/>
        <v>0.2505622666666667</v>
      </c>
    </row>
    <row r="504" spans="1:29">
      <c r="A504" s="227" t="s">
        <v>2024</v>
      </c>
      <c r="B504" s="2">
        <v>10</v>
      </c>
      <c r="C504" s="175">
        <v>5.08</v>
      </c>
      <c r="D504" s="176">
        <v>1.9673</v>
      </c>
      <c r="E504" s="32">
        <f t="shared" si="45"/>
        <v>0.13666666666666666</v>
      </c>
      <c r="F504" s="13">
        <f t="shared" si="46"/>
        <v>-0.11389560000000003</v>
      </c>
      <c r="H504" s="5">
        <f t="shared" si="47"/>
        <v>-1.1389560000000003</v>
      </c>
      <c r="I504" s="2" t="s">
        <v>65</v>
      </c>
      <c r="J504" s="33" t="s">
        <v>2025</v>
      </c>
      <c r="K504" s="34">
        <f t="shared" si="48"/>
        <v>43855</v>
      </c>
      <c r="L504" s="34" t="str">
        <f t="shared" ca="1" si="49"/>
        <v>2021-04-09</v>
      </c>
      <c r="M504" s="18">
        <f t="shared" ca="1" si="50"/>
        <v>4410</v>
      </c>
      <c r="N504" s="19">
        <f t="shared" ca="1" si="51"/>
        <v>-9.4267333333333356E-2</v>
      </c>
      <c r="O504" s="35">
        <f t="shared" si="52"/>
        <v>9.9938839999999995</v>
      </c>
      <c r="P504" s="35">
        <f t="shared" si="53"/>
        <v>6.1160000000004544E-3</v>
      </c>
      <c r="Q504" s="36">
        <f t="shared" si="54"/>
        <v>6.6666666666666666E-2</v>
      </c>
      <c r="R504" s="37">
        <f t="shared" si="55"/>
        <v>8673.9900000000162</v>
      </c>
      <c r="S504" s="38">
        <f t="shared" si="56"/>
        <v>17064.340527000033</v>
      </c>
      <c r="T504" s="38"/>
      <c r="U504" s="38"/>
      <c r="V504" s="39">
        <f t="shared" si="57"/>
        <v>63383.61789999999</v>
      </c>
      <c r="W504" s="39">
        <f t="shared" si="58"/>
        <v>80447.95842700002</v>
      </c>
      <c r="X504" s="1">
        <f t="shared" si="59"/>
        <v>66371</v>
      </c>
      <c r="Y504" s="37">
        <f t="shared" si="60"/>
        <v>14076.95842700002</v>
      </c>
      <c r="Z504" s="183">
        <f t="shared" si="61"/>
        <v>0.2120950178089831</v>
      </c>
      <c r="AA504" s="183">
        <f>SUM($C$2:C504)*D504/SUM($B$2:B504)-1</f>
        <v>0.43859157076132682</v>
      </c>
      <c r="AB504" s="183">
        <f t="shared" si="43"/>
        <v>-0.22649655295234372</v>
      </c>
      <c r="AC504" s="40">
        <f t="shared" si="62"/>
        <v>0.2505622666666667</v>
      </c>
    </row>
  </sheetData>
  <autoFilter ref="A1:AC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J504"/>
  <sheetViews>
    <sheetView zoomScale="80" zoomScaleNormal="80" workbookViewId="0">
      <pane xSplit="1" ySplit="1" topLeftCell="B488" activePane="bottomRight" state="frozen"/>
      <selection activeCell="G436" sqref="G436"/>
      <selection pane="topRight" activeCell="G436" sqref="G436"/>
      <selection pane="bottomLeft" activeCell="G436" sqref="G436"/>
      <selection pane="bottomRight" activeCell="F506" sqref="F50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317</v>
      </c>
      <c r="H1" s="135" t="str">
        <f>ROUND(SUM(H2:H19862),2)&amp;"盈利"</f>
        <v>12906.01盈利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29.76%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0" t="s">
        <v>320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27</v>
      </c>
      <c r="J2" s="16" t="s">
        <v>321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f>SUM($C$2:C2)*D2/SUM($B$2:B2)-1</f>
        <v>2.1920000000008599E-5</v>
      </c>
      <c r="AB2" s="183">
        <f t="shared" ref="AB2:AB34" si="0">Z2-AA2</f>
        <v>0</v>
      </c>
      <c r="AC2" s="53" t="s">
        <v>28</v>
      </c>
      <c r="AD2" s="53"/>
    </row>
    <row r="3" spans="1:1024">
      <c r="A3" s="10" t="s">
        <v>322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27</v>
      </c>
      <c r="J3" s="16" t="s">
        <v>323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f>SUM($C$2:C3)*D3/SUM($B$2:B3)-1</f>
        <v>-2.131166666666573E-3</v>
      </c>
      <c r="AB3" s="183">
        <f t="shared" si="0"/>
        <v>0</v>
      </c>
      <c r="AC3" s="53" t="s">
        <v>28</v>
      </c>
      <c r="AD3" s="53"/>
    </row>
    <row r="4" spans="1:1024">
      <c r="A4" s="10" t="s">
        <v>324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27</v>
      </c>
      <c r="J4" s="16" t="s">
        <v>325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f>SUM($C$2:C4)*D4/SUM($B$2:B4)-1</f>
        <v>1.3408440000000077E-2</v>
      </c>
      <c r="AB4" s="183">
        <f t="shared" si="0"/>
        <v>2.2551405187698492E-17</v>
      </c>
      <c r="AC4" s="53" t="s">
        <v>28</v>
      </c>
      <c r="AD4" s="53"/>
    </row>
    <row r="5" spans="1:1024">
      <c r="A5" s="10" t="s">
        <v>326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27</v>
      </c>
      <c r="J5" s="16" t="s">
        <v>32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f>SUM($C$2:C5)*D5/SUM($B$2:B5)-1</f>
        <v>2.3021720000000245E-2</v>
      </c>
      <c r="AB5" s="183">
        <f t="shared" si="0"/>
        <v>-4.5102810375396984E-17</v>
      </c>
      <c r="AC5" s="53" t="s">
        <v>28</v>
      </c>
      <c r="AD5" s="53"/>
    </row>
    <row r="6" spans="1:1024">
      <c r="A6" s="10" t="s">
        <v>327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27</v>
      </c>
      <c r="J6" s="16" t="s">
        <v>328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f>SUM($C$2:C6)*D6/SUM($B$2:B6)-1</f>
        <v>1.6456183999999929E-2</v>
      </c>
      <c r="AB6" s="183">
        <f t="shared" si="0"/>
        <v>-2.7755575615628914E-17</v>
      </c>
      <c r="AC6" s="53" t="s">
        <v>28</v>
      </c>
      <c r="AD6" s="53"/>
    </row>
    <row r="7" spans="1:1024">
      <c r="A7" s="10" t="s">
        <v>329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27</v>
      </c>
      <c r="J7" s="16" t="s">
        <v>330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f>SUM($C$2:C7)*D7/SUM($B$2:B7)-1</f>
        <v>1.5976288888888801E-2</v>
      </c>
      <c r="AB7" s="183">
        <f t="shared" si="0"/>
        <v>0</v>
      </c>
      <c r="AC7" s="53" t="s">
        <v>28</v>
      </c>
      <c r="AD7" s="53"/>
    </row>
    <row r="8" spans="1:1024">
      <c r="A8" s="10" t="s">
        <v>331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27</v>
      </c>
      <c r="J8" s="16" t="s">
        <v>36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f>SUM($C$2:C8)*D8/SUM($B$2:B8)-1</f>
        <v>1.230559047619062E-2</v>
      </c>
      <c r="AB8" s="183">
        <f t="shared" si="0"/>
        <v>-1.9081958235744878E-17</v>
      </c>
      <c r="AC8" s="53" t="s">
        <v>28</v>
      </c>
      <c r="AD8" s="53"/>
    </row>
    <row r="9" spans="1:1024">
      <c r="A9" s="10" t="s">
        <v>332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27</v>
      </c>
      <c r="J9" s="16" t="s">
        <v>333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f>SUM($C$2:C9)*D9/SUM($B$2:B9)-1</f>
        <v>1.7260365000000277E-2</v>
      </c>
      <c r="AB9" s="183">
        <f t="shared" si="0"/>
        <v>0</v>
      </c>
      <c r="AC9" s="53" t="s">
        <v>28</v>
      </c>
      <c r="AD9" s="53"/>
    </row>
    <row r="10" spans="1:1024">
      <c r="A10" s="10" t="s">
        <v>334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27</v>
      </c>
      <c r="J10" s="16" t="s">
        <v>39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f>SUM($C$2:C10)*D10/SUM($B$2:B10)-1</f>
        <v>9.5989555555557882E-3</v>
      </c>
      <c r="AB10" s="183">
        <f t="shared" si="0"/>
        <v>0</v>
      </c>
      <c r="AC10" s="53" t="s">
        <v>28</v>
      </c>
      <c r="AD10" s="53"/>
    </row>
    <row r="11" spans="1:1024">
      <c r="A11" s="10" t="s">
        <v>335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27</v>
      </c>
      <c r="J11" s="16" t="s">
        <v>336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f>SUM($C$2:C11)*D11/SUM($B$2:B11)-1</f>
        <v>2.0861206666666687E-2</v>
      </c>
      <c r="AB11" s="183">
        <f t="shared" si="0"/>
        <v>0</v>
      </c>
      <c r="AC11" s="53" t="s">
        <v>28</v>
      </c>
      <c r="AD11" s="53"/>
    </row>
    <row r="12" spans="1:1024">
      <c r="A12" s="10" t="s">
        <v>337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27</v>
      </c>
      <c r="J12" s="16" t="s">
        <v>338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f>SUM($C$2:C12)*D12/SUM($B$2:B12)-1</f>
        <v>1.6771253333333291E-2</v>
      </c>
      <c r="AB12" s="183">
        <f t="shared" si="0"/>
        <v>0</v>
      </c>
      <c r="AC12" s="53" t="s">
        <v>28</v>
      </c>
      <c r="AD12" s="53"/>
    </row>
    <row r="13" spans="1:1024">
      <c r="A13" s="10" t="s">
        <v>339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27</v>
      </c>
      <c r="J13" s="16" t="s">
        <v>340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f>SUM($C$2:C13)*D13/SUM($B$2:B13)-1</f>
        <v>8.743535555555404E-3</v>
      </c>
      <c r="AB13" s="183">
        <f t="shared" si="0"/>
        <v>0</v>
      </c>
      <c r="AC13" s="53" t="s">
        <v>28</v>
      </c>
      <c r="AD13" s="53"/>
    </row>
    <row r="14" spans="1:1024">
      <c r="A14" s="10" t="s">
        <v>341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27</v>
      </c>
      <c r="J14" s="16" t="s">
        <v>342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f>SUM($C$2:C14)*D14/SUM($B$2:B14)-1</f>
        <v>1.7087203076922908E-2</v>
      </c>
      <c r="AB14" s="183">
        <f t="shared" si="0"/>
        <v>0</v>
      </c>
      <c r="AC14" s="53" t="s">
        <v>28</v>
      </c>
      <c r="AD14" s="53"/>
    </row>
    <row r="15" spans="1:1024">
      <c r="A15" s="10" t="s">
        <v>343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27</v>
      </c>
      <c r="J15" s="16" t="s">
        <v>344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f>SUM($C$2:C15)*D15/SUM($B$2:B15)-1</f>
        <v>2.120396952380954E-2</v>
      </c>
      <c r="AB15" s="183">
        <f t="shared" si="0"/>
        <v>-4.163336342344337E-17</v>
      </c>
      <c r="AC15" s="53" t="s">
        <v>28</v>
      </c>
      <c r="AD15" s="53"/>
    </row>
    <row r="16" spans="1:1024">
      <c r="A16" s="10" t="s">
        <v>345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27</v>
      </c>
      <c r="J16" s="16" t="s">
        <v>346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f>SUM($C$2:C16)*D16/SUM($B$2:B16)-1</f>
        <v>6.3412675555556408E-3</v>
      </c>
      <c r="AB16" s="183">
        <f t="shared" si="0"/>
        <v>0</v>
      </c>
      <c r="AC16" s="53" t="s">
        <v>28</v>
      </c>
      <c r="AD16" s="53"/>
    </row>
    <row r="17" spans="1:30">
      <c r="A17" s="10" t="s">
        <v>347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27</v>
      </c>
      <c r="J17" s="16" t="s">
        <v>348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f>SUM($C$2:C17)*D17/SUM($B$2:B17)-1</f>
        <v>7.5706058333333548E-3</v>
      </c>
      <c r="AB17" s="183">
        <f t="shared" si="0"/>
        <v>0</v>
      </c>
      <c r="AC17" s="53" t="s">
        <v>28</v>
      </c>
      <c r="AD17" s="53"/>
    </row>
    <row r="18" spans="1:30">
      <c r="A18" s="10" t="s">
        <v>349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27</v>
      </c>
      <c r="J18" s="16" t="s">
        <v>350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f>SUM($C$2:C18)*D18/SUM($B$2:B18)-1</f>
        <v>1.1893587058823485E-2</v>
      </c>
      <c r="AB18" s="183">
        <f t="shared" si="0"/>
        <v>1.5612511283791264E-17</v>
      </c>
      <c r="AC18" s="53" t="s">
        <v>28</v>
      </c>
      <c r="AD18" s="53"/>
    </row>
    <row r="19" spans="1:30">
      <c r="A19" s="10" t="s">
        <v>351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27</v>
      </c>
      <c r="J19" s="16" t="s">
        <v>352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f>SUM($C$2:C19)*D19/SUM($B$2:B19)-1</f>
        <v>7.3344377777777581E-3</v>
      </c>
      <c r="AB19" s="183">
        <f t="shared" si="0"/>
        <v>0</v>
      </c>
      <c r="AC19" s="53" t="s">
        <v>28</v>
      </c>
      <c r="AD19" s="53"/>
    </row>
    <row r="20" spans="1:30">
      <c r="A20" s="10" t="s">
        <v>353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27</v>
      </c>
      <c r="J20" s="16" t="s">
        <v>354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f>SUM($C$2:C20)*D20/SUM($B$2:B20)-1</f>
        <v>4.3684818181817242E-3</v>
      </c>
      <c r="AB20" s="183">
        <f t="shared" si="0"/>
        <v>0</v>
      </c>
      <c r="AC20" s="53" t="s">
        <v>28</v>
      </c>
      <c r="AD20" s="53"/>
    </row>
    <row r="21" spans="1:30">
      <c r="A21" s="10" t="s">
        <v>355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27</v>
      </c>
      <c r="J21" s="16" t="s">
        <v>356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f>SUM($C$2:C21)*D21/SUM($B$2:B21)-1</f>
        <v>-6.608901234567921E-3</v>
      </c>
      <c r="AB21" s="183">
        <f t="shared" si="0"/>
        <v>0</v>
      </c>
      <c r="AC21" s="53" t="s">
        <v>28</v>
      </c>
      <c r="AD21" s="53"/>
    </row>
    <row r="22" spans="1:30">
      <c r="A22" s="10" t="s">
        <v>357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27</v>
      </c>
      <c r="J22" s="16" t="s">
        <v>358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f>SUM($C$2:C22)*D22/SUM($B$2:B22)-1</f>
        <v>-1.458176438746428E-2</v>
      </c>
      <c r="AB22" s="183">
        <f t="shared" si="0"/>
        <v>-2.0816681711721685E-17</v>
      </c>
      <c r="AC22" s="53" t="s">
        <v>28</v>
      </c>
      <c r="AD22" s="53"/>
    </row>
    <row r="23" spans="1:30">
      <c r="A23" s="10" t="s">
        <v>359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27</v>
      </c>
      <c r="J23" s="16" t="s">
        <v>360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f>SUM($C$2:C23)*D23/SUM($B$2:B23)-1</f>
        <v>-2.0720528835978747E-2</v>
      </c>
      <c r="AB23" s="183">
        <f t="shared" si="0"/>
        <v>4.5102810375396984E-17</v>
      </c>
      <c r="AC23" s="53" t="s">
        <v>28</v>
      </c>
      <c r="AD23" s="53"/>
    </row>
    <row r="24" spans="1:30">
      <c r="A24" s="10" t="s">
        <v>361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27</v>
      </c>
      <c r="J24" s="16" t="s">
        <v>362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f>SUM($C$2:C24)*D24/SUM($B$2:B24)-1</f>
        <v>4.7172834567903443E-3</v>
      </c>
      <c r="AB24" s="183">
        <f t="shared" si="0"/>
        <v>0</v>
      </c>
      <c r="AC24" s="53" t="s">
        <v>28</v>
      </c>
      <c r="AD24" s="53"/>
    </row>
    <row r="25" spans="1:30">
      <c r="A25" s="10" t="s">
        <v>363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27</v>
      </c>
      <c r="J25" s="16" t="s">
        <v>364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f>SUM($C$2:C25)*D25/SUM($B$2:B25)-1</f>
        <v>2.6450175462963132E-2</v>
      </c>
      <c r="AB25" s="183">
        <f t="shared" si="0"/>
        <v>-3.1225022567582528E-17</v>
      </c>
      <c r="AC25" s="53" t="s">
        <v>28</v>
      </c>
      <c r="AD25" s="53"/>
    </row>
    <row r="26" spans="1:30">
      <c r="A26" s="10" t="s">
        <v>365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27</v>
      </c>
      <c r="J26" s="16" t="s">
        <v>366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f>SUM($C$2:C26)*D26/SUM($B$2:B26)-1</f>
        <v>3.3645198423423617E-2</v>
      </c>
      <c r="AB26" s="183">
        <f t="shared" si="0"/>
        <v>0</v>
      </c>
      <c r="AC26" s="53" t="s">
        <v>28</v>
      </c>
      <c r="AD26" s="53"/>
    </row>
    <row r="27" spans="1:30">
      <c r="A27" s="10" t="s">
        <v>367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27</v>
      </c>
      <c r="J27" s="16" t="s">
        <v>368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f>SUM($C$2:C27)*D27/SUM($B$2:B27)-1</f>
        <v>4.8317989035087772E-2</v>
      </c>
      <c r="AB27" s="183">
        <f t="shared" si="0"/>
        <v>0</v>
      </c>
      <c r="AC27" s="53" t="s">
        <v>28</v>
      </c>
      <c r="AD27" s="53"/>
    </row>
    <row r="28" spans="1:30">
      <c r="A28" s="10" t="s">
        <v>369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27</v>
      </c>
      <c r="J28" s="16" t="s">
        <v>370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f>SUM($C$2:C28)*D28/SUM($B$2:B28)-1</f>
        <v>5.1354744444444433E-2</v>
      </c>
      <c r="AB28" s="183">
        <f t="shared" si="0"/>
        <v>0</v>
      </c>
      <c r="AC28" s="53" t="s">
        <v>28</v>
      </c>
      <c r="AD28" s="53"/>
    </row>
    <row r="29" spans="1:30">
      <c r="A29" s="10" t="s">
        <v>371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27</v>
      </c>
      <c r="J29" s="16" t="s">
        <v>372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f>SUM($C$2:C29)*D29/SUM($B$2:B29)-1</f>
        <v>4.3596968750000187E-2</v>
      </c>
      <c r="AB29" s="183">
        <f t="shared" si="0"/>
        <v>0</v>
      </c>
      <c r="AC29" s="53" t="s">
        <v>28</v>
      </c>
      <c r="AD29" s="53"/>
    </row>
    <row r="30" spans="1:30">
      <c r="A30" s="10" t="s">
        <v>373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27</v>
      </c>
      <c r="J30" s="16" t="s">
        <v>374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f>SUM($C$2:C30)*D30/SUM($B$2:B30)-1</f>
        <v>7.6446217886178891E-2</v>
      </c>
      <c r="AB30" s="183">
        <f t="shared" si="0"/>
        <v>0</v>
      </c>
      <c r="AC30" s="53" t="s">
        <v>28</v>
      </c>
      <c r="AD30" s="53"/>
    </row>
    <row r="31" spans="1:30">
      <c r="A31" s="10" t="s">
        <v>375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27</v>
      </c>
      <c r="J31" s="16" t="s">
        <v>376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f>SUM($C$2:C31)*D31/SUM($B$2:B31)-1</f>
        <v>7.5886829850746462E-2</v>
      </c>
      <c r="AB31" s="183">
        <f t="shared" si="0"/>
        <v>0</v>
      </c>
      <c r="AC31" s="53" t="s">
        <v>28</v>
      </c>
      <c r="AD31" s="53"/>
    </row>
    <row r="32" spans="1:30">
      <c r="A32" s="10" t="s">
        <v>377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27</v>
      </c>
      <c r="J32" s="16" t="s">
        <v>378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f>SUM($C$2:C32)*D32/SUM($B$2:B32)-1</f>
        <v>7.4463092202729397E-2</v>
      </c>
      <c r="AB32" s="183">
        <f t="shared" si="0"/>
        <v>0</v>
      </c>
      <c r="AC32" s="53" t="s">
        <v>28</v>
      </c>
      <c r="AD32" s="53"/>
    </row>
    <row r="33" spans="1:30">
      <c r="A33" s="10" t="s">
        <v>379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27</v>
      </c>
      <c r="J33" s="16" t="s">
        <v>380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f>SUM($C$2:C33)*D33/SUM($B$2:B33)-1</f>
        <v>7.1157588347660283E-2</v>
      </c>
      <c r="AB33" s="183">
        <f t="shared" si="0"/>
        <v>0</v>
      </c>
      <c r="AC33" s="53" t="s">
        <v>28</v>
      </c>
      <c r="AD33" s="53"/>
    </row>
    <row r="34" spans="1:30">
      <c r="A34" s="10" t="s">
        <v>381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27</v>
      </c>
      <c r="J34" s="16" t="s">
        <v>382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f>SUM($C$2:C34)*D34/SUM($B$2:B34)-1</f>
        <v>9.4707961797753093E-2</v>
      </c>
      <c r="AB34" s="183">
        <f t="shared" si="0"/>
        <v>0</v>
      </c>
      <c r="AC34" s="53" t="s">
        <v>28</v>
      </c>
      <c r="AD34" s="53"/>
    </row>
    <row r="35" spans="1:30">
      <c r="A35" s="10" t="s">
        <v>383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27</v>
      </c>
      <c r="J35" s="16" t="s">
        <v>738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0.261166790580319</v>
      </c>
      <c r="AB35" s="183">
        <v>-8.9566433978129894E-3</v>
      </c>
      <c r="AC35" s="55" t="s">
        <v>28</v>
      </c>
      <c r="AD35" s="53"/>
    </row>
    <row r="36" spans="1:30">
      <c r="A36" s="10" t="s">
        <v>384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27</v>
      </c>
      <c r="J36" s="16" t="s">
        <v>385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0.25572774846727397</v>
      </c>
      <c r="AB36" s="183">
        <v>-8.7061768019880102E-3</v>
      </c>
      <c r="AC36" s="55" t="s">
        <v>28</v>
      </c>
      <c r="AD36" s="40"/>
    </row>
    <row r="37" spans="1:30">
      <c r="A37" s="10" t="s">
        <v>386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27</v>
      </c>
      <c r="J37" s="16" t="s">
        <v>387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0.24711231102040801</v>
      </c>
      <c r="AB37" s="183">
        <v>-8.2135175510199797E-3</v>
      </c>
      <c r="AC37" s="55" t="s">
        <v>28</v>
      </c>
      <c r="AD37" s="40"/>
    </row>
    <row r="38" spans="1:30">
      <c r="A38" s="10" t="s">
        <v>388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27</v>
      </c>
      <c r="J38" s="16" t="s">
        <v>389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0.24505360450522901</v>
      </c>
      <c r="AB38" s="183">
        <v>-8.2080873692679801E-3</v>
      </c>
      <c r="AC38" s="55" t="s">
        <v>28</v>
      </c>
      <c r="AD38" s="40"/>
    </row>
    <row r="39" spans="1:30">
      <c r="A39" s="10" t="s">
        <v>390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27</v>
      </c>
      <c r="J39" s="16" t="s">
        <v>391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0.25119745075337002</v>
      </c>
      <c r="AB39" s="183">
        <v>-8.7995601903249898E-3</v>
      </c>
      <c r="AC39" s="55" t="s">
        <v>28</v>
      </c>
      <c r="AD39" s="40"/>
    </row>
    <row r="40" spans="1:30">
      <c r="A40" s="144" t="s">
        <v>392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955</v>
      </c>
      <c r="J40" s="152" t="s">
        <v>1124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0.26666702857142921</v>
      </c>
      <c r="AB40" s="184">
        <v>-1.0121337267081421E-2</v>
      </c>
      <c r="AC40" s="55" t="s">
        <v>28</v>
      </c>
      <c r="AD40" s="40"/>
    </row>
    <row r="41" spans="1:30">
      <c r="A41" s="144" t="s">
        <v>393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955</v>
      </c>
      <c r="J41" s="152" t="s">
        <v>1209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0.29223553825095139</v>
      </c>
      <c r="AB41" s="184">
        <v>-2.1465093840305149E-2</v>
      </c>
      <c r="AC41" s="55" t="s">
        <v>28</v>
      </c>
      <c r="AD41" s="40"/>
    </row>
    <row r="42" spans="1:30">
      <c r="A42" s="144" t="s">
        <v>394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955</v>
      </c>
      <c r="J42" s="152" t="s">
        <v>1210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0.30716872101341353</v>
      </c>
      <c r="AB42" s="184">
        <v>-5.4048876005962088E-2</v>
      </c>
      <c r="AC42" s="55" t="s">
        <v>28</v>
      </c>
      <c r="AD42" s="40"/>
    </row>
    <row r="43" spans="1:30">
      <c r="A43" s="144" t="s">
        <v>395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955</v>
      </c>
      <c r="J43" s="152" t="s">
        <v>1389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0.3168664061358657</v>
      </c>
      <c r="AB43" s="184">
        <v>-7.5949715120526173E-2</v>
      </c>
      <c r="AC43" s="55" t="s">
        <v>28</v>
      </c>
      <c r="AD43" s="40"/>
    </row>
    <row r="44" spans="1:30">
      <c r="A44" s="144" t="s">
        <v>396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955</v>
      </c>
      <c r="J44" s="152" t="s">
        <v>1211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0.26636411762177681</v>
      </c>
      <c r="AB44" s="184">
        <v>-5.2173192550143632E-2</v>
      </c>
      <c r="AC44" s="55" t="s">
        <v>28</v>
      </c>
      <c r="AD44" s="40"/>
    </row>
    <row r="45" spans="1:30">
      <c r="A45" s="144" t="s">
        <v>397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955</v>
      </c>
      <c r="J45" s="152" t="s">
        <v>1390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0.30697803232607179</v>
      </c>
      <c r="AB45" s="184">
        <v>-7.3799084750527433E-2</v>
      </c>
      <c r="AC45" s="55" t="s">
        <v>28</v>
      </c>
      <c r="AD45" s="40"/>
    </row>
    <row r="46" spans="1:30">
      <c r="A46" s="144" t="s">
        <v>398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955</v>
      </c>
      <c r="J46" s="152" t="s">
        <v>1391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0.321972914896552</v>
      </c>
      <c r="AB46" s="184">
        <v>-8.2535150896551945E-2</v>
      </c>
      <c r="AC46" s="55" t="s">
        <v>28</v>
      </c>
      <c r="AD46" s="40"/>
    </row>
    <row r="47" spans="1:30">
      <c r="A47" s="144" t="s">
        <v>399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955</v>
      </c>
      <c r="J47" s="152" t="s">
        <v>1392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0.28787769803656094</v>
      </c>
      <c r="AB47" s="184">
        <v>-6.7459661475965271E-2</v>
      </c>
      <c r="AC47" s="55" t="s">
        <v>28</v>
      </c>
      <c r="AD47" s="40"/>
    </row>
    <row r="48" spans="1:30">
      <c r="A48" s="144" t="s">
        <v>400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955</v>
      </c>
      <c r="J48" s="152" t="s">
        <v>1212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0.2549745579787237</v>
      </c>
      <c r="AB48" s="184">
        <v>-5.3098474468085577E-2</v>
      </c>
      <c r="AC48" s="55" t="s">
        <v>28</v>
      </c>
      <c r="AD48" s="40"/>
    </row>
    <row r="49" spans="1:31">
      <c r="A49" s="144" t="s">
        <v>401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955</v>
      </c>
      <c r="J49" s="152" t="s">
        <v>1213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0.26356039190071878</v>
      </c>
      <c r="AB49" s="184">
        <v>-5.8281217504899008E-2</v>
      </c>
      <c r="AC49" s="55" t="s">
        <v>28</v>
      </c>
      <c r="AD49" s="40"/>
    </row>
    <row r="50" spans="1:31">
      <c r="A50" s="144" t="s">
        <v>402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27</v>
      </c>
      <c r="J50" s="152" t="s">
        <v>1393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0.29002637894736893</v>
      </c>
      <c r="AB50" s="184">
        <v>-7.1580203851091539E-2</v>
      </c>
      <c r="AC50" s="55" t="s">
        <v>28</v>
      </c>
      <c r="AD50" s="40"/>
    </row>
    <row r="51" spans="1:31">
      <c r="A51" s="144" t="s">
        <v>403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955</v>
      </c>
      <c r="J51" s="152" t="s">
        <v>1394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0.28965094006309178</v>
      </c>
      <c r="AB51" s="184">
        <v>-7.642103785488974E-2</v>
      </c>
      <c r="AC51" s="55" t="s">
        <v>28</v>
      </c>
      <c r="AD51" s="40"/>
    </row>
    <row r="52" spans="1:31">
      <c r="A52" s="144" t="s">
        <v>404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955</v>
      </c>
      <c r="J52" s="152" t="s">
        <v>1395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0.28311301898263053</v>
      </c>
      <c r="AB52" s="184">
        <v>-7.4334724937965557E-2</v>
      </c>
      <c r="AC52" s="55" t="s">
        <v>28</v>
      </c>
      <c r="AD52" s="40"/>
    </row>
    <row r="53" spans="1:31">
      <c r="A53" s="144" t="s">
        <v>405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955</v>
      </c>
      <c r="J53" s="152" t="s">
        <v>1396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0.29493280463697413</v>
      </c>
      <c r="AB53" s="184">
        <v>-8.7575499450885053E-2</v>
      </c>
      <c r="AC53" s="55" t="s">
        <v>28</v>
      </c>
      <c r="AD53" s="40"/>
    </row>
    <row r="54" spans="1:31">
      <c r="A54" s="144" t="s">
        <v>406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955</v>
      </c>
      <c r="J54" s="152" t="s">
        <v>1397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0.29705142496998849</v>
      </c>
      <c r="AB54" s="184">
        <v>-8.9750272989196134E-2</v>
      </c>
      <c r="AC54" s="55" t="s">
        <v>28</v>
      </c>
      <c r="AD54" s="40"/>
    </row>
    <row r="55" spans="1:31">
      <c r="A55" s="144" t="s">
        <v>407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955</v>
      </c>
      <c r="J55" s="152" t="s">
        <v>1398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0.27688081382161855</v>
      </c>
      <c r="AB55" s="184">
        <v>-8.0391744122858766E-2</v>
      </c>
      <c r="AC55" s="55" t="s">
        <v>28</v>
      </c>
      <c r="AD55" s="40"/>
      <c r="AE55" s="37"/>
    </row>
    <row r="56" spans="1:31">
      <c r="A56" s="144" t="s">
        <v>408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955</v>
      </c>
      <c r="J56" s="152" t="s">
        <v>1214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0.23929440697674442</v>
      </c>
      <c r="AB56" s="184">
        <v>-6.2263833953488446E-2</v>
      </c>
      <c r="AC56" s="55" t="s">
        <v>28</v>
      </c>
      <c r="AD56" s="40"/>
    </row>
    <row r="57" spans="1:31">
      <c r="A57" s="144" t="s">
        <v>409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27</v>
      </c>
      <c r="J57" s="152" t="s">
        <v>1399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0.24655761911848928</v>
      </c>
      <c r="AB57" s="184">
        <v>-6.6797240755581022E-2</v>
      </c>
      <c r="AC57" s="55" t="s">
        <v>28</v>
      </c>
      <c r="AD57" s="40"/>
    </row>
    <row r="58" spans="1:31">
      <c r="A58" s="144" t="s">
        <v>410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955</v>
      </c>
      <c r="J58" s="152" t="s">
        <v>1215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0.22645246899661808</v>
      </c>
      <c r="AB58" s="184">
        <v>-5.769161217587393E-2</v>
      </c>
      <c r="AC58" s="55" t="s">
        <v>28</v>
      </c>
      <c r="AD58" s="40"/>
    </row>
    <row r="59" spans="1:31">
      <c r="A59" s="144" t="s">
        <v>411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955</v>
      </c>
      <c r="J59" s="152" t="s">
        <v>1400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0.26105287284841783</v>
      </c>
      <c r="AB59" s="184">
        <v>-7.539895258189877E-2</v>
      </c>
      <c r="AC59" s="164" t="s">
        <v>28</v>
      </c>
      <c r="AD59" s="40"/>
    </row>
    <row r="60" spans="1:31">
      <c r="A60" s="144" t="s">
        <v>412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955</v>
      </c>
      <c r="J60" s="152" t="s">
        <v>1467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0.30219846817129681</v>
      </c>
      <c r="AB60" s="184">
        <v>-0.1199206322850821</v>
      </c>
      <c r="AC60" s="164" t="s">
        <v>28</v>
      </c>
      <c r="AD60" s="40"/>
    </row>
    <row r="61" spans="1:31">
      <c r="A61" s="144" t="s">
        <v>413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955</v>
      </c>
      <c r="J61" s="152" t="s">
        <v>1468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0.30138711840455867</v>
      </c>
      <c r="AB61" s="184">
        <v>-0.1204628335528064</v>
      </c>
      <c r="AC61" s="164" t="s">
        <v>28</v>
      </c>
      <c r="AD61" s="40"/>
    </row>
    <row r="62" spans="1:31">
      <c r="A62" s="144" t="s">
        <v>414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955</v>
      </c>
      <c r="J62" s="152" t="s">
        <v>1469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0.31010995210792647</v>
      </c>
      <c r="AB62" s="184">
        <v>-0.12852777392804327</v>
      </c>
      <c r="AC62" s="164" t="s">
        <v>28</v>
      </c>
      <c r="AD62" s="40"/>
    </row>
    <row r="63" spans="1:31">
      <c r="A63" s="144" t="s">
        <v>415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955</v>
      </c>
      <c r="J63" s="152" t="s">
        <v>1470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0.31351432811980073</v>
      </c>
      <c r="AB63" s="184">
        <v>-0.13569382312768274</v>
      </c>
      <c r="AC63" s="164" t="s">
        <v>28</v>
      </c>
      <c r="AD63" s="40"/>
    </row>
    <row r="64" spans="1:31">
      <c r="A64" s="144" t="s">
        <v>416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955</v>
      </c>
      <c r="J64" s="152" t="s">
        <v>1471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0.30418889282977601</v>
      </c>
      <c r="AB64" s="184">
        <v>-0.1302367633020125</v>
      </c>
      <c r="AC64" s="164" t="s">
        <v>28</v>
      </c>
      <c r="AD64" s="40"/>
    </row>
    <row r="65" spans="1:30">
      <c r="A65" s="144" t="s">
        <v>417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955</v>
      </c>
      <c r="J65" s="152" t="s">
        <v>1472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0.3023138843868185</v>
      </c>
      <c r="AB65" s="184">
        <v>-0.12983565640116979</v>
      </c>
      <c r="AC65" s="164" t="s">
        <v>28</v>
      </c>
      <c r="AD65" s="40"/>
    </row>
    <row r="66" spans="1:30">
      <c r="A66" s="144" t="s">
        <v>418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955</v>
      </c>
      <c r="J66" s="152" t="s">
        <v>1473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0.29706004160000044</v>
      </c>
      <c r="AB66" s="184">
        <v>-0.12713767035949375</v>
      </c>
      <c r="AC66" s="164" t="s">
        <v>28</v>
      </c>
      <c r="AD66" s="40"/>
    </row>
    <row r="67" spans="1:30">
      <c r="A67" s="144" t="s">
        <v>419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955</v>
      </c>
      <c r="J67" s="152" t="s">
        <v>1401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0.26862131565782921</v>
      </c>
      <c r="AB67" s="184">
        <v>-0.10937798899449747</v>
      </c>
      <c r="AC67" s="164" t="s">
        <v>28</v>
      </c>
      <c r="AD67" s="40"/>
    </row>
    <row r="68" spans="1:30">
      <c r="A68" s="144" t="s">
        <v>420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955</v>
      </c>
      <c r="J68" s="152" t="s">
        <v>1402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0.26217829960513361</v>
      </c>
      <c r="AB68" s="184">
        <v>-0.10604042448173745</v>
      </c>
      <c r="AC68" s="164" t="s">
        <v>28</v>
      </c>
      <c r="AD68" s="40"/>
    </row>
    <row r="69" spans="1:30">
      <c r="A69" s="144" t="s">
        <v>421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955</v>
      </c>
      <c r="J69" s="152" t="s">
        <v>1403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0.24606882864101332</v>
      </c>
      <c r="AB69" s="184">
        <v>-9.6408802727715459E-2</v>
      </c>
      <c r="AC69" s="164" t="s">
        <v>28</v>
      </c>
      <c r="AD69" s="40"/>
    </row>
    <row r="70" spans="1:30">
      <c r="A70" s="144" t="s">
        <v>422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955</v>
      </c>
      <c r="J70" s="152" t="s">
        <v>1474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0.26628861444444496</v>
      </c>
      <c r="AB70" s="184">
        <v>-0.10970987405982924</v>
      </c>
      <c r="AC70" s="164" t="s">
        <v>28</v>
      </c>
      <c r="AD70" s="40"/>
    </row>
    <row r="71" spans="1:30">
      <c r="A71" s="144" t="s">
        <v>423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955</v>
      </c>
      <c r="J71" s="152" t="s">
        <v>1440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0.27085159058935404</v>
      </c>
      <c r="AB71" s="184">
        <v>-0.11383948479087458</v>
      </c>
      <c r="AC71" s="164" t="s">
        <v>28</v>
      </c>
      <c r="AD71" s="40"/>
    </row>
    <row r="72" spans="1:30">
      <c r="A72" s="144" t="s">
        <v>424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955</v>
      </c>
      <c r="J72" s="152" t="s">
        <v>1404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0.26110569624060198</v>
      </c>
      <c r="AB72" s="184">
        <v>-0.1083316466165416</v>
      </c>
      <c r="AC72" s="164" t="s">
        <v>28</v>
      </c>
      <c r="AD72" s="40"/>
    </row>
    <row r="73" spans="1:30">
      <c r="A73" s="144" t="s">
        <v>425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955</v>
      </c>
      <c r="J73" s="152" t="s">
        <v>1475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0.26353772046783663</v>
      </c>
      <c r="AB73" s="184">
        <v>-0.10976592492880277</v>
      </c>
      <c r="AC73" s="164" t="s">
        <v>28</v>
      </c>
      <c r="AD73" s="40"/>
    </row>
    <row r="74" spans="1:30">
      <c r="A74" s="144" t="s">
        <v>426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955</v>
      </c>
      <c r="J74" s="152" t="s">
        <v>1405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0.24455423648897079</v>
      </c>
      <c r="AB74" s="184">
        <v>-9.9290755514705786E-2</v>
      </c>
      <c r="AC74" s="164" t="s">
        <v>28</v>
      </c>
      <c r="AD74" s="40"/>
    </row>
    <row r="75" spans="1:30">
      <c r="A75" s="144" t="s">
        <v>427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955</v>
      </c>
      <c r="J75" s="152" t="s">
        <v>1406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0.22266162868815265</v>
      </c>
      <c r="AB75" s="184">
        <v>-8.6455842033590358E-2</v>
      </c>
      <c r="AC75" s="164" t="s">
        <v>28</v>
      </c>
      <c r="AD75" s="40"/>
    </row>
    <row r="76" spans="1:30">
      <c r="A76" s="144" t="s">
        <v>428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955</v>
      </c>
      <c r="J76" s="152" t="s">
        <v>1407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0.23062013632287037</v>
      </c>
      <c r="AB76" s="184">
        <v>-9.1899228699551694E-2</v>
      </c>
      <c r="AC76" s="164" t="s">
        <v>28</v>
      </c>
      <c r="AD76" s="40"/>
    </row>
    <row r="77" spans="1:30">
      <c r="A77" s="144" t="s">
        <v>429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27</v>
      </c>
      <c r="J77" s="152" t="s">
        <v>1408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0.18239973947718258</v>
      </c>
      <c r="AB77" s="184">
        <v>-6.3394768276473279E-2</v>
      </c>
      <c r="AC77" s="164" t="s">
        <v>952</v>
      </c>
      <c r="AD77" s="40"/>
    </row>
    <row r="78" spans="1:30">
      <c r="A78" s="144" t="s">
        <v>430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955</v>
      </c>
      <c r="J78" s="152" t="s">
        <v>1149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0.17040309352014038</v>
      </c>
      <c r="AB78" s="184">
        <v>-5.6775555166374669E-2</v>
      </c>
      <c r="AC78" s="164" t="s">
        <v>952</v>
      </c>
      <c r="AD78" s="40"/>
    </row>
    <row r="79" spans="1:30">
      <c r="A79" s="144" t="s">
        <v>431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955</v>
      </c>
      <c r="J79" s="152" t="s">
        <v>1150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0.13939355776720053</v>
      </c>
      <c r="AB79" s="184">
        <v>-3.8972257897014195E-2</v>
      </c>
      <c r="AC79" s="164" t="s">
        <v>952</v>
      </c>
      <c r="AD79" s="40"/>
    </row>
    <row r="80" spans="1:30">
      <c r="A80" s="144" t="s">
        <v>432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955</v>
      </c>
      <c r="J80" s="152" t="s">
        <v>1151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0.14602590932420911</v>
      </c>
      <c r="AB80" s="184">
        <v>-4.3344157399486827E-2</v>
      </c>
      <c r="AC80" s="164" t="s">
        <v>952</v>
      </c>
      <c r="AD80" s="40"/>
    </row>
    <row r="81" spans="1:30">
      <c r="A81" s="144" t="s">
        <v>433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27</v>
      </c>
      <c r="J81" s="152" t="s">
        <v>778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6.3555412431289801E-2</v>
      </c>
      <c r="AB81" s="184">
        <v>3.9179737843555397E-3</v>
      </c>
      <c r="AC81" s="164" t="s">
        <v>952</v>
      </c>
      <c r="AD81" s="40"/>
    </row>
    <row r="82" spans="1:30">
      <c r="A82" s="144" t="s">
        <v>434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27</v>
      </c>
      <c r="J82" s="152" t="s">
        <v>779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7.6469543936214898E-2</v>
      </c>
      <c r="AB82" s="184">
        <v>-3.7833621485519101E-3</v>
      </c>
      <c r="AC82" s="164" t="s">
        <v>952</v>
      </c>
      <c r="AD82" s="40"/>
    </row>
    <row r="83" spans="1:30">
      <c r="A83" s="144" t="s">
        <v>435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27</v>
      </c>
      <c r="J83" s="152" t="s">
        <v>780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7.1428616909621004E-2</v>
      </c>
      <c r="AB83" s="184">
        <v>-1.2169229487708499E-3</v>
      </c>
      <c r="AC83" s="164" t="s">
        <v>952</v>
      </c>
      <c r="AD83" s="40"/>
    </row>
    <row r="84" spans="1:30">
      <c r="A84" s="144" t="s">
        <v>436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27</v>
      </c>
      <c r="J84" s="152" t="s">
        <v>781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5.9070352046300303E-2</v>
      </c>
      <c r="AB84" s="184">
        <v>5.4679851178176496E-3</v>
      </c>
      <c r="AC84" s="164" t="s">
        <v>952</v>
      </c>
      <c r="AD84" s="40"/>
    </row>
    <row r="85" spans="1:30">
      <c r="A85" s="144" t="s">
        <v>437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27</v>
      </c>
      <c r="J85" s="152" t="s">
        <v>999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9.4199739844070596E-2</v>
      </c>
      <c r="AB85" s="184">
        <v>-1.4514549035699299E-2</v>
      </c>
      <c r="AC85" s="164" t="s">
        <v>952</v>
      </c>
      <c r="AD85" s="40"/>
    </row>
    <row r="86" spans="1:30">
      <c r="A86" s="144" t="s">
        <v>438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955</v>
      </c>
      <c r="J86" s="152" t="s">
        <v>1000</v>
      </c>
      <c r="K86" s="153">
        <v>43598</v>
      </c>
      <c r="L86" s="154" t="s">
        <v>972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8.1282493506493747E-2</v>
      </c>
      <c r="AB86" s="184">
        <v>-7.7397402597405573E-3</v>
      </c>
      <c r="AC86" s="164" t="s">
        <v>952</v>
      </c>
      <c r="AD86" s="40"/>
    </row>
    <row r="87" spans="1:30">
      <c r="A87" s="144" t="s">
        <v>439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955</v>
      </c>
      <c r="J87" s="152" t="s">
        <v>1031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7.2851739863508902E-2</v>
      </c>
      <c r="AB87" s="184">
        <v>-3.4970116419110742E-3</v>
      </c>
      <c r="AC87" s="164" t="s">
        <v>952</v>
      </c>
      <c r="AD87" s="40"/>
    </row>
    <row r="88" spans="1:30">
      <c r="A88" s="144" t="s">
        <v>440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955</v>
      </c>
      <c r="J88" s="152" t="s">
        <v>1044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9.4685265131056573E-2</v>
      </c>
      <c r="AB88" s="184">
        <v>-1.5802243050039966E-2</v>
      </c>
      <c r="AC88" s="164" t="s">
        <v>952</v>
      </c>
      <c r="AD88" s="40"/>
    </row>
    <row r="89" spans="1:30">
      <c r="A89" s="144" t="s">
        <v>441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955</v>
      </c>
      <c r="J89" s="152" t="s">
        <v>1045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0.10021227347740691</v>
      </c>
      <c r="AB89" s="184">
        <v>-1.9166436149312682E-2</v>
      </c>
      <c r="AC89" s="164" t="s">
        <v>952</v>
      </c>
      <c r="AD89" s="40"/>
    </row>
    <row r="90" spans="1:30">
      <c r="A90" s="144" t="s">
        <v>442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27</v>
      </c>
      <c r="J90" s="152" t="s">
        <v>782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6.5726390279937902E-2</v>
      </c>
      <c r="AB90" s="184">
        <v>-1.0767822706063701E-3</v>
      </c>
      <c r="AC90" s="164" t="s">
        <v>952</v>
      </c>
      <c r="AD90" s="40"/>
    </row>
    <row r="91" spans="1:30">
      <c r="A91" s="144" t="s">
        <v>443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955</v>
      </c>
      <c r="J91" s="152" t="s">
        <v>1216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6.1001329083969491E-2</v>
      </c>
      <c r="AB91" s="184">
        <v>8.0368396946539633E-4</v>
      </c>
      <c r="AC91" s="164" t="s">
        <v>952</v>
      </c>
      <c r="AD91" s="40"/>
    </row>
    <row r="92" spans="1:30">
      <c r="A92" s="144" t="s">
        <v>444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955</v>
      </c>
      <c r="J92" s="152" t="s">
        <v>1217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7.7440490254872651E-2</v>
      </c>
      <c r="AB92" s="184">
        <v>-8.3470869565218653E-3</v>
      </c>
      <c r="AC92" s="164" t="s">
        <v>952</v>
      </c>
      <c r="AD92" s="40"/>
    </row>
    <row r="93" spans="1:30">
      <c r="A93" s="144" t="s">
        <v>445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27</v>
      </c>
      <c r="J93" s="152" t="s">
        <v>1001</v>
      </c>
      <c r="K93" s="153">
        <v>43607</v>
      </c>
      <c r="L93" s="154" t="s">
        <v>972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7.0366690909091201E-2</v>
      </c>
      <c r="AB93" s="184">
        <v>-5.041258627087597E-3</v>
      </c>
      <c r="AC93" s="164" t="s">
        <v>952</v>
      </c>
      <c r="AD93" s="40"/>
    </row>
    <row r="94" spans="1:30">
      <c r="A94" s="10" t="s">
        <v>446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27</v>
      </c>
      <c r="J94" s="16" t="s">
        <v>447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4.93603144746513E-2</v>
      </c>
      <c r="AB94" s="183">
        <v>5.3070683321088099E-3</v>
      </c>
      <c r="AC94" s="55" t="s">
        <v>28</v>
      </c>
      <c r="AD94" s="40"/>
    </row>
    <row r="95" spans="1:30">
      <c r="A95" s="144" t="s">
        <v>448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955</v>
      </c>
      <c r="J95" s="152" t="s">
        <v>1108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4.2695213574007518E-2</v>
      </c>
      <c r="AB95" s="183">
        <v>8.1300664259924549E-3</v>
      </c>
      <c r="AC95" s="55" t="s">
        <v>28</v>
      </c>
      <c r="AD95" s="40"/>
    </row>
    <row r="96" spans="1:30">
      <c r="A96" s="10" t="s">
        <v>449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27</v>
      </c>
      <c r="J96" s="41" t="s">
        <v>450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6.7079437589670193E-2</v>
      </c>
      <c r="AB96" s="183">
        <v>-4.1080774748920596E-3</v>
      </c>
      <c r="AC96" s="55" t="s">
        <v>28</v>
      </c>
      <c r="AD96" s="40"/>
    </row>
    <row r="97" spans="1:30">
      <c r="A97" s="144" t="s">
        <v>451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955</v>
      </c>
      <c r="J97" s="152" t="s">
        <v>953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6.4998462593250483E-2</v>
      </c>
      <c r="AB97" s="184">
        <v>-3.3651140319717054E-3</v>
      </c>
      <c r="AC97" s="55" t="s">
        <v>28</v>
      </c>
      <c r="AD97" s="40"/>
    </row>
    <row r="98" spans="1:30">
      <c r="A98" s="144" t="s">
        <v>452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955</v>
      </c>
      <c r="J98" s="152" t="s">
        <v>954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6.4706098522167688E-2</v>
      </c>
      <c r="AB98" s="184">
        <v>-3.4939619985927539E-3</v>
      </c>
      <c r="AC98" s="55" t="s">
        <v>28</v>
      </c>
      <c r="AD98" s="40"/>
    </row>
    <row r="99" spans="1:30">
      <c r="A99" s="10" t="s">
        <v>453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27</v>
      </c>
      <c r="J99" s="16" t="s">
        <v>783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5.7926849494597497E-2</v>
      </c>
      <c r="AB99" s="183">
        <v>-4.87400487974472E-4</v>
      </c>
      <c r="AC99" s="55" t="s">
        <v>28</v>
      </c>
      <c r="AD99" s="40"/>
    </row>
    <row r="100" spans="1:30">
      <c r="A100" s="10" t="s">
        <v>454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27</v>
      </c>
      <c r="J100" s="16" t="s">
        <v>455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5.4630411049723999E-2</v>
      </c>
      <c r="AB100" s="183">
        <v>8.3230248618804104E-4</v>
      </c>
      <c r="AC100" s="55" t="s">
        <v>28</v>
      </c>
      <c r="AD100" s="40"/>
    </row>
    <row r="101" spans="1:30">
      <c r="A101" s="10" t="s">
        <v>456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27</v>
      </c>
      <c r="J101" s="16" t="s">
        <v>457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4.2901113855628101E-2</v>
      </c>
      <c r="AB101" s="183">
        <v>6.1408977078345498E-3</v>
      </c>
      <c r="AC101" s="55" t="s">
        <v>28</v>
      </c>
      <c r="AD101" s="40"/>
    </row>
    <row r="102" spans="1:30">
      <c r="A102" s="144" t="s">
        <v>458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955</v>
      </c>
      <c r="J102" s="152" t="s">
        <v>1051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3.0733943588017842E-2</v>
      </c>
      <c r="AB102" s="184">
        <v>1.1425911814204159E-2</v>
      </c>
      <c r="AC102" s="55" t="s">
        <v>28</v>
      </c>
      <c r="AD102" s="40"/>
    </row>
    <row r="103" spans="1:30">
      <c r="A103" s="144" t="s">
        <v>459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955</v>
      </c>
      <c r="J103" s="152" t="s">
        <v>1052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2.8491171381252345E-2</v>
      </c>
      <c r="AB103" s="184">
        <v>1.2051656840013525E-2</v>
      </c>
      <c r="AC103" s="55" t="s">
        <v>28</v>
      </c>
      <c r="AD103" s="40"/>
    </row>
    <row r="104" spans="1:30">
      <c r="A104" s="144" t="s">
        <v>460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27</v>
      </c>
      <c r="J104" s="152" t="s">
        <v>1002</v>
      </c>
      <c r="K104" s="153">
        <v>43622</v>
      </c>
      <c r="L104" s="154" t="s">
        <v>972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7.6266324095211058E-3</v>
      </c>
      <c r="AB104" s="184">
        <v>2.1151949135963743E-2</v>
      </c>
      <c r="AC104" s="55" t="s">
        <v>28</v>
      </c>
      <c r="AD104" s="40"/>
    </row>
    <row r="105" spans="1:30">
      <c r="A105" s="144" t="s">
        <v>461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955</v>
      </c>
      <c r="J105" s="152" t="s">
        <v>998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1.6780189662921607E-2</v>
      </c>
      <c r="AB105" s="184">
        <v>1.666884365971133E-2</v>
      </c>
      <c r="AC105" s="55" t="s">
        <v>28</v>
      </c>
      <c r="AD105" s="40"/>
    </row>
    <row r="106" spans="1:30">
      <c r="A106" s="144" t="s">
        <v>462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27</v>
      </c>
      <c r="J106" s="152" t="s">
        <v>784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5.2494051069262901E-2</v>
      </c>
      <c r="AB106" s="184">
        <v>7.6934184487731404E-4</v>
      </c>
      <c r="AC106" s="55" t="s">
        <v>28</v>
      </c>
      <c r="AD106" s="40"/>
    </row>
    <row r="107" spans="1:30">
      <c r="A107" s="144" t="s">
        <v>463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27</v>
      </c>
      <c r="J107" s="152" t="s">
        <v>1053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4.4461428481012803E-2</v>
      </c>
      <c r="AB107" s="184">
        <v>4.0893544303801698E-3</v>
      </c>
      <c r="AC107" s="55" t="s">
        <v>28</v>
      </c>
      <c r="AD107" s="40"/>
    </row>
    <row r="108" spans="1:30">
      <c r="A108" s="144" t="s">
        <v>464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27</v>
      </c>
      <c r="J108" s="152" t="s">
        <v>1020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4.6960063876652101E-2</v>
      </c>
      <c r="AB108" s="184">
        <v>2.8677344241663199E-3</v>
      </c>
      <c r="AC108" s="55" t="s">
        <v>28</v>
      </c>
      <c r="AD108" s="40"/>
    </row>
    <row r="109" spans="1:30">
      <c r="A109" s="144" t="s">
        <v>465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955</v>
      </c>
      <c r="J109" s="152" t="s">
        <v>1054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2.7710196218227123E-2</v>
      </c>
      <c r="AB109" s="184">
        <v>1.0853323000619586E-2</v>
      </c>
      <c r="AC109" s="55" t="s">
        <v>28</v>
      </c>
      <c r="AD109" s="40"/>
    </row>
    <row r="110" spans="1:30">
      <c r="A110" s="144" t="s">
        <v>466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955</v>
      </c>
      <c r="J110" s="152" t="s">
        <v>1055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2.7950677886377839E-2</v>
      </c>
      <c r="AB110" s="184">
        <v>1.0415006719608932E-2</v>
      </c>
      <c r="AC110" s="55" t="s">
        <v>28</v>
      </c>
      <c r="AD110" s="40"/>
    </row>
    <row r="111" spans="1:30">
      <c r="A111" s="144" t="s">
        <v>467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955</v>
      </c>
      <c r="J111" s="152" t="s">
        <v>1049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2.6448985731487351E-2</v>
      </c>
      <c r="AB111" s="184">
        <v>1.0723122215532621E-2</v>
      </c>
      <c r="AC111" s="55" t="s">
        <v>28</v>
      </c>
      <c r="AD111" s="40"/>
    </row>
    <row r="112" spans="1:30">
      <c r="A112" s="144" t="s">
        <v>468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955</v>
      </c>
      <c r="J112" s="152" t="s">
        <v>1109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3.871203424332359E-2</v>
      </c>
      <c r="AB112" s="183">
        <v>5.3263632047475529E-3</v>
      </c>
      <c r="AC112" s="55" t="s">
        <v>28</v>
      </c>
      <c r="AD112" s="40"/>
    </row>
    <row r="113" spans="1:30">
      <c r="A113" s="144" t="s">
        <v>469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955</v>
      </c>
      <c r="J113" s="152" t="s">
        <v>956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5.8029321872240525E-2</v>
      </c>
      <c r="AB113" s="184">
        <v>-2.7437291727998581E-3</v>
      </c>
      <c r="AC113" s="164" t="s">
        <v>952</v>
      </c>
      <c r="AD113" s="40"/>
    </row>
    <row r="114" spans="1:30">
      <c r="A114" s="144" t="s">
        <v>470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955</v>
      </c>
      <c r="J114" s="152" t="s">
        <v>1021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7.0940736565420881E-2</v>
      </c>
      <c r="AB114" s="184">
        <v>-8.1503808411220735E-3</v>
      </c>
      <c r="AC114" s="164" t="s">
        <v>952</v>
      </c>
      <c r="AD114" s="40"/>
    </row>
    <row r="115" spans="1:30">
      <c r="A115" s="144" t="s">
        <v>471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955</v>
      </c>
      <c r="J115" s="152" t="s">
        <v>1022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7.0929472790495884E-2</v>
      </c>
      <c r="AB115" s="184">
        <v>-8.3073439582732611E-3</v>
      </c>
      <c r="AC115" s="164" t="s">
        <v>952</v>
      </c>
      <c r="AD115" s="40"/>
    </row>
    <row r="116" spans="1:30">
      <c r="A116" s="144" t="s">
        <v>472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27</v>
      </c>
      <c r="J116" s="152" t="s">
        <v>1003</v>
      </c>
      <c r="K116" s="153">
        <v>43641</v>
      </c>
      <c r="L116" s="154" t="s">
        <v>972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6.0628753191489748E-2</v>
      </c>
      <c r="AB116" s="184">
        <v>-4.3443565267398121E-3</v>
      </c>
      <c r="AC116" s="164" t="s">
        <v>952</v>
      </c>
      <c r="AD116" s="40"/>
    </row>
    <row r="117" spans="1:30">
      <c r="A117" s="144" t="s">
        <v>473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27</v>
      </c>
      <c r="J117" s="152" t="s">
        <v>1004</v>
      </c>
      <c r="K117" s="153">
        <v>43642</v>
      </c>
      <c r="L117" s="154" t="s">
        <v>972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5.8296922054208666E-2</v>
      </c>
      <c r="AB117" s="184">
        <v>-3.5719703281031912E-3</v>
      </c>
      <c r="AC117" s="164" t="s">
        <v>952</v>
      </c>
      <c r="AD117" s="40"/>
    </row>
    <row r="118" spans="1:30">
      <c r="A118" s="144" t="s">
        <v>474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27</v>
      </c>
      <c r="J118" s="152" t="s">
        <v>1005</v>
      </c>
      <c r="K118" s="153">
        <v>43643</v>
      </c>
      <c r="L118" s="154" t="s">
        <v>972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6.7149382106455491E-2</v>
      </c>
      <c r="AB118" s="184">
        <v>-7.2110237825597778E-3</v>
      </c>
      <c r="AC118" s="164" t="s">
        <v>952</v>
      </c>
      <c r="AD118" s="40"/>
    </row>
    <row r="119" spans="1:30">
      <c r="A119" s="144" t="s">
        <v>475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955</v>
      </c>
      <c r="J119" s="152" t="s">
        <v>957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5.5697859623490054E-2</v>
      </c>
      <c r="AB119" s="184">
        <v>-2.8756774374827376E-3</v>
      </c>
      <c r="AC119" s="164" t="s">
        <v>952</v>
      </c>
      <c r="AD119" s="40"/>
    </row>
    <row r="120" spans="1:30">
      <c r="A120" s="144" t="s">
        <v>476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955</v>
      </c>
      <c r="J120" s="152" t="s">
        <v>1056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8.5017180145008586E-2</v>
      </c>
      <c r="AB120" s="184">
        <v>-1.4409702175125494E-2</v>
      </c>
      <c r="AC120" s="164" t="s">
        <v>952</v>
      </c>
      <c r="AD120" s="40"/>
    </row>
    <row r="121" spans="1:30">
      <c r="A121" s="144" t="s">
        <v>477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955</v>
      </c>
      <c r="J121" s="152" t="s">
        <v>1057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8.1209025740382135E-2</v>
      </c>
      <c r="AB121" s="184">
        <v>-1.3079186271796273E-2</v>
      </c>
      <c r="AC121" s="164" t="s">
        <v>952</v>
      </c>
      <c r="AD121" s="40"/>
    </row>
    <row r="122" spans="1:30">
      <c r="A122" s="144" t="s">
        <v>478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955</v>
      </c>
      <c r="J122" s="152" t="s">
        <v>1058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7.1973785384615629E-2</v>
      </c>
      <c r="AB122" s="184">
        <v>-9.6757164835166165E-3</v>
      </c>
      <c r="AC122" s="164" t="s">
        <v>952</v>
      </c>
      <c r="AD122" s="40"/>
    </row>
    <row r="123" spans="1:30">
      <c r="A123" s="144" t="s">
        <v>479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955</v>
      </c>
      <c r="J123" s="152" t="s">
        <v>1059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6.8383192364330547E-2</v>
      </c>
      <c r="AB123" s="184">
        <v>-8.4411955276793016E-3</v>
      </c>
      <c r="AC123" s="164" t="s">
        <v>952</v>
      </c>
      <c r="AD123" s="40"/>
    </row>
    <row r="124" spans="1:30">
      <c r="A124" s="144" t="s">
        <v>480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955</v>
      </c>
      <c r="J124" s="152" t="s">
        <v>1060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7.1918166486194091E-2</v>
      </c>
      <c r="AB124" s="184">
        <v>-9.9054520844614746E-3</v>
      </c>
      <c r="AC124" s="164" t="s">
        <v>952</v>
      </c>
      <c r="AD124" s="40"/>
    </row>
    <row r="125" spans="1:30">
      <c r="A125" s="10" t="s">
        <v>481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27</v>
      </c>
      <c r="J125" s="16" t="s">
        <v>785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3.7357580112872699E-2</v>
      </c>
      <c r="AB125" s="183">
        <v>2.94056328943879E-3</v>
      </c>
      <c r="AC125" s="55" t="s">
        <v>28</v>
      </c>
      <c r="AD125" s="40"/>
    </row>
    <row r="126" spans="1:30">
      <c r="A126" s="10" t="s">
        <v>482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27</v>
      </c>
      <c r="J126" s="16" t="s">
        <v>786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3.9266148078975299E-2</v>
      </c>
      <c r="AB126" s="183">
        <v>2.1064236926366699E-3</v>
      </c>
      <c r="AC126" s="55" t="s">
        <v>28</v>
      </c>
      <c r="AD126" s="40"/>
    </row>
    <row r="127" spans="1:30">
      <c r="A127" s="10" t="s">
        <v>483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27</v>
      </c>
      <c r="J127" s="16" t="s">
        <v>787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3.1785123602648999E-2</v>
      </c>
      <c r="AB127" s="183">
        <v>4.75492556291444E-3</v>
      </c>
      <c r="AC127" s="55" t="s">
        <v>28</v>
      </c>
      <c r="AD127" s="40"/>
    </row>
    <row r="128" spans="1:30">
      <c r="A128" s="10" t="s">
        <v>484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27</v>
      </c>
      <c r="J128" s="16" t="s">
        <v>788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3.1555304260915303E-2</v>
      </c>
      <c r="AB128" s="183">
        <v>4.7211583377173502E-3</v>
      </c>
      <c r="AC128" s="55" t="s">
        <v>28</v>
      </c>
      <c r="AD128" s="40"/>
    </row>
    <row r="129" spans="1:30">
      <c r="A129" s="10" t="s">
        <v>485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27</v>
      </c>
      <c r="J129" s="16" t="s">
        <v>789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3.5253150065291297E-2</v>
      </c>
      <c r="AB129" s="183">
        <v>3.2555016975715201E-3</v>
      </c>
      <c r="AC129" s="55" t="s">
        <v>28</v>
      </c>
      <c r="AD129" s="40"/>
    </row>
    <row r="130" spans="1:30">
      <c r="A130" s="10" t="s">
        <v>486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27</v>
      </c>
      <c r="J130" s="16" t="s">
        <v>790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4.7752889004149597E-2</v>
      </c>
      <c r="AB130" s="183">
        <v>-1.3898858921159399E-3</v>
      </c>
      <c r="AC130" s="55" t="s">
        <v>28</v>
      </c>
      <c r="AD130" s="40"/>
    </row>
    <row r="131" spans="1:30">
      <c r="A131" s="10" t="s">
        <v>487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27</v>
      </c>
      <c r="J131" s="16" t="s">
        <v>791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4.8942968426474602E-2</v>
      </c>
      <c r="AB131" s="183">
        <v>-1.92950605202151E-3</v>
      </c>
      <c r="AC131" s="55" t="s">
        <v>28</v>
      </c>
      <c r="AD131" s="40"/>
    </row>
    <row r="132" spans="1:30">
      <c r="A132" s="10" t="s">
        <v>488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27</v>
      </c>
      <c r="J132" s="16" t="s">
        <v>792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4.8166224040920899E-2</v>
      </c>
      <c r="AB132" s="183">
        <v>-1.7603273657287599E-3</v>
      </c>
      <c r="AC132" s="55" t="s">
        <v>28</v>
      </c>
      <c r="AD132" s="40"/>
    </row>
    <row r="133" spans="1:30">
      <c r="A133" s="10" t="s">
        <v>489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27</v>
      </c>
      <c r="J133" s="16" t="s">
        <v>793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3.1172067411735099E-2</v>
      </c>
      <c r="AB133" s="183">
        <v>4.1723048006099403E-3</v>
      </c>
      <c r="AC133" s="55" t="s">
        <v>28</v>
      </c>
      <c r="AD133" s="40"/>
    </row>
    <row r="134" spans="1:30">
      <c r="A134" s="10" t="s">
        <v>490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27</v>
      </c>
      <c r="J134" s="16" t="s">
        <v>794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3.78150065590315E-2</v>
      </c>
      <c r="AB134" s="183">
        <v>1.7226135216954299E-3</v>
      </c>
      <c r="AC134" s="55" t="s">
        <v>28</v>
      </c>
      <c r="AD134" s="40"/>
    </row>
    <row r="135" spans="1:30">
      <c r="A135" s="144" t="s">
        <v>491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955</v>
      </c>
      <c r="J135" s="152" t="s">
        <v>1218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2.4961900096246659E-2</v>
      </c>
      <c r="AB135" s="184">
        <v>5.52871222329121E-3</v>
      </c>
      <c r="AC135" s="55" t="s">
        <v>28</v>
      </c>
      <c r="AD135" s="40"/>
    </row>
    <row r="136" spans="1:30">
      <c r="A136" s="144" t="s">
        <v>492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955</v>
      </c>
      <c r="J136" s="152" t="s">
        <v>1219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3.3760875737393059E-2</v>
      </c>
      <c r="AB136" s="184">
        <v>2.4215261655564646E-3</v>
      </c>
      <c r="AC136" s="55" t="s">
        <v>28</v>
      </c>
      <c r="AD136" s="40"/>
    </row>
    <row r="137" spans="1:30">
      <c r="A137" s="144" t="s">
        <v>493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955</v>
      </c>
      <c r="J137" s="152" t="s">
        <v>1176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4.2893919849482876E-2</v>
      </c>
      <c r="AB137" s="184">
        <v>-7.5882596425258519E-4</v>
      </c>
      <c r="AC137" s="55" t="s">
        <v>28</v>
      </c>
      <c r="AD137" s="40"/>
    </row>
    <row r="138" spans="1:30">
      <c r="A138" s="144" t="s">
        <v>494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955</v>
      </c>
      <c r="J138" s="152" t="s">
        <v>958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4.6314781491002766E-2</v>
      </c>
      <c r="AB138" s="184">
        <v>-1.9645618135082366E-3</v>
      </c>
      <c r="AC138" s="55" t="s">
        <v>28</v>
      </c>
      <c r="AD138" s="40"/>
    </row>
    <row r="139" spans="1:30">
      <c r="A139" s="144" t="s">
        <v>495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955</v>
      </c>
      <c r="J139" s="152" t="s">
        <v>959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4.7650739433349187E-2</v>
      </c>
      <c r="AB139" s="184">
        <v>-2.482949372968335E-3</v>
      </c>
      <c r="AC139" s="55" t="s">
        <v>28</v>
      </c>
      <c r="AD139" s="40"/>
    </row>
    <row r="140" spans="1:30">
      <c r="A140" s="144" t="s">
        <v>496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955</v>
      </c>
      <c r="J140" s="152" t="s">
        <v>960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4.7133282067851612E-2</v>
      </c>
      <c r="AB140" s="184">
        <v>-2.397157627509916E-3</v>
      </c>
      <c r="AC140" s="55" t="s">
        <v>28</v>
      </c>
      <c r="AD140" s="40"/>
    </row>
    <row r="141" spans="1:30">
      <c r="A141" s="144" t="s">
        <v>497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27</v>
      </c>
      <c r="J141" s="152" t="s">
        <v>1006</v>
      </c>
      <c r="K141" s="153">
        <v>43676</v>
      </c>
      <c r="L141" s="154" t="s">
        <v>972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5.2376618899083072E-2</v>
      </c>
      <c r="AB141" s="184">
        <v>-4.1643651376153112E-3</v>
      </c>
      <c r="AC141" s="55" t="s">
        <v>28</v>
      </c>
      <c r="AD141" s="40"/>
    </row>
    <row r="142" spans="1:30">
      <c r="A142" s="144" t="s">
        <v>498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27</v>
      </c>
      <c r="J142" s="152" t="s">
        <v>1007</v>
      </c>
      <c r="K142" s="153">
        <v>43677</v>
      </c>
      <c r="L142" s="154" t="s">
        <v>972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4.8251497834511214E-2</v>
      </c>
      <c r="AB142" s="184">
        <v>-2.9232851607023935E-3</v>
      </c>
      <c r="AC142" s="55" t="s">
        <v>28</v>
      </c>
      <c r="AD142" s="40"/>
    </row>
    <row r="143" spans="1:30">
      <c r="A143" s="144" t="s">
        <v>499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27</v>
      </c>
      <c r="J143" s="152" t="s">
        <v>795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4.1223905346624602E-2</v>
      </c>
      <c r="AB143" s="184">
        <v>-7.6549071137299596E-4</v>
      </c>
      <c r="AC143" s="55" t="s">
        <v>28</v>
      </c>
      <c r="AD143" s="40"/>
    </row>
    <row r="144" spans="1:30">
      <c r="A144" s="144" t="s">
        <v>500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955</v>
      </c>
      <c r="J144" s="152" t="s">
        <v>1220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2.8894724473330635E-2</v>
      </c>
      <c r="AB144" s="184">
        <v>2.9985217391299557E-3</v>
      </c>
      <c r="AC144" s="55" t="s">
        <v>28</v>
      </c>
      <c r="AD144" s="40"/>
    </row>
    <row r="145" spans="1:30">
      <c r="A145" s="144" t="s">
        <v>501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955</v>
      </c>
      <c r="J145" s="152" t="s">
        <v>1061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1.724392390243934E-2</v>
      </c>
      <c r="AB145" s="184">
        <v>6.5135130820395126E-3</v>
      </c>
      <c r="AC145" s="164" t="s">
        <v>28</v>
      </c>
      <c r="AD145" s="40"/>
    </row>
    <row r="146" spans="1:30">
      <c r="A146" s="144" t="s">
        <v>502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27</v>
      </c>
      <c r="J146" s="152" t="s">
        <v>1008</v>
      </c>
      <c r="K146" s="153">
        <v>43683</v>
      </c>
      <c r="L146" s="154" t="s">
        <v>972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-3.4424981230899432E-3</v>
      </c>
      <c r="AB146" s="184">
        <v>1.2728516804888179E-2</v>
      </c>
      <c r="AC146" s="164" t="s">
        <v>28</v>
      </c>
      <c r="AD146" s="40"/>
    </row>
    <row r="147" spans="1:30">
      <c r="A147" s="144" t="s">
        <v>503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27</v>
      </c>
      <c r="J147" s="152" t="s">
        <v>1009</v>
      </c>
      <c r="K147" s="153">
        <v>43684</v>
      </c>
      <c r="L147" s="154" t="s">
        <v>972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-7.6947439621827263E-3</v>
      </c>
      <c r="AB147" s="184">
        <v>1.3840993553931757E-2</v>
      </c>
      <c r="AC147" s="164" t="s">
        <v>28</v>
      </c>
      <c r="AD147" s="40"/>
    </row>
    <row r="148" spans="1:30">
      <c r="A148" s="144" t="s">
        <v>504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27</v>
      </c>
      <c r="J148" s="152" t="s">
        <v>1010</v>
      </c>
      <c r="K148" s="153">
        <v>43685</v>
      </c>
      <c r="L148" s="154" t="s">
        <v>972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-2.0037706507864961E-3</v>
      </c>
      <c r="AB148" s="184">
        <v>1.2014863462356029E-2</v>
      </c>
      <c r="AC148" s="164" t="s">
        <v>28</v>
      </c>
      <c r="AD148" s="40"/>
    </row>
    <row r="149" spans="1:30">
      <c r="A149" s="144" t="s">
        <v>505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27</v>
      </c>
      <c r="J149" s="152" t="s">
        <v>796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-1.3116797263157599E-2</v>
      </c>
      <c r="AB149" s="184">
        <v>1.5196996210526101E-2</v>
      </c>
      <c r="AC149" s="164" t="s">
        <v>28</v>
      </c>
      <c r="AD149" s="40"/>
    </row>
    <row r="150" spans="1:30">
      <c r="A150" s="144" t="s">
        <v>506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955</v>
      </c>
      <c r="J150" s="152" t="s">
        <v>1062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4.4076976240103871E-3</v>
      </c>
      <c r="AB150" s="184">
        <v>9.9328270112541972E-3</v>
      </c>
      <c r="AC150" s="164" t="s">
        <v>28</v>
      </c>
      <c r="AD150" s="40"/>
    </row>
    <row r="151" spans="1:30">
      <c r="A151" s="144" t="s">
        <v>507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27</v>
      </c>
      <c r="J151" s="152" t="s">
        <v>1011</v>
      </c>
      <c r="K151" s="153">
        <v>43690</v>
      </c>
      <c r="L151" s="154" t="s">
        <v>972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-6.1220833677222419E-4</v>
      </c>
      <c r="AB151" s="184">
        <v>1.1280584399504412E-2</v>
      </c>
      <c r="AC151" s="164" t="s">
        <v>28</v>
      </c>
      <c r="AD151" s="40"/>
    </row>
    <row r="152" spans="1:30">
      <c r="A152" s="144" t="s">
        <v>508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27</v>
      </c>
      <c r="J152" s="152" t="s">
        <v>1495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4.8258151315791996E-3</v>
      </c>
      <c r="AB152" s="184">
        <v>9.6727615131578012E-3</v>
      </c>
      <c r="AC152" s="164" t="s">
        <v>28</v>
      </c>
      <c r="AD152" s="40"/>
    </row>
    <row r="153" spans="1:30">
      <c r="A153" s="144" t="s">
        <v>509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27</v>
      </c>
      <c r="J153" s="152" t="s">
        <v>973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9.5910794756251007E-3</v>
      </c>
      <c r="AB153" s="184">
        <v>8.2640311347805979E-3</v>
      </c>
      <c r="AC153" s="164" t="s">
        <v>28</v>
      </c>
      <c r="AD153" s="40"/>
    </row>
    <row r="154" spans="1:30">
      <c r="A154" s="144" t="s">
        <v>510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27</v>
      </c>
      <c r="J154" s="152" t="s">
        <v>974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1.30010473941371E-2</v>
      </c>
      <c r="AB154" s="184">
        <v>7.22106351791507E-3</v>
      </c>
      <c r="AC154" s="164" t="s">
        <v>28</v>
      </c>
      <c r="AD154" s="40"/>
    </row>
    <row r="155" spans="1:30">
      <c r="A155" s="144" t="s">
        <v>511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27</v>
      </c>
      <c r="J155" s="152" t="s">
        <v>1012</v>
      </c>
      <c r="K155" s="153">
        <v>43696</v>
      </c>
      <c r="L155" s="154" t="s">
        <v>972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4.3617369688385699E-2</v>
      </c>
      <c r="AB155" s="184">
        <v>-1.5468676649135205E-3</v>
      </c>
      <c r="AC155" s="164" t="s">
        <v>28</v>
      </c>
      <c r="AD155" s="40"/>
    </row>
    <row r="156" spans="1:30">
      <c r="A156" s="144" t="s">
        <v>512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27</v>
      </c>
      <c r="J156" s="152" t="s">
        <v>797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4.2834967196619299E-2</v>
      </c>
      <c r="AB156" s="184">
        <v>-1.3851640169051801E-3</v>
      </c>
      <c r="AC156" s="164" t="s">
        <v>28</v>
      </c>
      <c r="AD156" s="40"/>
    </row>
    <row r="157" spans="1:30">
      <c r="A157" s="144" t="s">
        <v>513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955</v>
      </c>
      <c r="J157" s="152" t="s">
        <v>961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4.4445076861489463E-2</v>
      </c>
      <c r="AB157" s="184">
        <v>-1.8960760608490723E-3</v>
      </c>
      <c r="AC157" s="164" t="s">
        <v>28</v>
      </c>
      <c r="AD157" s="40"/>
    </row>
    <row r="158" spans="1:30">
      <c r="A158" s="144" t="s">
        <v>514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955</v>
      </c>
      <c r="J158" s="152" t="s">
        <v>962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4.5179729086203713E-2</v>
      </c>
      <c r="AB158" s="184">
        <v>-2.1588548676092501E-3</v>
      </c>
      <c r="AC158" s="164" t="s">
        <v>28</v>
      </c>
      <c r="AD158" s="40"/>
    </row>
    <row r="159" spans="1:30">
      <c r="A159" s="144" t="s">
        <v>515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27</v>
      </c>
      <c r="J159" s="152" t="s">
        <v>1013</v>
      </c>
      <c r="K159" s="153">
        <v>43700</v>
      </c>
      <c r="L159" s="154" t="s">
        <v>972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4.5152375920792354E-2</v>
      </c>
      <c r="AB159" s="184">
        <v>-2.2076483168320671E-3</v>
      </c>
      <c r="AC159" s="164" t="s">
        <v>28</v>
      </c>
      <c r="AD159" s="40"/>
    </row>
    <row r="160" spans="1:30">
      <c r="A160" s="10" t="s">
        <v>516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27</v>
      </c>
      <c r="J160" s="16" t="s">
        <v>798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3.9488324916289397E-2</v>
      </c>
      <c r="AB160" s="183">
        <v>-6.9553358282470302E-4</v>
      </c>
      <c r="AC160" s="55" t="s">
        <v>28</v>
      </c>
      <c r="AD160" s="40"/>
    </row>
    <row r="161" spans="1:30">
      <c r="A161" s="144" t="s">
        <v>517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955</v>
      </c>
      <c r="J161" s="152" t="s">
        <v>1023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5.5971503761755859E-2</v>
      </c>
      <c r="AB161" s="184">
        <v>-5.2885611285271583E-3</v>
      </c>
      <c r="AC161" s="164" t="s">
        <v>952</v>
      </c>
      <c r="AD161" s="40"/>
    </row>
    <row r="162" spans="1:30">
      <c r="A162" s="144" t="s">
        <v>518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27</v>
      </c>
      <c r="J162" s="152" t="s">
        <v>1014</v>
      </c>
      <c r="K162" s="153">
        <v>43705</v>
      </c>
      <c r="L162" s="154" t="s">
        <v>972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5.5023811654648425E-2</v>
      </c>
      <c r="AB162" s="184">
        <v>-5.0825819528359517E-3</v>
      </c>
      <c r="AC162" s="164" t="s">
        <v>952</v>
      </c>
      <c r="AD162" s="40"/>
    </row>
    <row r="163" spans="1:30">
      <c r="A163" s="144" t="s">
        <v>519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955</v>
      </c>
      <c r="J163" s="152" t="s">
        <v>1024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5.6358403140752467E-2</v>
      </c>
      <c r="AB163" s="184">
        <v>-5.4990205506013634E-3</v>
      </c>
      <c r="AC163" s="164" t="s">
        <v>952</v>
      </c>
      <c r="AD163" s="40"/>
    </row>
    <row r="164" spans="1:30">
      <c r="A164" s="144" t="s">
        <v>520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27</v>
      </c>
      <c r="J164" s="152" t="s">
        <v>1015</v>
      </c>
      <c r="K164" s="153">
        <v>43707</v>
      </c>
      <c r="L164" s="154" t="s">
        <v>972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4.7071314484089077E-2</v>
      </c>
      <c r="AB164" s="184">
        <v>-3.0316420443590175E-3</v>
      </c>
      <c r="AC164" s="164" t="s">
        <v>952</v>
      </c>
      <c r="AD164" s="40"/>
    </row>
    <row r="165" spans="1:30">
      <c r="A165" s="144" t="s">
        <v>521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955</v>
      </c>
      <c r="J165" s="152" t="s">
        <v>1063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7.1192614044513158E-2</v>
      </c>
      <c r="AB165" s="184">
        <v>-9.5927405986189207E-3</v>
      </c>
      <c r="AC165" s="164" t="s">
        <v>952</v>
      </c>
      <c r="AD165" s="40"/>
    </row>
    <row r="166" spans="1:30">
      <c r="A166" s="144" t="s">
        <v>522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955</v>
      </c>
      <c r="J166" s="152" t="s">
        <v>1221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7.7318997404085099E-2</v>
      </c>
      <c r="AB166" s="184">
        <v>-1.1288078640962373E-2</v>
      </c>
      <c r="AC166" s="164" t="s">
        <v>952</v>
      </c>
      <c r="AD166" s="40"/>
    </row>
    <row r="167" spans="1:30">
      <c r="A167" s="144" t="s">
        <v>523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955</v>
      </c>
      <c r="J167" s="152" t="s">
        <v>1222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8.6660377250285192E-2</v>
      </c>
      <c r="AB167" s="184">
        <v>-1.3833946828712751E-2</v>
      </c>
      <c r="AC167" s="164" t="s">
        <v>952</v>
      </c>
      <c r="AD167" s="40"/>
    </row>
    <row r="168" spans="1:30">
      <c r="A168" s="144" t="s">
        <v>524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955</v>
      </c>
      <c r="J168" s="152" t="s">
        <v>1223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9.6060880710372665E-2</v>
      </c>
      <c r="AB168" s="184">
        <v>-1.6382624598526796E-2</v>
      </c>
      <c r="AC168" s="164" t="s">
        <v>952</v>
      </c>
      <c r="AD168" s="40"/>
    </row>
    <row r="169" spans="1:30">
      <c r="A169" s="144" t="s">
        <v>525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955</v>
      </c>
      <c r="J169" s="152" t="s">
        <v>1224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9.9031142857143317E-2</v>
      </c>
      <c r="AB169" s="184">
        <v>-1.7215858646616677E-2</v>
      </c>
      <c r="AC169" s="164" t="s">
        <v>952</v>
      </c>
      <c r="AD169" s="40"/>
    </row>
    <row r="170" spans="1:30">
      <c r="A170" s="144" t="s">
        <v>526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955</v>
      </c>
      <c r="J170" s="152" t="s">
        <v>1225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0.11982284193005488</v>
      </c>
      <c r="AB170" s="184">
        <v>-2.2741897138582656E-2</v>
      </c>
      <c r="AC170" s="164" t="s">
        <v>952</v>
      </c>
      <c r="AD170" s="40"/>
    </row>
    <row r="171" spans="1:30">
      <c r="A171" s="144" t="s">
        <v>527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955</v>
      </c>
      <c r="J171" s="152" t="s">
        <v>1226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0.11576092545589955</v>
      </c>
      <c r="AB171" s="184">
        <v>-2.1720466691477869E-2</v>
      </c>
      <c r="AC171" s="164" t="s">
        <v>952</v>
      </c>
      <c r="AD171" s="40"/>
    </row>
    <row r="172" spans="1:30">
      <c r="A172" s="144" t="s">
        <v>528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955</v>
      </c>
      <c r="J172" s="152" t="s">
        <v>1227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0.10967259063136514</v>
      </c>
      <c r="AB172" s="184">
        <v>-2.0173308646547206E-2</v>
      </c>
      <c r="AC172" s="164" t="s">
        <v>952</v>
      </c>
      <c r="AD172" s="40"/>
    </row>
    <row r="173" spans="1:30">
      <c r="A173" s="144" t="s">
        <v>529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955</v>
      </c>
      <c r="J173" s="152" t="s">
        <v>1228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0.11430523765659628</v>
      </c>
      <c r="AB173" s="184">
        <v>-2.1420181282240769E-2</v>
      </c>
      <c r="AC173" s="164" t="s">
        <v>952</v>
      </c>
      <c r="AD173" s="40"/>
    </row>
    <row r="174" spans="1:30">
      <c r="A174" s="144" t="s">
        <v>530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955</v>
      </c>
      <c r="J174" s="152" t="s">
        <v>1229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0.11481560109990907</v>
      </c>
      <c r="AB174" s="184">
        <v>-2.1593441613199316E-2</v>
      </c>
      <c r="AC174" s="164" t="s">
        <v>952</v>
      </c>
      <c r="AD174" s="40"/>
    </row>
    <row r="175" spans="1:30">
      <c r="A175" s="144" t="s">
        <v>531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955</v>
      </c>
      <c r="J175" s="152" t="s">
        <v>1230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9.246650667639611E-2</v>
      </c>
      <c r="AB175" s="184">
        <v>-1.5873390733309289E-2</v>
      </c>
      <c r="AC175" s="164" t="s">
        <v>952</v>
      </c>
      <c r="AD175" s="40"/>
    </row>
    <row r="176" spans="1:30">
      <c r="A176" s="144" t="s">
        <v>532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955</v>
      </c>
      <c r="J176" s="152" t="s">
        <v>1231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9.2118702668361419E-2</v>
      </c>
      <c r="AB176" s="184">
        <v>-1.582324850245076E-2</v>
      </c>
      <c r="AC176" s="164" t="s">
        <v>952</v>
      </c>
      <c r="AD176" s="40"/>
    </row>
    <row r="177" spans="1:30">
      <c r="A177" s="144" t="s">
        <v>533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955</v>
      </c>
      <c r="J177" s="152" t="s">
        <v>1232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0.10125605780346891</v>
      </c>
      <c r="AB177" s="184">
        <v>-1.8195312138728603E-2</v>
      </c>
      <c r="AC177" s="164" t="s">
        <v>952</v>
      </c>
      <c r="AD177" s="40"/>
    </row>
    <row r="178" spans="1:30">
      <c r="A178" s="144" t="s">
        <v>534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955</v>
      </c>
      <c r="J178" s="152" t="s">
        <v>1233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0.10334663311163106</v>
      </c>
      <c r="AB178" s="184">
        <v>-1.876426388639274E-2</v>
      </c>
      <c r="AC178" s="164" t="s">
        <v>952</v>
      </c>
      <c r="AD178" s="40"/>
    </row>
    <row r="179" spans="1:30">
      <c r="A179" s="144" t="s">
        <v>535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955</v>
      </c>
      <c r="J179" s="152" t="s">
        <v>1234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9.5955453309481964E-2</v>
      </c>
      <c r="AB179" s="184">
        <v>-1.6929396779964856E-2</v>
      </c>
      <c r="AC179" s="164" t="s">
        <v>952</v>
      </c>
      <c r="AD179" s="40"/>
    </row>
    <row r="180" spans="1:30">
      <c r="A180" s="144" t="s">
        <v>536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955</v>
      </c>
      <c r="J180" s="152" t="s">
        <v>1235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9.7751273028307661E-2</v>
      </c>
      <c r="AB180" s="184">
        <v>-1.7417595869681834E-2</v>
      </c>
      <c r="AC180" s="164" t="s">
        <v>952</v>
      </c>
      <c r="AD180" s="40"/>
    </row>
    <row r="181" spans="1:30">
      <c r="A181" s="144" t="s">
        <v>537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955</v>
      </c>
      <c r="J181" s="152" t="s">
        <v>1236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7.9748643515237916E-2</v>
      </c>
      <c r="AB181" s="184">
        <v>-1.2934428065202397E-2</v>
      </c>
      <c r="AC181" s="164" t="s">
        <v>952</v>
      </c>
      <c r="AD181" s="40"/>
    </row>
    <row r="182" spans="1:30">
      <c r="A182" s="144" t="s">
        <v>538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955</v>
      </c>
      <c r="J182" s="152" t="s">
        <v>1064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5.6571224404867282E-2</v>
      </c>
      <c r="AB182" s="184">
        <v>-7.177594075119309E-3</v>
      </c>
      <c r="AC182" s="164" t="s">
        <v>952</v>
      </c>
      <c r="AD182" s="40"/>
    </row>
    <row r="183" spans="1:30">
      <c r="A183" s="144" t="s">
        <v>539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955</v>
      </c>
      <c r="J183" s="152" t="s">
        <v>1065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6.2965762162162653E-2</v>
      </c>
      <c r="AB183" s="184">
        <v>-8.8012832572834654E-3</v>
      </c>
      <c r="AC183" s="164" t="s">
        <v>952</v>
      </c>
      <c r="AD183" s="40"/>
    </row>
    <row r="184" spans="1:30">
      <c r="A184" s="144" t="s">
        <v>540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955</v>
      </c>
      <c r="J184" s="152" t="s">
        <v>1066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5.1704118847161862E-2</v>
      </c>
      <c r="AB184" s="184">
        <v>-6.0454525764193079E-3</v>
      </c>
      <c r="AC184" s="164" t="s">
        <v>952</v>
      </c>
      <c r="AD184" s="40"/>
    </row>
    <row r="185" spans="1:30">
      <c r="A185" s="144" t="s">
        <v>541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955</v>
      </c>
      <c r="J185" s="152" t="s">
        <v>1067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5.1351616933240862E-2</v>
      </c>
      <c r="AB185" s="184">
        <v>-5.9905890125175887E-3</v>
      </c>
      <c r="AC185" s="164" t="s">
        <v>952</v>
      </c>
      <c r="AD185" s="40"/>
    </row>
    <row r="186" spans="1:30">
      <c r="A186" s="144" t="s">
        <v>542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955</v>
      </c>
      <c r="J186" s="152" t="s">
        <v>1068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5.9166273196055164E-2</v>
      </c>
      <c r="AB186" s="184">
        <v>-7.9397764319091291E-3</v>
      </c>
      <c r="AC186" s="164" t="s">
        <v>952</v>
      </c>
      <c r="AD186" s="40"/>
    </row>
    <row r="187" spans="1:30">
      <c r="A187" s="144" t="s">
        <v>543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955</v>
      </c>
      <c r="J187" s="152" t="s">
        <v>1237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7.134701508784036E-2</v>
      </c>
      <c r="AB187" s="184">
        <v>-1.0946664829486918E-2</v>
      </c>
      <c r="AC187" s="164" t="s">
        <v>952</v>
      </c>
      <c r="AD187" s="40"/>
    </row>
    <row r="188" spans="1:30">
      <c r="A188" s="144" t="s">
        <v>544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955</v>
      </c>
      <c r="J188" s="152" t="s">
        <v>1238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7.3054219886851124E-2</v>
      </c>
      <c r="AB188" s="184">
        <v>-1.1392242070976E-2</v>
      </c>
      <c r="AC188" s="164" t="s">
        <v>952</v>
      </c>
      <c r="AD188" s="40"/>
    </row>
    <row r="189" spans="1:30">
      <c r="A189" s="144" t="s">
        <v>545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955</v>
      </c>
      <c r="J189" s="152" t="s">
        <v>1239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8.7527743447099349E-2</v>
      </c>
      <c r="AB189" s="184">
        <v>-1.4927469624573586E-2</v>
      </c>
      <c r="AC189" s="164" t="s">
        <v>952</v>
      </c>
      <c r="AD189" s="40"/>
    </row>
    <row r="190" spans="1:30">
      <c r="A190" s="144" t="s">
        <v>546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955</v>
      </c>
      <c r="J190" s="152" t="s">
        <v>1240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7.3604215050110833E-2</v>
      </c>
      <c r="AB190" s="184">
        <v>-1.1598288432138837E-2</v>
      </c>
      <c r="AC190" s="164" t="s">
        <v>952</v>
      </c>
      <c r="AD190" s="40"/>
    </row>
    <row r="191" spans="1:30">
      <c r="A191" s="144" t="s">
        <v>547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955</v>
      </c>
      <c r="J191" s="152" t="s">
        <v>1241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6.8653386540412864E-2</v>
      </c>
      <c r="AB191" s="184">
        <v>-1.0437632735881053E-2</v>
      </c>
      <c r="AC191" s="164" t="s">
        <v>952</v>
      </c>
      <c r="AD191" s="40"/>
    </row>
    <row r="192" spans="1:30">
      <c r="A192" s="144" t="s">
        <v>548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955</v>
      </c>
      <c r="J192" s="152" t="s">
        <v>1242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6.6408898771251001E-2</v>
      </c>
      <c r="AB192" s="184">
        <v>-9.9286140380410171E-3</v>
      </c>
      <c r="AC192" s="164" t="s">
        <v>952</v>
      </c>
      <c r="AD192" s="40"/>
    </row>
    <row r="193" spans="1:30">
      <c r="A193" s="144" t="s">
        <v>549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955</v>
      </c>
      <c r="J193" s="152" t="s">
        <v>1069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5.2597710991957536E-2</v>
      </c>
      <c r="AB193" s="184">
        <v>-6.6672332439681181E-3</v>
      </c>
      <c r="AC193" s="164" t="s">
        <v>952</v>
      </c>
      <c r="AD193" s="40"/>
    </row>
    <row r="194" spans="1:30">
      <c r="A194" s="144" t="s">
        <v>550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955</v>
      </c>
      <c r="J194" s="152" t="s">
        <v>1070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5.0214604036697752E-2</v>
      </c>
      <c r="AB194" s="184">
        <v>-6.1289554628860543E-3</v>
      </c>
      <c r="AC194" s="164" t="s">
        <v>952</v>
      </c>
      <c r="AD194" s="40"/>
    </row>
    <row r="195" spans="1:30">
      <c r="A195" s="144" t="s">
        <v>551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955</v>
      </c>
      <c r="J195" s="152" t="s">
        <v>1243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6.102518708070459E-2</v>
      </c>
      <c r="AB195" s="184">
        <v>-8.7072288276324183E-3</v>
      </c>
      <c r="AC195" s="164" t="s">
        <v>952</v>
      </c>
      <c r="AD195" s="40"/>
    </row>
    <row r="196" spans="1:30">
      <c r="A196" s="144" t="s">
        <v>552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955</v>
      </c>
      <c r="J196" s="152" t="s">
        <v>1071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5.3036544486692483E-2</v>
      </c>
      <c r="AB196" s="184">
        <v>-6.8549968589852739E-3</v>
      </c>
      <c r="AC196" s="164" t="s">
        <v>952</v>
      </c>
      <c r="AD196" s="40"/>
    </row>
    <row r="197" spans="1:30">
      <c r="A197" s="144" t="s">
        <v>553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955</v>
      </c>
      <c r="J197" s="152" t="s">
        <v>1072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5.1406038380513941E-2</v>
      </c>
      <c r="AB197" s="184">
        <v>-6.4985766951946022E-3</v>
      </c>
      <c r="AC197" s="164" t="s">
        <v>952</v>
      </c>
      <c r="AD197" s="40"/>
    </row>
    <row r="198" spans="1:30">
      <c r="A198" s="144" t="s">
        <v>554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955</v>
      </c>
      <c r="J198" s="152" t="s">
        <v>1073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5.8779984597739254E-2</v>
      </c>
      <c r="AB198" s="184">
        <v>-8.2421858102577072E-3</v>
      </c>
      <c r="AC198" s="164" t="s">
        <v>952</v>
      </c>
      <c r="AD198" s="40"/>
    </row>
    <row r="199" spans="1:30">
      <c r="A199" s="144" t="s">
        <v>555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955</v>
      </c>
      <c r="J199" s="152" t="s">
        <v>1244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7.6078529690049246E-2</v>
      </c>
      <c r="AB199" s="184">
        <v>-1.2281750734094876E-2</v>
      </c>
      <c r="AC199" s="164" t="s">
        <v>952</v>
      </c>
      <c r="AD199" s="40"/>
    </row>
    <row r="200" spans="1:30">
      <c r="A200" s="144" t="s">
        <v>556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955</v>
      </c>
      <c r="J200" s="152" t="s">
        <v>1245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6.0971056163716453E-2</v>
      </c>
      <c r="AB200" s="184">
        <v>-8.8132382653893782E-3</v>
      </c>
      <c r="AC200" s="164" t="s">
        <v>952</v>
      </c>
      <c r="AD200" s="40"/>
    </row>
    <row r="201" spans="1:30">
      <c r="A201" s="144" t="s">
        <v>557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955</v>
      </c>
      <c r="J201" s="152" t="s">
        <v>1074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4.8930887031048309E-2</v>
      </c>
      <c r="AB201" s="184">
        <v>-6.0648169469603719E-3</v>
      </c>
      <c r="AC201" s="164" t="s">
        <v>952</v>
      </c>
      <c r="AD201" s="40"/>
    </row>
    <row r="202" spans="1:30">
      <c r="A202" s="144" t="s">
        <v>558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955</v>
      </c>
      <c r="J202" s="152" t="s">
        <v>1025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4.3045276058606197E-2</v>
      </c>
      <c r="AB202" s="184">
        <v>-4.7384292384482496E-3</v>
      </c>
      <c r="AC202" s="164" t="s">
        <v>952</v>
      </c>
      <c r="AD202" s="40"/>
    </row>
    <row r="203" spans="1:30">
      <c r="A203" s="144" t="s">
        <v>559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955</v>
      </c>
      <c r="J203" s="152" t="s">
        <v>1075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5.1735784450144484E-2</v>
      </c>
      <c r="AB203" s="184">
        <v>-6.7449932670728963E-3</v>
      </c>
      <c r="AC203" s="164" t="s">
        <v>952</v>
      </c>
      <c r="AD203" s="40"/>
    </row>
    <row r="204" spans="1:30">
      <c r="A204" s="144" t="s">
        <v>560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955</v>
      </c>
      <c r="J204" s="152" t="s">
        <v>1076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5.653744536312888E-2</v>
      </c>
      <c r="AB204" s="184">
        <v>-7.8588386272946398E-3</v>
      </c>
      <c r="AC204" s="164" t="s">
        <v>952</v>
      </c>
      <c r="AD204" s="40"/>
    </row>
    <row r="205" spans="1:30">
      <c r="A205" s="144" t="s">
        <v>561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955</v>
      </c>
      <c r="J205" s="152" t="s">
        <v>1246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6.3884856039415405E-2</v>
      </c>
      <c r="AB205" s="184">
        <v>-9.5442358550541506E-3</v>
      </c>
      <c r="AC205" s="164" t="s">
        <v>952</v>
      </c>
      <c r="AD205" s="40"/>
    </row>
    <row r="206" spans="1:30">
      <c r="A206" s="144" t="s">
        <v>562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955</v>
      </c>
      <c r="J206" s="152" t="s">
        <v>1077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5.3774397467954094E-2</v>
      </c>
      <c r="AB206" s="184">
        <v>-7.2853799651846352E-3</v>
      </c>
      <c r="AC206" s="164" t="s">
        <v>952</v>
      </c>
      <c r="AD206" s="40"/>
    </row>
    <row r="207" spans="1:30">
      <c r="A207" s="144" t="s">
        <v>563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955</v>
      </c>
      <c r="J207" s="152" t="s">
        <v>1247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6.0063500535770586E-2</v>
      </c>
      <c r="AB207" s="184">
        <v>-8.7188061771192871E-3</v>
      </c>
      <c r="AC207" s="164" t="s">
        <v>952</v>
      </c>
      <c r="AD207" s="40"/>
    </row>
    <row r="208" spans="1:30">
      <c r="A208" s="144" t="s">
        <v>564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955</v>
      </c>
      <c r="J208" s="152" t="s">
        <v>1078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5.6600928918876914E-2</v>
      </c>
      <c r="AB208" s="184">
        <v>-7.9647111250591429E-3</v>
      </c>
      <c r="AC208" s="164" t="s">
        <v>952</v>
      </c>
      <c r="AD208" s="40"/>
    </row>
    <row r="209" spans="1:30">
      <c r="A209" s="144" t="s">
        <v>565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27</v>
      </c>
      <c r="J209" s="152" t="s">
        <v>1016</v>
      </c>
      <c r="K209" s="153">
        <v>43780</v>
      </c>
      <c r="L209" s="154" t="s">
        <v>972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3.4137627500000267E-2</v>
      </c>
      <c r="AB209" s="184">
        <v>-2.9798000000000879E-3</v>
      </c>
      <c r="AC209" s="164" t="s">
        <v>952</v>
      </c>
      <c r="AD209" s="40"/>
    </row>
    <row r="210" spans="1:30">
      <c r="A210" s="144" t="s">
        <v>566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955</v>
      </c>
      <c r="J210" s="152" t="s">
        <v>1248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3.4412189361042511E-2</v>
      </c>
      <c r="AB210" s="184">
        <v>-3.0757537220846842E-3</v>
      </c>
      <c r="AC210" s="164" t="s">
        <v>952</v>
      </c>
      <c r="AD210" s="40"/>
    </row>
    <row r="211" spans="1:30">
      <c r="A211" s="144" t="s">
        <v>567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955</v>
      </c>
      <c r="J211" s="152" t="s">
        <v>1249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3.28767744766012E-2</v>
      </c>
      <c r="AB211" s="184">
        <v>-2.7715954433500389E-3</v>
      </c>
      <c r="AC211" s="164" t="s">
        <v>952</v>
      </c>
      <c r="AD211" s="40"/>
    </row>
    <row r="212" spans="1:30">
      <c r="A212" s="144" t="s">
        <v>568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955</v>
      </c>
      <c r="J212" s="152" t="s">
        <v>1250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4.0082422096577419E-2</v>
      </c>
      <c r="AB212" s="184">
        <v>-4.3809052567238549E-3</v>
      </c>
      <c r="AC212" s="164" t="s">
        <v>952</v>
      </c>
      <c r="AD212" s="40"/>
    </row>
    <row r="213" spans="1:30">
      <c r="A213" s="144" t="s">
        <v>569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27</v>
      </c>
      <c r="J213" s="152" t="s">
        <v>1017</v>
      </c>
      <c r="K213" s="153">
        <v>43784</v>
      </c>
      <c r="L213" s="154" t="s">
        <v>972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3.2016027088723309E-2</v>
      </c>
      <c r="AB213" s="184">
        <v>-2.6472214274844141E-3</v>
      </c>
      <c r="AC213" s="164" t="s">
        <v>952</v>
      </c>
      <c r="AD213" s="40"/>
    </row>
    <row r="214" spans="1:30">
      <c r="A214" s="144" t="s">
        <v>570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955</v>
      </c>
      <c r="J214" s="152" t="s">
        <v>1251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3.7951439522586616E-2</v>
      </c>
      <c r="AB214" s="184">
        <v>-3.9629968273151572E-3</v>
      </c>
      <c r="AC214" s="164" t="s">
        <v>952</v>
      </c>
      <c r="AD214" s="40"/>
    </row>
    <row r="215" spans="1:30">
      <c r="A215" s="144" t="s">
        <v>571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955</v>
      </c>
      <c r="J215" s="152" t="s">
        <v>1079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5.4229044959374084E-2</v>
      </c>
      <c r="AB215" s="184">
        <v>-7.4770791453504515E-3</v>
      </c>
      <c r="AC215" s="164" t="s">
        <v>952</v>
      </c>
      <c r="AD215" s="40"/>
    </row>
    <row r="216" spans="1:30">
      <c r="A216" s="144" t="s">
        <v>572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955</v>
      </c>
      <c r="J216" s="152" t="s">
        <v>1080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4.824621960137887E-2</v>
      </c>
      <c r="AB216" s="184">
        <v>-6.2139781207852796E-3</v>
      </c>
      <c r="AC216" s="164" t="s">
        <v>952</v>
      </c>
      <c r="AD216" s="40"/>
    </row>
    <row r="217" spans="1:30">
      <c r="A217" s="144" t="s">
        <v>573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955</v>
      </c>
      <c r="J217" s="152" t="s">
        <v>1081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4.8049805552239144E-2</v>
      </c>
      <c r="AB217" s="184">
        <v>-6.1889367164182918E-3</v>
      </c>
      <c r="AC217" s="164" t="s">
        <v>952</v>
      </c>
      <c r="AD217" s="40"/>
    </row>
    <row r="218" spans="1:30">
      <c r="A218" s="144" t="s">
        <v>574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955</v>
      </c>
      <c r="J218" s="152" t="s">
        <v>1026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3.9535572320499757E-2</v>
      </c>
      <c r="AB218" s="184">
        <v>-4.3976114166792701E-3</v>
      </c>
      <c r="AC218" s="164" t="s">
        <v>952</v>
      </c>
      <c r="AD218" s="40"/>
    </row>
    <row r="219" spans="1:30">
      <c r="A219" s="144" t="s">
        <v>575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955</v>
      </c>
      <c r="J219" s="152" t="s">
        <v>1027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3.9162088392064254E-2</v>
      </c>
      <c r="AB219" s="184">
        <v>-4.3349179745340027E-3</v>
      </c>
      <c r="AC219" s="164" t="s">
        <v>952</v>
      </c>
      <c r="AD219" s="40"/>
    </row>
    <row r="220" spans="1:30">
      <c r="A220" s="144" t="s">
        <v>576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27</v>
      </c>
      <c r="J220" s="152" t="s">
        <v>1018</v>
      </c>
      <c r="K220" s="153">
        <v>43795</v>
      </c>
      <c r="L220" s="154" t="s">
        <v>972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3.5591967998820362E-2</v>
      </c>
      <c r="AB220" s="184">
        <v>-3.5987170033917604E-3</v>
      </c>
      <c r="AC220" s="164" t="s">
        <v>952</v>
      </c>
      <c r="AD220" s="40"/>
    </row>
    <row r="221" spans="1:30">
      <c r="A221" s="144" t="s">
        <v>577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955</v>
      </c>
      <c r="J221" s="152" t="s">
        <v>1252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3.9164596661297457E-2</v>
      </c>
      <c r="AB221" s="184">
        <v>-4.3765453214232863E-3</v>
      </c>
      <c r="AC221" s="164" t="s">
        <v>952</v>
      </c>
      <c r="AD221" s="40"/>
    </row>
    <row r="222" spans="1:30">
      <c r="A222" s="144" t="s">
        <v>578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27</v>
      </c>
      <c r="J222" s="152" t="s">
        <v>1019</v>
      </c>
      <c r="K222" s="153">
        <v>43797</v>
      </c>
      <c r="L222" s="154" t="s">
        <v>972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3.6343511026837971E-2</v>
      </c>
      <c r="AB222" s="184">
        <v>-3.8037817969662768E-3</v>
      </c>
      <c r="AC222" s="164" t="s">
        <v>952</v>
      </c>
      <c r="AD222" s="40"/>
    </row>
    <row r="223" spans="1:30">
      <c r="A223" s="144" t="s">
        <v>579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955</v>
      </c>
      <c r="J223" s="152" t="s">
        <v>1204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3.7149829895712916E-2</v>
      </c>
      <c r="AB223" s="184">
        <v>-3.9980023174972512E-3</v>
      </c>
      <c r="AC223" s="164" t="s">
        <v>952</v>
      </c>
      <c r="AD223" s="40"/>
    </row>
    <row r="224" spans="1:30">
      <c r="A224" s="144" t="s">
        <v>580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955</v>
      </c>
      <c r="J224" s="152" t="s">
        <v>1205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3.9120772727273101E-2</v>
      </c>
      <c r="AB224" s="184">
        <v>-4.4305978135790181E-3</v>
      </c>
      <c r="AC224" s="164" t="s">
        <v>952</v>
      </c>
      <c r="AD224" s="40"/>
    </row>
    <row r="225" spans="1:30">
      <c r="A225" s="144" t="s">
        <v>581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955</v>
      </c>
      <c r="J225" s="152" t="s">
        <v>1253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4.2884752857143216E-2</v>
      </c>
      <c r="AB225" s="184">
        <v>-5.2272485714288663E-3</v>
      </c>
      <c r="AC225" s="164" t="s">
        <v>952</v>
      </c>
      <c r="AD225" s="40"/>
    </row>
    <row r="226" spans="1:30">
      <c r="A226" s="144" t="s">
        <v>582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955</v>
      </c>
      <c r="J226" s="152" t="s">
        <v>1082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4.1865943105166226E-2</v>
      </c>
      <c r="AB226" s="184">
        <v>-5.0337207912340975E-3</v>
      </c>
      <c r="AC226" s="164" t="s">
        <v>952</v>
      </c>
      <c r="AD226" s="40"/>
    </row>
    <row r="227" spans="1:30">
      <c r="A227" s="144" t="s">
        <v>583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955</v>
      </c>
      <c r="J227" s="152" t="s">
        <v>1083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5.1180598695775847E-2</v>
      </c>
      <c r="AB227" s="184">
        <v>-6.9366214913524349E-3</v>
      </c>
      <c r="AC227" s="164" t="s">
        <v>952</v>
      </c>
      <c r="AD227" s="40"/>
    </row>
    <row r="228" spans="1:30">
      <c r="A228" s="144" t="s">
        <v>584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955</v>
      </c>
      <c r="J228" s="152" t="s">
        <v>1254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5.9607011128371967E-2</v>
      </c>
      <c r="AB228" s="184">
        <v>-8.6528902697360355E-3</v>
      </c>
      <c r="AC228" s="164" t="s">
        <v>952</v>
      </c>
      <c r="AD228" s="40"/>
    </row>
    <row r="229" spans="1:30">
      <c r="A229" s="144" t="s">
        <v>585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955</v>
      </c>
      <c r="J229" s="152" t="s">
        <v>1255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6.2465358413056116E-2</v>
      </c>
      <c r="AB229" s="184">
        <v>-9.241588069780704E-3</v>
      </c>
      <c r="AC229" s="164" t="s">
        <v>952</v>
      </c>
      <c r="AD229" s="40"/>
    </row>
    <row r="230" spans="1:30">
      <c r="A230" s="144" t="s">
        <v>586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955</v>
      </c>
      <c r="J230" s="152" t="s">
        <v>1256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6.7335107946741912E-2</v>
      </c>
      <c r="AB230" s="184">
        <v>-1.023152235459035E-2</v>
      </c>
      <c r="AC230" s="164" t="s">
        <v>952</v>
      </c>
      <c r="AD230" s="40"/>
    </row>
    <row r="231" spans="1:30">
      <c r="A231" s="144" t="s">
        <v>587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955</v>
      </c>
      <c r="J231" s="152" t="s">
        <v>1257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6.2929904775202994E-2</v>
      </c>
      <c r="AB231" s="184">
        <v>-9.3633538117845472E-3</v>
      </c>
      <c r="AC231" s="164" t="s">
        <v>952</v>
      </c>
      <c r="AD231" s="40"/>
    </row>
    <row r="232" spans="1:30">
      <c r="A232" s="144" t="s">
        <v>588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955</v>
      </c>
      <c r="J232" s="152" t="s">
        <v>1258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6.0138739602170421E-2</v>
      </c>
      <c r="AB232" s="184">
        <v>-8.8195838085967093E-3</v>
      </c>
      <c r="AC232" s="164" t="s">
        <v>952</v>
      </c>
      <c r="AD232" s="40"/>
    </row>
    <row r="233" spans="1:30">
      <c r="A233" s="144" t="s">
        <v>589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955</v>
      </c>
      <c r="J233" s="152" t="s">
        <v>1259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7.1610418597561454E-2</v>
      </c>
      <c r="AB233" s="184">
        <v>-1.1108961751663315E-2</v>
      </c>
      <c r="AC233" s="164" t="s">
        <v>952</v>
      </c>
      <c r="AD233" s="40"/>
    </row>
    <row r="234" spans="1:30">
      <c r="A234" s="144" t="s">
        <v>590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955</v>
      </c>
      <c r="J234" s="152" t="s">
        <v>1260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8.9204313129918722E-2</v>
      </c>
      <c r="AB234" s="184">
        <v>-1.4601233190666862E-2</v>
      </c>
      <c r="AC234" s="164" t="s">
        <v>952</v>
      </c>
      <c r="AD234" s="40"/>
    </row>
    <row r="235" spans="1:30">
      <c r="A235" s="144" t="s">
        <v>591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955</v>
      </c>
      <c r="J235" s="152" t="s">
        <v>1261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0.10332712063273775</v>
      </c>
      <c r="AB235" s="184">
        <v>-1.7396982118294657E-2</v>
      </c>
      <c r="AC235" s="164" t="s">
        <v>952</v>
      </c>
      <c r="AD235" s="40"/>
    </row>
    <row r="236" spans="1:30">
      <c r="A236" s="144" t="s">
        <v>592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955</v>
      </c>
      <c r="J236" s="152" t="s">
        <v>1262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0.10230544240098727</v>
      </c>
      <c r="AB236" s="184">
        <v>-1.7207341647252905E-2</v>
      </c>
      <c r="AC236" s="164" t="s">
        <v>952</v>
      </c>
      <c r="AD236" s="40"/>
    </row>
    <row r="237" spans="1:30">
      <c r="A237" s="144" t="s">
        <v>593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955</v>
      </c>
      <c r="J237" s="152" t="s">
        <v>1263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0.10330722708902274</v>
      </c>
      <c r="AB237" s="184">
        <v>-1.7414322228290757E-2</v>
      </c>
      <c r="AC237" s="164" t="s">
        <v>952</v>
      </c>
      <c r="AD237" s="40"/>
    </row>
    <row r="238" spans="1:30">
      <c r="A238" s="144" t="s">
        <v>594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955</v>
      </c>
      <c r="J238" s="152" t="s">
        <v>1264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9.2413284287852449E-2</v>
      </c>
      <c r="AB238" s="184">
        <v>-1.5298604815671579E-2</v>
      </c>
      <c r="AC238" s="164" t="s">
        <v>952</v>
      </c>
      <c r="AD238" s="40"/>
    </row>
    <row r="239" spans="1:30">
      <c r="A239" s="144" t="s">
        <v>595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955</v>
      </c>
      <c r="J239" s="152" t="s">
        <v>1265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7.1479008349146556E-2</v>
      </c>
      <c r="AB239" s="184">
        <v>-1.1236721604771294E-2</v>
      </c>
      <c r="AC239" s="164" t="s">
        <v>952</v>
      </c>
      <c r="AD239" s="40"/>
    </row>
    <row r="240" spans="1:30">
      <c r="A240" s="144" t="s">
        <v>596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955</v>
      </c>
      <c r="J240" s="152" t="s">
        <v>1266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8.5862487454422931E-2</v>
      </c>
      <c r="AB240" s="184">
        <v>-1.4034916407832609E-2</v>
      </c>
      <c r="AC240" s="164" t="s">
        <v>952</v>
      </c>
      <c r="AD240" s="40"/>
    </row>
    <row r="241" spans="1:30">
      <c r="A241" s="144" t="s">
        <v>597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955</v>
      </c>
      <c r="J241" s="152" t="s">
        <v>1267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8.9262208611410543E-2</v>
      </c>
      <c r="AB241" s="184">
        <v>-1.4701390742734466E-2</v>
      </c>
      <c r="AC241" s="164" t="s">
        <v>952</v>
      </c>
      <c r="AD241" s="40"/>
    </row>
    <row r="242" spans="1:30">
      <c r="A242" s="144" t="s">
        <v>598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955</v>
      </c>
      <c r="J242" s="152" t="s">
        <v>1268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9.6256201099343519E-2</v>
      </c>
      <c r="AB242" s="184">
        <v>-1.6057480627430287E-2</v>
      </c>
      <c r="AC242" s="164" t="s">
        <v>952</v>
      </c>
      <c r="AD242" s="40"/>
    </row>
    <row r="243" spans="1:30">
      <c r="A243" s="144" t="s">
        <v>599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955</v>
      </c>
      <c r="J243" s="152" t="s">
        <v>1269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8.8696606946300216E-2</v>
      </c>
      <c r="AB243" s="184">
        <v>-1.461569382848027E-2</v>
      </c>
      <c r="AC243" s="164" t="s">
        <v>952</v>
      </c>
      <c r="AD243" s="40"/>
    </row>
    <row r="244" spans="1:30">
      <c r="A244" s="144" t="s">
        <v>600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955</v>
      </c>
      <c r="J244" s="152" t="s">
        <v>1270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0.10088485534407043</v>
      </c>
      <c r="AB244" s="184">
        <v>-1.6955962731266094E-2</v>
      </c>
      <c r="AC244" s="164" t="s">
        <v>952</v>
      </c>
      <c r="AD244" s="40"/>
    </row>
    <row r="245" spans="1:30">
      <c r="A245" s="144" t="s">
        <v>601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27</v>
      </c>
      <c r="J245" s="152" t="s">
        <v>1409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0.10550267278514602</v>
      </c>
      <c r="AB245" s="184">
        <v>-1.7844894429708269E-2</v>
      </c>
      <c r="AC245" s="164" t="s">
        <v>952</v>
      </c>
      <c r="AD245" s="40"/>
    </row>
    <row r="246" spans="1:30">
      <c r="A246" s="144" t="s">
        <v>602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955</v>
      </c>
      <c r="J246" s="152" t="s">
        <v>1410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0.12461725804149615</v>
      </c>
      <c r="AB246" s="184">
        <v>-2.148573225849093E-2</v>
      </c>
      <c r="AC246" s="164" t="s">
        <v>952</v>
      </c>
      <c r="AD246" s="40"/>
    </row>
    <row r="247" spans="1:30">
      <c r="A247" s="144" t="s">
        <v>603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955</v>
      </c>
      <c r="J247" s="152" t="s">
        <v>1411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0.12692580753226257</v>
      </c>
      <c r="AB247" s="184">
        <v>-2.1930943376349932E-2</v>
      </c>
      <c r="AC247" s="164" t="s">
        <v>952</v>
      </c>
      <c r="AD247" s="40"/>
    </row>
    <row r="248" spans="1:30">
      <c r="A248" s="144" t="s">
        <v>604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955</v>
      </c>
      <c r="J248" s="152" t="s">
        <v>1412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0.13695414609631285</v>
      </c>
      <c r="AB248" s="184">
        <v>-2.3832310195512241E-2</v>
      </c>
      <c r="AC248" s="164" t="s">
        <v>952</v>
      </c>
      <c r="AD248" s="40"/>
    </row>
    <row r="249" spans="1:30">
      <c r="A249" s="144" t="s">
        <v>605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955</v>
      </c>
      <c r="J249" s="152" t="s">
        <v>1413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0.1493779963127615</v>
      </c>
      <c r="AB249" s="184">
        <v>-2.6178411610878749E-2</v>
      </c>
      <c r="AC249" s="164" t="s">
        <v>952</v>
      </c>
      <c r="AD249" s="40"/>
    </row>
    <row r="250" spans="1:30">
      <c r="A250" s="144" t="s">
        <v>606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955</v>
      </c>
      <c r="J250" s="152" t="s">
        <v>1414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0.13436087900977189</v>
      </c>
      <c r="AB250" s="184">
        <v>-2.3366881563517961E-2</v>
      </c>
      <c r="AC250" s="164" t="s">
        <v>952</v>
      </c>
      <c r="AD250" s="40"/>
    </row>
    <row r="251" spans="1:30">
      <c r="A251" s="144" t="s">
        <v>607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955</v>
      </c>
      <c r="J251" s="152" t="s">
        <v>1415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0.1478434611269801</v>
      </c>
      <c r="AB251" s="184">
        <v>-2.5895968839262595E-2</v>
      </c>
      <c r="AC251" s="164" t="s">
        <v>952</v>
      </c>
      <c r="AD251" s="40"/>
    </row>
    <row r="252" spans="1:30">
      <c r="A252" s="144" t="s">
        <v>608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955</v>
      </c>
      <c r="J252" s="152" t="s">
        <v>1416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0.14468338123948765</v>
      </c>
      <c r="AB252" s="184">
        <v>-2.5312725061456876E-2</v>
      </c>
      <c r="AC252" s="164" t="s">
        <v>952</v>
      </c>
      <c r="AD252" s="40"/>
    </row>
    <row r="253" spans="1:30">
      <c r="A253" s="144" t="s">
        <v>609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955</v>
      </c>
      <c r="J253" s="152" t="s">
        <v>1417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0.159494223414131</v>
      </c>
      <c r="AB253" s="184">
        <v>-2.8072783909231624E-2</v>
      </c>
      <c r="AC253" s="164" t="s">
        <v>952</v>
      </c>
      <c r="AD253" s="40"/>
    </row>
    <row r="254" spans="1:30">
      <c r="A254" s="144" t="s">
        <v>610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955</v>
      </c>
      <c r="J254" s="152" t="s">
        <v>1418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0.15619389546447415</v>
      </c>
      <c r="AB254" s="184">
        <v>-2.7466460747783916E-2</v>
      </c>
      <c r="AC254" s="164" t="s">
        <v>952</v>
      </c>
      <c r="AD254" s="40"/>
    </row>
    <row r="255" spans="1:30">
      <c r="A255" s="144" t="s">
        <v>611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955</v>
      </c>
      <c r="J255" s="152" t="s">
        <v>1419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0.15311943841229203</v>
      </c>
      <c r="AB255" s="184">
        <v>-2.6903343405890068E-2</v>
      </c>
      <c r="AC255" s="164" t="s">
        <v>952</v>
      </c>
      <c r="AD255" s="40"/>
    </row>
    <row r="256" spans="1:30">
      <c r="A256" s="144" t="s">
        <v>612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955</v>
      </c>
      <c r="J256" s="152" t="s">
        <v>1420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0.15301201551614141</v>
      </c>
      <c r="AB256" s="184">
        <v>-2.6888414444302677E-2</v>
      </c>
      <c r="AC256" s="164" t="s">
        <v>952</v>
      </c>
      <c r="AD256" s="40"/>
    </row>
    <row r="257" spans="1:30">
      <c r="A257" s="144" t="s">
        <v>613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955</v>
      </c>
      <c r="J257" s="152" t="s">
        <v>1421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0.14942715666327566</v>
      </c>
      <c r="AB257" s="184">
        <v>-2.6234284333672475E-2</v>
      </c>
      <c r="AC257" s="164" t="s">
        <v>952</v>
      </c>
      <c r="AD257" s="40"/>
    </row>
    <row r="258" spans="1:30">
      <c r="A258" s="144" t="s">
        <v>614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955</v>
      </c>
      <c r="J258" s="152" t="s">
        <v>1476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0.1634639968168401</v>
      </c>
      <c r="AB258" s="184">
        <v>-2.7437239954591908E-2</v>
      </c>
      <c r="AC258" s="164" t="s">
        <v>952</v>
      </c>
    </row>
    <row r="259" spans="1:30">
      <c r="A259" s="144" t="s">
        <v>615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955</v>
      </c>
      <c r="J259" s="152" t="s">
        <v>1428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0.15278118658752216</v>
      </c>
      <c r="AB259" s="184">
        <v>-2.6808206794645129E-2</v>
      </c>
      <c r="AC259" s="164" t="s">
        <v>952</v>
      </c>
    </row>
    <row r="260" spans="1:30">
      <c r="A260" s="144" t="s">
        <v>616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955</v>
      </c>
      <c r="J260" s="152" t="s">
        <v>1477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0.16068836045889112</v>
      </c>
      <c r="AB260" s="184">
        <v>-2.6924841188910031E-2</v>
      </c>
      <c r="AC260" s="164" t="s">
        <v>952</v>
      </c>
    </row>
    <row r="261" spans="1:30">
      <c r="A261" s="144" t="s">
        <v>617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955</v>
      </c>
      <c r="J261" s="152" t="s">
        <v>1422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0.12413927027094829</v>
      </c>
      <c r="AB261" s="184">
        <v>-2.1491540717511359E-2</v>
      </c>
      <c r="AC261" s="164" t="s">
        <v>952</v>
      </c>
    </row>
    <row r="262" spans="1:30">
      <c r="A262" s="144" t="s">
        <v>618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955</v>
      </c>
      <c r="J262" s="152" t="s">
        <v>1084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3.145237504688092E-2</v>
      </c>
      <c r="AB262" s="184">
        <v>-4.2882351293913601E-3</v>
      </c>
      <c r="AC262" s="164" t="s">
        <v>952</v>
      </c>
    </row>
    <row r="263" spans="1:30">
      <c r="A263" s="144" t="s">
        <v>619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955</v>
      </c>
      <c r="J263" s="152" t="s">
        <v>1028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5.0864040414120071E-2</v>
      </c>
      <c r="AB263" s="184">
        <v>-7.8841663714608323E-3</v>
      </c>
      <c r="AC263" s="164" t="s">
        <v>952</v>
      </c>
    </row>
    <row r="264" spans="1:30">
      <c r="A264" s="144" t="s">
        <v>620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955</v>
      </c>
      <c r="J264" s="152" t="s">
        <v>1271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7.5811419539514757E-2</v>
      </c>
      <c r="AB264" s="184">
        <v>-1.2494616428127214E-2</v>
      </c>
      <c r="AC264" s="164" t="s">
        <v>952</v>
      </c>
    </row>
    <row r="265" spans="1:30">
      <c r="A265" s="144" t="s">
        <v>621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27</v>
      </c>
      <c r="J265" s="152" t="s">
        <v>1423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0.10616036199454237</v>
      </c>
      <c r="AB265" s="184">
        <v>-1.8092562193004369E-2</v>
      </c>
      <c r="AC265" s="164" t="s">
        <v>952</v>
      </c>
    </row>
    <row r="266" spans="1:30">
      <c r="A266" s="144" t="s">
        <v>622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955</v>
      </c>
      <c r="J266" s="152" t="s">
        <v>1384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0.1143203918160467</v>
      </c>
      <c r="AB266" s="184">
        <v>-1.9596770404252783E-2</v>
      </c>
      <c r="AC266" s="164" t="s">
        <v>952</v>
      </c>
    </row>
    <row r="267" spans="1:30">
      <c r="A267" s="144" t="s">
        <v>623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955</v>
      </c>
      <c r="J267" s="152" t="s">
        <v>1385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0.12549945800887174</v>
      </c>
      <c r="AB267" s="184">
        <v>-2.1649271784130342E-2</v>
      </c>
      <c r="AC267" s="164" t="s">
        <v>952</v>
      </c>
    </row>
    <row r="268" spans="1:30">
      <c r="A268" s="144" t="s">
        <v>624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955</v>
      </c>
      <c r="J268" s="152" t="s">
        <v>1424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0.12140437661795422</v>
      </c>
      <c r="AB268" s="184">
        <v>-2.0905910696303653E-2</v>
      </c>
      <c r="AC268" s="164" t="s">
        <v>952</v>
      </c>
    </row>
    <row r="269" spans="1:30">
      <c r="A269" s="144" t="s">
        <v>625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955</v>
      </c>
      <c r="J269" s="152" t="s">
        <v>1425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0.14032656416156697</v>
      </c>
      <c r="AB269" s="184">
        <v>-2.4355734687882657E-2</v>
      </c>
      <c r="AC269" s="164" t="s">
        <v>952</v>
      </c>
    </row>
    <row r="270" spans="1:30">
      <c r="A270" s="144" t="s">
        <v>626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955</v>
      </c>
      <c r="J270" s="152" t="s">
        <v>1426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0.13177882459436385</v>
      </c>
      <c r="AB270" s="184">
        <v>-2.2807771452970638E-2</v>
      </c>
      <c r="AC270" s="164" t="s">
        <v>952</v>
      </c>
    </row>
    <row r="271" spans="1:30">
      <c r="A271" s="144" t="s">
        <v>627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955</v>
      </c>
      <c r="J271" s="152" t="s">
        <v>1427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0.13260388601653728</v>
      </c>
      <c r="AB271" s="184">
        <v>-2.2960879304475101E-2</v>
      </c>
      <c r="AC271" s="164" t="s">
        <v>952</v>
      </c>
    </row>
    <row r="272" spans="1:30">
      <c r="A272" s="144" t="s">
        <v>628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955</v>
      </c>
      <c r="J272" s="152" t="s">
        <v>1478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0.16489380414673072</v>
      </c>
      <c r="AB272" s="184">
        <v>-2.7413229283077767E-2</v>
      </c>
      <c r="AC272" s="164" t="s">
        <v>952</v>
      </c>
    </row>
    <row r="273" spans="1:29">
      <c r="A273" s="144" t="s">
        <v>629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955</v>
      </c>
      <c r="J273" s="152" t="s">
        <v>1479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0.17785433504524328</v>
      </c>
      <c r="AB273" s="184">
        <v>-2.9732032653361218E-2</v>
      </c>
      <c r="AC273" s="164" t="s">
        <v>952</v>
      </c>
    </row>
    <row r="274" spans="1:29">
      <c r="A274" s="144" t="s">
        <v>630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955</v>
      </c>
      <c r="J274" s="152" t="s">
        <v>1480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0.16659283675807424</v>
      </c>
      <c r="AB274" s="184">
        <v>-2.7725186908586164E-2</v>
      </c>
      <c r="AC274" s="164" t="s">
        <v>952</v>
      </c>
    </row>
    <row r="275" spans="1:29">
      <c r="A275" s="144" t="s">
        <v>631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955</v>
      </c>
      <c r="J275" s="152" t="s">
        <v>1481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0.18612842857142864</v>
      </c>
      <c r="AB275" s="184">
        <v>-3.119926659351191E-2</v>
      </c>
      <c r="AC275" s="164" t="s">
        <v>952</v>
      </c>
    </row>
    <row r="276" spans="1:29">
      <c r="A276" s="144" t="s">
        <v>632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955</v>
      </c>
      <c r="J276" s="152" t="s">
        <v>2133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6.3693629629628656E-3</v>
      </c>
      <c r="AB276" s="219">
        <v>0.1614046978577095</v>
      </c>
      <c r="AC276" s="164" t="s">
        <v>1852</v>
      </c>
    </row>
    <row r="277" spans="1:29">
      <c r="A277" s="144" t="s">
        <v>633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955</v>
      </c>
      <c r="J277" s="152" t="s">
        <v>2134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1.2679883950617254E-2</v>
      </c>
      <c r="AB277" s="219">
        <v>0.16694151294897708</v>
      </c>
      <c r="AC277" s="164">
        <v>1.0370370370370308E-2</v>
      </c>
    </row>
    <row r="278" spans="1:29">
      <c r="A278" s="144" t="s">
        <v>634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955</v>
      </c>
      <c r="J278" s="152" t="s">
        <v>2135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1.3106511111111052E-2</v>
      </c>
      <c r="AB278" s="219">
        <v>0.17044568468111487</v>
      </c>
      <c r="AC278" s="164">
        <v>1.6296296296296336E-2</v>
      </c>
    </row>
    <row r="279" spans="1:29">
      <c r="A279" s="144" t="s">
        <v>635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955</v>
      </c>
      <c r="J279" s="152" t="s">
        <v>2066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-8.654480000000131E-3</v>
      </c>
      <c r="AB279" s="219">
        <v>0.17091462279620839</v>
      </c>
      <c r="AC279" s="164" t="s">
        <v>1852</v>
      </c>
    </row>
    <row r="280" spans="1:29">
      <c r="A280" s="144" t="s">
        <v>636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955</v>
      </c>
      <c r="J280" s="152" t="s">
        <v>2136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-4.3950370370371417E-3</v>
      </c>
      <c r="AB280" s="219">
        <v>0.16916007353166318</v>
      </c>
      <c r="AC280" s="164" t="s">
        <v>1852</v>
      </c>
    </row>
    <row r="281" spans="1:29">
      <c r="A281" s="144" t="s">
        <v>637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955</v>
      </c>
      <c r="J281" s="152" t="s">
        <v>1388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0.13771567082646574</v>
      </c>
      <c r="AB281" s="219">
        <v>-1.6512435954791682E-2</v>
      </c>
      <c r="AC281" s="164" t="s">
        <v>1429</v>
      </c>
    </row>
    <row r="282" spans="1:29">
      <c r="A282" s="144" t="s">
        <v>638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955</v>
      </c>
      <c r="J282" s="152" t="s">
        <v>1482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0.17542676138225888</v>
      </c>
      <c r="AB282" s="219">
        <v>-2.5696739976320826E-2</v>
      </c>
      <c r="AC282" s="164" t="s">
        <v>952</v>
      </c>
    </row>
    <row r="283" spans="1:29">
      <c r="A283" s="144" t="s">
        <v>639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955</v>
      </c>
      <c r="J283" s="152" t="s">
        <v>1483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0.18424036747159067</v>
      </c>
      <c r="AB283" s="219">
        <v>-2.8169270700416416E-2</v>
      </c>
      <c r="AC283" s="164" t="s">
        <v>952</v>
      </c>
    </row>
    <row r="284" spans="1:29">
      <c r="A284" s="144" t="s">
        <v>640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955</v>
      </c>
      <c r="J284" s="152" t="s">
        <v>1962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4.0913830724637723E-2</v>
      </c>
      <c r="AB284" s="219">
        <v>0.11534604659314618</v>
      </c>
      <c r="AC284" s="164" t="s">
        <v>1852</v>
      </c>
    </row>
    <row r="285" spans="1:29">
      <c r="A285" s="144" t="s">
        <v>641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955</v>
      </c>
      <c r="J285" s="152" t="s">
        <v>2137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1.1198067340067563E-2</v>
      </c>
      <c r="AB285" s="219">
        <v>0.15700202868411273</v>
      </c>
      <c r="AC285" s="164" t="s">
        <v>1852</v>
      </c>
    </row>
    <row r="286" spans="1:29">
      <c r="A286" s="144" t="s">
        <v>1484</v>
      </c>
      <c r="B286" s="230">
        <v>135</v>
      </c>
      <c r="C286" s="231">
        <v>117.95</v>
      </c>
      <c r="D286" s="232">
        <v>1.1439999999999999</v>
      </c>
      <c r="E286" s="233">
        <v>0.22000000000000003</v>
      </c>
      <c r="F286" s="219">
        <v>0.22770370370370377</v>
      </c>
      <c r="G286" s="234">
        <v>165.74</v>
      </c>
      <c r="H286" s="151">
        <v>30.740000000000009</v>
      </c>
      <c r="I286" s="145" t="s">
        <v>955</v>
      </c>
      <c r="J286" s="152" t="s">
        <v>2138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0.19491058523583238</v>
      </c>
      <c r="AB286" s="219">
        <v>-3.254717070344193E-2</v>
      </c>
      <c r="AC286" s="164" t="s">
        <v>1852</v>
      </c>
    </row>
    <row r="287" spans="1:29">
      <c r="A287" s="144" t="s">
        <v>805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955</v>
      </c>
      <c r="J287" s="152" t="s">
        <v>1441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0.14806979889094252</v>
      </c>
      <c r="AB287" s="184">
        <v>-1.9903808040665938E-2</v>
      </c>
      <c r="AC287" s="164" t="s">
        <v>952</v>
      </c>
    </row>
    <row r="288" spans="1:29">
      <c r="A288" s="144" t="s">
        <v>806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955</v>
      </c>
      <c r="J288" s="152" t="s">
        <v>1455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0.17491043574507725</v>
      </c>
      <c r="AB288" s="184">
        <v>-2.5961917951688118E-2</v>
      </c>
      <c r="AC288" s="164" t="s">
        <v>952</v>
      </c>
    </row>
    <row r="289" spans="1:29">
      <c r="A289" s="144" t="s">
        <v>807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955</v>
      </c>
      <c r="J289" s="152" t="s">
        <v>1456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0.15805139651567934</v>
      </c>
      <c r="AB289" s="184">
        <v>-2.1492471693636217E-2</v>
      </c>
      <c r="AC289" s="164" t="s">
        <v>952</v>
      </c>
    </row>
    <row r="290" spans="1:29">
      <c r="A290" s="144" t="s">
        <v>808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955</v>
      </c>
      <c r="J290" s="152" t="s">
        <v>1309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0.14065436525123021</v>
      </c>
      <c r="AB290" s="184">
        <v>-1.812410742817927E-2</v>
      </c>
      <c r="AC290" s="164" t="s">
        <v>952</v>
      </c>
    </row>
    <row r="291" spans="1:29" ht="18" customHeight="1">
      <c r="A291" s="144" t="s">
        <v>809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955</v>
      </c>
      <c r="J291" s="152" t="s">
        <v>1310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0.13356637094933776</v>
      </c>
      <c r="AB291" s="184">
        <v>-1.628271622546773E-2</v>
      </c>
      <c r="AC291" s="164" t="s">
        <v>952</v>
      </c>
    </row>
    <row r="292" spans="1:29">
      <c r="A292" s="144" t="s">
        <v>817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27</v>
      </c>
      <c r="J292" s="152" t="s">
        <v>1282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8.4106203458081952E-2</v>
      </c>
      <c r="AB292" s="184">
        <v>-3.10468526902552E-3</v>
      </c>
      <c r="AC292" s="164" t="s">
        <v>952</v>
      </c>
    </row>
    <row r="293" spans="1:29">
      <c r="A293" s="144" t="s">
        <v>818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27</v>
      </c>
      <c r="J293" s="152" t="s">
        <v>1283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8.5613218416874304E-2</v>
      </c>
      <c r="AB293" s="184">
        <v>-3.5665624858245426E-3</v>
      </c>
      <c r="AC293" s="164" t="s">
        <v>952</v>
      </c>
    </row>
    <row r="294" spans="1:29">
      <c r="A294" s="144" t="s">
        <v>819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955</v>
      </c>
      <c r="J294" s="152" t="s">
        <v>1116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6.7796776777840018E-2</v>
      </c>
      <c r="AB294" s="184">
        <v>1.1161266930468372E-3</v>
      </c>
      <c r="AC294" s="164" t="s">
        <v>952</v>
      </c>
    </row>
    <row r="295" spans="1:29">
      <c r="A295" s="144" t="s">
        <v>820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955</v>
      </c>
      <c r="J295" s="152" t="s">
        <v>1117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7.4934886584677507E-2</v>
      </c>
      <c r="AB295" s="184">
        <v>-8.1727602391978849E-4</v>
      </c>
      <c r="AC295" s="164" t="s">
        <v>952</v>
      </c>
    </row>
    <row r="296" spans="1:29">
      <c r="A296" s="144" t="s">
        <v>821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955</v>
      </c>
      <c r="J296" s="152" t="s">
        <v>1118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8.7254800923319387E-2</v>
      </c>
      <c r="AB296" s="184">
        <v>-4.1194286003831682E-3</v>
      </c>
      <c r="AC296" s="164" t="s">
        <v>952</v>
      </c>
    </row>
    <row r="297" spans="1:29">
      <c r="A297" s="144" t="s">
        <v>828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955</v>
      </c>
      <c r="J297" s="152" t="s">
        <v>1119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4.4838837786259411E-2</v>
      </c>
      <c r="AB297" s="184">
        <v>7.0370645487198846E-3</v>
      </c>
      <c r="AC297" s="164" t="s">
        <v>952</v>
      </c>
    </row>
    <row r="298" spans="1:29">
      <c r="A298" s="144" t="s">
        <v>829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955</v>
      </c>
      <c r="J298" s="152" t="s">
        <v>1085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6.3139446112480124E-2</v>
      </c>
      <c r="AB298" s="184">
        <v>2.1743230114270595E-3</v>
      </c>
      <c r="AC298" s="164" t="s">
        <v>952</v>
      </c>
    </row>
    <row r="299" spans="1:29">
      <c r="A299" s="144" t="s">
        <v>830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955</v>
      </c>
      <c r="J299" s="152" t="s">
        <v>1111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8.3375283184257354E-2</v>
      </c>
      <c r="AB299" s="184">
        <v>-3.1882642218248325E-3</v>
      </c>
      <c r="AC299" s="164" t="s">
        <v>952</v>
      </c>
    </row>
    <row r="300" spans="1:29">
      <c r="A300" s="144" t="s">
        <v>831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955</v>
      </c>
      <c r="J300" s="152" t="s">
        <v>1120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7.3471506186601143E-2</v>
      </c>
      <c r="AB300" s="184">
        <v>-6.4390380113743539E-4</v>
      </c>
      <c r="AC300" s="164" t="s">
        <v>952</v>
      </c>
    </row>
    <row r="301" spans="1:29">
      <c r="A301" s="144" t="s">
        <v>832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955</v>
      </c>
      <c r="J301" s="152" t="s">
        <v>1121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6.8788015114469303E-2</v>
      </c>
      <c r="AB301" s="184">
        <v>5.2649957768369227E-4</v>
      </c>
      <c r="AC301" s="164" t="s">
        <v>952</v>
      </c>
    </row>
    <row r="302" spans="1:29">
      <c r="A302" s="144" t="s">
        <v>840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955</v>
      </c>
      <c r="J302" s="152" t="s">
        <v>1294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4.7203482776917438E-2</v>
      </c>
      <c r="AB302" s="184">
        <v>6.0647656643819658E-3</v>
      </c>
      <c r="AC302" s="164" t="s">
        <v>952</v>
      </c>
    </row>
    <row r="303" spans="1:29">
      <c r="A303" s="144" t="s">
        <v>841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955</v>
      </c>
      <c r="J303" s="152" t="s">
        <v>1295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4.9435149549152957E-2</v>
      </c>
      <c r="AB303" s="184">
        <v>5.3874691664832497E-3</v>
      </c>
      <c r="AC303" s="164" t="s">
        <v>952</v>
      </c>
    </row>
    <row r="304" spans="1:29">
      <c r="A304" s="144" t="s">
        <v>842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955</v>
      </c>
      <c r="J304" s="152" t="s">
        <v>1297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4.5034859243053837E-2</v>
      </c>
      <c r="AB304" s="184">
        <v>6.4290112229268281E-3</v>
      </c>
      <c r="AC304" s="164" t="s">
        <v>952</v>
      </c>
    </row>
    <row r="305" spans="1:29">
      <c r="A305" s="144" t="s">
        <v>843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955</v>
      </c>
      <c r="J305" s="152" t="s">
        <v>1311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6.9620336583242182E-2</v>
      </c>
      <c r="AB305" s="184">
        <v>9.9852665942368191E-6</v>
      </c>
      <c r="AC305" s="164" t="s">
        <v>952</v>
      </c>
    </row>
    <row r="306" spans="1:29">
      <c r="A306" s="144" t="s">
        <v>844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955</v>
      </c>
      <c r="J306" s="152" t="s">
        <v>1122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6.1642463795160918E-2</v>
      </c>
      <c r="AB306" s="184">
        <v>1.999562721058723E-3</v>
      </c>
      <c r="AC306" s="164" t="s">
        <v>952</v>
      </c>
    </row>
    <row r="307" spans="1:29">
      <c r="A307" s="144" t="s">
        <v>849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27</v>
      </c>
      <c r="J307" s="152" t="s">
        <v>1281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9.2545736477715135E-2</v>
      </c>
      <c r="AB307" s="184">
        <v>-5.9414593682391992E-3</v>
      </c>
      <c r="AC307" s="164" t="s">
        <v>952</v>
      </c>
    </row>
    <row r="308" spans="1:29">
      <c r="A308" s="144" t="s">
        <v>850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27</v>
      </c>
      <c r="J308" s="152" t="s">
        <v>1280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9.3103394757846791E-2</v>
      </c>
      <c r="AB308" s="184">
        <v>-6.1351446014454858E-3</v>
      </c>
      <c r="AC308" s="164" t="s">
        <v>952</v>
      </c>
    </row>
    <row r="309" spans="1:29">
      <c r="A309" s="144" t="s">
        <v>851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955</v>
      </c>
      <c r="J309" s="152" t="s">
        <v>1296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0.10277380985158069</v>
      </c>
      <c r="AB309" s="184">
        <v>-8.6418399655840972E-3</v>
      </c>
      <c r="AC309" s="164" t="s">
        <v>952</v>
      </c>
    </row>
    <row r="310" spans="1:29">
      <c r="A310" s="144" t="s">
        <v>852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27</v>
      </c>
      <c r="J310" s="152" t="s">
        <v>1279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8.0628111227881716E-2</v>
      </c>
      <c r="AB310" s="184">
        <v>-3.0842192600537555E-3</v>
      </c>
      <c r="AC310" s="164" t="s">
        <v>952</v>
      </c>
    </row>
    <row r="311" spans="1:29">
      <c r="A311" s="144" t="s">
        <v>859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955</v>
      </c>
      <c r="J311" s="152" t="s">
        <v>1123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7.2733658041060467E-2</v>
      </c>
      <c r="AB311" s="184">
        <v>-1.1405741017966875E-3</v>
      </c>
      <c r="AC311" s="164" t="s">
        <v>952</v>
      </c>
    </row>
    <row r="312" spans="1:29">
      <c r="A312" s="144" t="s">
        <v>860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955</v>
      </c>
      <c r="J312" s="152" t="s">
        <v>1298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9.5499180872161027E-2</v>
      </c>
      <c r="AB312" s="184">
        <v>-6.924803902335519E-3</v>
      </c>
      <c r="AC312" s="164" t="s">
        <v>952</v>
      </c>
    </row>
    <row r="313" spans="1:29">
      <c r="A313" s="144" t="s">
        <v>861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27</v>
      </c>
      <c r="J313" s="152" t="s">
        <v>1278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9.1602126940250495E-2</v>
      </c>
      <c r="AB313" s="184">
        <v>-5.9950995960029729E-3</v>
      </c>
      <c r="AC313" s="164" t="s">
        <v>952</v>
      </c>
    </row>
    <row r="314" spans="1:29">
      <c r="A314" s="144" t="s">
        <v>862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955</v>
      </c>
      <c r="J314" s="152" t="s">
        <v>1299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0.10095903720979504</v>
      </c>
      <c r="AB314" s="184">
        <v>-8.3885594190611368E-3</v>
      </c>
      <c r="AC314" s="164" t="s">
        <v>952</v>
      </c>
    </row>
    <row r="315" spans="1:29">
      <c r="A315" s="144" t="s">
        <v>863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955</v>
      </c>
      <c r="J315" s="152" t="s">
        <v>1300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0.10108298748414324</v>
      </c>
      <c r="AB315" s="184">
        <v>-8.4680040803384315E-3</v>
      </c>
      <c r="AC315" s="164" t="s">
        <v>952</v>
      </c>
    </row>
    <row r="316" spans="1:29">
      <c r="A316" s="144" t="s">
        <v>869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955</v>
      </c>
      <c r="J316" s="152" t="s">
        <v>1301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0.1142351990091699</v>
      </c>
      <c r="AB316" s="184">
        <v>-1.1794407146621833E-2</v>
      </c>
      <c r="AC316" s="164" t="s">
        <v>952</v>
      </c>
    </row>
    <row r="317" spans="1:29">
      <c r="A317" s="144" t="s">
        <v>870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955</v>
      </c>
      <c r="J317" s="152" t="s">
        <v>1302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0.10615714366197126</v>
      </c>
      <c r="AB317" s="184">
        <v>-9.8334386798404338E-3</v>
      </c>
      <c r="AC317" s="164" t="s">
        <v>952</v>
      </c>
    </row>
    <row r="318" spans="1:29">
      <c r="A318" s="144" t="s">
        <v>871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955</v>
      </c>
      <c r="J318" s="152" t="s">
        <v>1303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0.11432904047793668</v>
      </c>
      <c r="AB318" s="184">
        <v>-1.1907043957656738E-2</v>
      </c>
      <c r="AC318" s="164" t="s">
        <v>952</v>
      </c>
    </row>
    <row r="319" spans="1:29">
      <c r="A319" s="144" t="s">
        <v>872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955</v>
      </c>
      <c r="J319" s="152" t="s">
        <v>1304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0.10863301438127038</v>
      </c>
      <c r="AB319" s="184">
        <v>-1.0544587959866458E-2</v>
      </c>
      <c r="AC319" s="164" t="s">
        <v>952</v>
      </c>
    </row>
    <row r="320" spans="1:29">
      <c r="A320" s="144" t="s">
        <v>873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27</v>
      </c>
      <c r="J320" s="152" t="s">
        <v>1277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9.2420778530484027E-2</v>
      </c>
      <c r="AB320" s="184">
        <v>-6.5905336112561663E-3</v>
      </c>
      <c r="AC320" s="164" t="s">
        <v>952</v>
      </c>
    </row>
    <row r="321" spans="1:29">
      <c r="A321" s="144" t="s">
        <v>878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27</v>
      </c>
      <c r="J321" s="152" t="s">
        <v>1276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9.1437175119517322E-2</v>
      </c>
      <c r="AB321" s="184">
        <v>-6.3941596549577095E-3</v>
      </c>
      <c r="AC321" s="164" t="s">
        <v>952</v>
      </c>
    </row>
    <row r="322" spans="1:29">
      <c r="A322" s="144" t="s">
        <v>879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27</v>
      </c>
      <c r="J322" s="152" t="s">
        <v>1275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8.395365482433359E-2</v>
      </c>
      <c r="AB322" s="184">
        <v>-4.6024402736037917E-3</v>
      </c>
      <c r="AC322" s="164" t="s">
        <v>952</v>
      </c>
    </row>
    <row r="323" spans="1:29">
      <c r="A323" s="144" t="s">
        <v>880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27</v>
      </c>
      <c r="J323" s="152" t="s">
        <v>1274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8.4233898883835812E-2</v>
      </c>
      <c r="AB323" s="184">
        <v>-4.7159459694090522E-3</v>
      </c>
      <c r="AC323" s="164" t="s">
        <v>952</v>
      </c>
    </row>
    <row r="324" spans="1:29">
      <c r="A324" s="144" t="s">
        <v>881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955</v>
      </c>
      <c r="J324" s="152" t="s">
        <v>1306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0.10907314133773016</v>
      </c>
      <c r="AB324" s="184">
        <v>-1.0826267896527408E-2</v>
      </c>
      <c r="AC324" s="164" t="s">
        <v>952</v>
      </c>
    </row>
    <row r="325" spans="1:29">
      <c r="A325" s="144" t="s">
        <v>882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955</v>
      </c>
      <c r="J325" s="152" t="s">
        <v>1312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0.12744136645426463</v>
      </c>
      <c r="AB325" s="184">
        <v>-1.5344653525180219E-2</v>
      </c>
      <c r="AC325" s="164" t="s">
        <v>952</v>
      </c>
    </row>
    <row r="326" spans="1:29">
      <c r="A326" s="144" t="s">
        <v>883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955</v>
      </c>
      <c r="J326" s="152" t="s">
        <v>1313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0.12605597384441869</v>
      </c>
      <c r="AB326" s="184">
        <v>-1.5051592169724737E-2</v>
      </c>
      <c r="AC326" s="164" t="s">
        <v>952</v>
      </c>
    </row>
    <row r="327" spans="1:29">
      <c r="A327" s="144" t="s">
        <v>884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955</v>
      </c>
      <c r="J327" s="152" t="s">
        <v>1452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0.13646046038826865</v>
      </c>
      <c r="AB327" s="184">
        <v>-1.639091018385419E-2</v>
      </c>
      <c r="AC327" s="164" t="s">
        <v>952</v>
      </c>
    </row>
    <row r="328" spans="1:29">
      <c r="A328" s="144" t="s">
        <v>888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955</v>
      </c>
      <c r="J328" s="152" t="s">
        <v>1314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0.1354297608806434</v>
      </c>
      <c r="AB328" s="184">
        <v>-1.7411100397513035E-2</v>
      </c>
      <c r="AC328" s="164" t="s">
        <v>952</v>
      </c>
    </row>
    <row r="329" spans="1:29">
      <c r="A329" s="144" t="s">
        <v>889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955</v>
      </c>
      <c r="J329" s="152" t="s">
        <v>1453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0.13652955966317459</v>
      </c>
      <c r="AB329" s="184">
        <v>-1.6490911563968202E-2</v>
      </c>
      <c r="AC329" s="164" t="s">
        <v>952</v>
      </c>
    </row>
    <row r="330" spans="1:29">
      <c r="A330" s="144" t="s">
        <v>890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955</v>
      </c>
      <c r="J330" s="152" t="s">
        <v>1449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0.14098446666666598</v>
      </c>
      <c r="AB330" s="184">
        <v>-1.7599838202399187E-2</v>
      </c>
      <c r="AC330" s="164" t="s">
        <v>952</v>
      </c>
    </row>
    <row r="331" spans="1:29">
      <c r="A331" s="144" t="s">
        <v>891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955</v>
      </c>
      <c r="J331" s="152" t="s">
        <v>1315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0.13171613930448767</v>
      </c>
      <c r="AB331" s="184">
        <v>-1.6650583400728225E-2</v>
      </c>
      <c r="AC331" s="164" t="s">
        <v>952</v>
      </c>
    </row>
    <row r="332" spans="1:29">
      <c r="A332" s="144" t="s">
        <v>892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955</v>
      </c>
      <c r="J332" s="152" t="s">
        <v>1457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0.13396233681637559</v>
      </c>
      <c r="AB332" s="184">
        <v>-1.6001849307555105E-2</v>
      </c>
      <c r="AC332" s="164" t="s">
        <v>952</v>
      </c>
    </row>
    <row r="333" spans="1:29">
      <c r="A333" s="144" t="s">
        <v>903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955</v>
      </c>
      <c r="J333" s="152" t="s">
        <v>1318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0.13119389445002927</v>
      </c>
      <c r="AB333" s="184">
        <v>-1.6609349467122669E-2</v>
      </c>
      <c r="AC333" s="164" t="s">
        <v>952</v>
      </c>
    </row>
    <row r="334" spans="1:29">
      <c r="A334" s="144" t="s">
        <v>904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955</v>
      </c>
      <c r="J334" s="152" t="s">
        <v>1454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0.14237819457105161</v>
      </c>
      <c r="AB334" s="184">
        <v>-1.8076689206568686E-2</v>
      </c>
      <c r="AC334" s="164" t="s">
        <v>952</v>
      </c>
    </row>
    <row r="335" spans="1:29">
      <c r="A335" s="144" t="s">
        <v>905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955</v>
      </c>
      <c r="J335" s="152" t="s">
        <v>1316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0.1326109550399992</v>
      </c>
      <c r="AB335" s="184">
        <v>-1.703312872000029E-2</v>
      </c>
      <c r="AC335" s="164" t="s">
        <v>952</v>
      </c>
    </row>
    <row r="336" spans="1:29">
      <c r="A336" s="144" t="s">
        <v>906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955</v>
      </c>
      <c r="J336" s="152" t="s">
        <v>1317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0.12063605016455492</v>
      </c>
      <c r="AB336" s="184">
        <v>-1.4231746783684329E-2</v>
      </c>
      <c r="AC336" s="164" t="s">
        <v>952</v>
      </c>
    </row>
    <row r="337" spans="1:29">
      <c r="A337" s="144" t="s">
        <v>907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955</v>
      </c>
      <c r="J337" s="152" t="s">
        <v>1305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0.10201762233936673</v>
      </c>
      <c r="AB337" s="184">
        <v>-9.8646361448180286E-3</v>
      </c>
      <c r="AC337" s="164" t="s">
        <v>952</v>
      </c>
    </row>
    <row r="338" spans="1:29">
      <c r="A338" s="144" t="s">
        <v>908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955</v>
      </c>
      <c r="J338" s="152" t="s">
        <v>1307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9.948264309096233E-2</v>
      </c>
      <c r="AB338" s="184">
        <v>-9.3046171014783408E-3</v>
      </c>
      <c r="AC338" s="164" t="s">
        <v>952</v>
      </c>
    </row>
    <row r="339" spans="1:29">
      <c r="A339" s="144" t="s">
        <v>909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955</v>
      </c>
      <c r="J339" s="152" t="s">
        <v>1319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0.11883529833794948</v>
      </c>
      <c r="AB339" s="184">
        <v>-1.3899994103680369E-2</v>
      </c>
      <c r="AC339" s="164" t="s">
        <v>952</v>
      </c>
    </row>
    <row r="340" spans="1:29">
      <c r="A340" s="144" t="s">
        <v>910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955</v>
      </c>
      <c r="J340" s="152" t="s">
        <v>1320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0.10896698636408386</v>
      </c>
      <c r="AB340" s="184">
        <v>-1.1619315855944778E-2</v>
      </c>
      <c r="AC340" s="164" t="s">
        <v>952</v>
      </c>
    </row>
    <row r="341" spans="1:29">
      <c r="A341" s="144" t="s">
        <v>911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955</v>
      </c>
      <c r="J341" s="152" t="s">
        <v>1308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0.10744413928360497</v>
      </c>
      <c r="AB341" s="184">
        <v>-1.1299710037394606E-2</v>
      </c>
      <c r="AC341" s="164" t="s">
        <v>952</v>
      </c>
    </row>
    <row r="342" spans="1:29">
      <c r="A342" s="144" t="s">
        <v>912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955</v>
      </c>
      <c r="J342" s="152" t="s">
        <v>1321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0.11629302286779786</v>
      </c>
      <c r="AB342" s="184">
        <v>-1.3405534399843155E-2</v>
      </c>
      <c r="AC342" s="164" t="s">
        <v>952</v>
      </c>
    </row>
    <row r="343" spans="1:29">
      <c r="A343" s="144" t="s">
        <v>919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955</v>
      </c>
      <c r="J343" s="152" t="s">
        <v>1448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0.14657899802293328</v>
      </c>
      <c r="AB343" s="184">
        <v>-1.9259863175635772E-2</v>
      </c>
      <c r="AC343" s="164" t="s">
        <v>952</v>
      </c>
    </row>
    <row r="344" spans="1:29">
      <c r="A344" s="144" t="s">
        <v>920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955</v>
      </c>
      <c r="J344" s="152" t="s">
        <v>1458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0.1457778243123331</v>
      </c>
      <c r="AB344" s="184">
        <v>-1.9110381570949686E-2</v>
      </c>
      <c r="AC344" s="164" t="s">
        <v>952</v>
      </c>
    </row>
    <row r="345" spans="1:29">
      <c r="A345" s="144" t="s">
        <v>921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955</v>
      </c>
      <c r="J345" s="152" t="s">
        <v>1460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0.14672047553588907</v>
      </c>
      <c r="AB345" s="184">
        <v>-1.9363941027613407E-2</v>
      </c>
      <c r="AC345" s="164" t="s">
        <v>952</v>
      </c>
    </row>
    <row r="346" spans="1:29">
      <c r="A346" s="144" t="s">
        <v>922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955</v>
      </c>
      <c r="J346" s="152" t="s">
        <v>1459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0.14704716838285736</v>
      </c>
      <c r="AB346" s="184">
        <v>-1.9474565877273697E-2</v>
      </c>
      <c r="AC346" s="164" t="s">
        <v>952</v>
      </c>
    </row>
    <row r="347" spans="1:29">
      <c r="A347" s="144" t="s">
        <v>923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955</v>
      </c>
      <c r="J347" s="152" t="s">
        <v>1461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0.14860159988262844</v>
      </c>
      <c r="AB347" s="184">
        <v>-1.9867040719514284E-2</v>
      </c>
      <c r="AC347" s="164" t="s">
        <v>952</v>
      </c>
    </row>
    <row r="348" spans="1:29">
      <c r="A348" s="144" t="s">
        <v>934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955</v>
      </c>
      <c r="J348" s="152" t="s">
        <v>1462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0.14687894129353185</v>
      </c>
      <c r="AB348" s="184">
        <v>-1.9506259465689624E-2</v>
      </c>
      <c r="AC348" s="164" t="s">
        <v>952</v>
      </c>
    </row>
    <row r="349" spans="1:29">
      <c r="A349" s="144" t="s">
        <v>935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955</v>
      </c>
      <c r="J349" s="152" t="s">
        <v>1464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0.15354748628137704</v>
      </c>
      <c r="AB349" s="184">
        <v>-2.1067258299107605E-2</v>
      </c>
      <c r="AC349" s="164" t="s">
        <v>952</v>
      </c>
    </row>
    <row r="350" spans="1:29">
      <c r="A350" s="144" t="s">
        <v>936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955</v>
      </c>
      <c r="J350" s="152" t="s">
        <v>1466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0.15529048578359972</v>
      </c>
      <c r="AB350" s="184">
        <v>-2.1499095644244237E-2</v>
      </c>
      <c r="AC350" s="164" t="s">
        <v>952</v>
      </c>
    </row>
    <row r="351" spans="1:29">
      <c r="A351" s="144" t="s">
        <v>937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955</v>
      </c>
      <c r="J351" s="152" t="s">
        <v>1463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0.15028484638017758</v>
      </c>
      <c r="AB351" s="184">
        <v>-2.0391459378644505E-2</v>
      </c>
      <c r="AC351" s="164" t="s">
        <v>952</v>
      </c>
    </row>
    <row r="352" spans="1:29">
      <c r="A352" s="144" t="s">
        <v>938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955</v>
      </c>
      <c r="J352" s="152" t="s">
        <v>1465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0.15121974584419307</v>
      </c>
      <c r="AB352" s="184">
        <v>-2.0637055644365798E-2</v>
      </c>
      <c r="AC352" s="164" t="s">
        <v>952</v>
      </c>
    </row>
    <row r="353" spans="1:29">
      <c r="A353" s="144" t="s">
        <v>947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955</v>
      </c>
      <c r="J353" s="152" t="s">
        <v>1447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0.15021265430386999</v>
      </c>
      <c r="AB353" s="184">
        <v>-2.0441135440624647E-2</v>
      </c>
      <c r="AC353" s="164" t="s">
        <v>952</v>
      </c>
    </row>
    <row r="354" spans="1:29">
      <c r="A354" s="63" t="s">
        <v>948</v>
      </c>
      <c r="B354" s="2">
        <v>135</v>
      </c>
      <c r="C354" s="56">
        <v>117.87</v>
      </c>
      <c r="D354" s="57">
        <v>1.1447000000000001</v>
      </c>
      <c r="E354" s="32">
        <v>0.22000000000000003</v>
      </c>
      <c r="F354" s="26">
        <v>0.22688888888888886</v>
      </c>
      <c r="G354" s="43">
        <v>165.63</v>
      </c>
      <c r="H354" s="58">
        <v>30.629999999999995</v>
      </c>
      <c r="I354" s="2" t="s">
        <v>27</v>
      </c>
      <c r="J354" s="33" t="s">
        <v>2186</v>
      </c>
      <c r="K354" s="59">
        <v>43998</v>
      </c>
      <c r="L354" s="60">
        <v>44246</v>
      </c>
      <c r="M354" s="44">
        <v>33615</v>
      </c>
      <c r="N354" s="61">
        <v>0.33258813029897361</v>
      </c>
      <c r="O354" s="35">
        <v>134.92578900000001</v>
      </c>
      <c r="P354" s="35">
        <v>-7.4210999999991145E-2</v>
      </c>
      <c r="Q354" s="36">
        <v>0.9</v>
      </c>
      <c r="R354" s="37">
        <v>41630.799999999974</v>
      </c>
      <c r="S354" s="38">
        <v>47654.776759999972</v>
      </c>
      <c r="T354" s="38"/>
      <c r="U354" s="62"/>
      <c r="V354" s="39">
        <v>12581.689999999999</v>
      </c>
      <c r="W354" s="39">
        <v>60236.466759999967</v>
      </c>
      <c r="X354" s="1">
        <v>52565</v>
      </c>
      <c r="Y354" s="37">
        <v>7671.4667599999666</v>
      </c>
      <c r="Z354" s="183">
        <v>0.14594248568439006</v>
      </c>
      <c r="AA354" s="183">
        <v>5.9034135869565407E-2</v>
      </c>
      <c r="AB354" s="183">
        <v>8.6908349814824648E-2</v>
      </c>
      <c r="AC354" s="40" t="s">
        <v>1852</v>
      </c>
    </row>
    <row r="355" spans="1:29">
      <c r="A355" s="63" t="s">
        <v>949</v>
      </c>
      <c r="B355" s="2">
        <v>135</v>
      </c>
      <c r="C355" s="56">
        <v>117.14</v>
      </c>
      <c r="D355" s="57">
        <v>1.1518999999999999</v>
      </c>
      <c r="E355" s="32">
        <f t="shared" ref="E355:E417" si="1">10%*Q355+13%</f>
        <v>0.22000000000000003</v>
      </c>
      <c r="F355" s="26">
        <f t="shared" ref="F355:F417" si="2">IF(G355="",($F$1*C355-B355)/B355,H355/B355)</f>
        <v>0.14831908148148151</v>
      </c>
      <c r="H355" s="58">
        <f t="shared" ref="H355:H417" si="3">IF(G355="",$F$1*C355-B355,G355-B355)</f>
        <v>20.023076000000003</v>
      </c>
      <c r="I355" s="2" t="s">
        <v>65</v>
      </c>
      <c r="J355" s="33" t="s">
        <v>942</v>
      </c>
      <c r="K355" s="59">
        <f t="shared" ref="K355:K417" si="4">DATE(MID(J355,1,4),MID(J355,5,2),MID(J355,7,2))</f>
        <v>43999</v>
      </c>
      <c r="L355" s="60" t="str">
        <f t="shared" ref="L355:L417" ca="1" si="5">IF(LEN(J355) &gt; 15,DATE(MID(J355,12,4),MID(J355,16,2),MID(J355,18,2)),TEXT(TODAY(),"yyyy/m/d"))</f>
        <v>2021/4/9</v>
      </c>
      <c r="M355" s="44">
        <f t="shared" ref="M355:M417" ca="1" si="6">(L355-K355+1)*B355</f>
        <v>40095</v>
      </c>
      <c r="N355" s="61">
        <f t="shared" ref="N355:N417" ca="1" si="7">H355/M355*365</f>
        <v>0.18227765905973314</v>
      </c>
      <c r="O355" s="35">
        <f t="shared" ref="O355:O417" si="8">D355*C355</f>
        <v>134.93356599999998</v>
      </c>
      <c r="P355" s="35">
        <f t="shared" ref="P355:P417" si="9">O355-B355</f>
        <v>-6.6434000000015203E-2</v>
      </c>
      <c r="Q355" s="36">
        <f t="shared" ref="Q355:Q417" si="10">B355/150</f>
        <v>0.9</v>
      </c>
      <c r="R355" s="37">
        <f t="shared" ref="R355:R417" si="11">R354+C355-T355</f>
        <v>41747.939999999973</v>
      </c>
      <c r="S355" s="38">
        <f t="shared" ref="S355:S417" si="12">R355*D355</f>
        <v>48089.452085999968</v>
      </c>
      <c r="T355" s="38"/>
      <c r="U355" s="62"/>
      <c r="V355" s="39">
        <f t="shared" ref="V355:V417" si="13">U355+V354</f>
        <v>12581.689999999999</v>
      </c>
      <c r="W355" s="39">
        <f t="shared" ref="W355:W417" si="14">S355+V355</f>
        <v>60671.142085999963</v>
      </c>
      <c r="X355" s="1">
        <f t="shared" ref="X355:X417" si="15">X354+B355</f>
        <v>52700</v>
      </c>
      <c r="Y355" s="37">
        <f t="shared" ref="Y355:Y417" si="16">W355-X355</f>
        <v>7971.1420859999635</v>
      </c>
      <c r="Z355" s="183">
        <f t="shared" ref="Z355:Z417" si="17">W355/X355-1</f>
        <v>0.15125506804554001</v>
      </c>
      <c r="AA355" s="183">
        <f>SUM($C$2:C355)*D355/SUM($B$2:B355)-1</f>
        <v>0.17806092888888836</v>
      </c>
      <c r="AB355" s="183">
        <f t="shared" ref="AB355:AB386" si="18">Z355-AA355</f>
        <v>-2.680586084334835E-2</v>
      </c>
      <c r="AC355" s="40">
        <f t="shared" ref="AC355:AC386" si="19">IF(E355-F355&lt;0,"达成",E355-F355)</f>
        <v>7.1680918518518516E-2</v>
      </c>
    </row>
    <row r="356" spans="1:29">
      <c r="A356" s="63" t="s">
        <v>950</v>
      </c>
      <c r="B356" s="2">
        <v>135</v>
      </c>
      <c r="C356" s="56">
        <v>117.09</v>
      </c>
      <c r="D356" s="57">
        <v>1.1524000000000001</v>
      </c>
      <c r="E356" s="32">
        <f t="shared" si="1"/>
        <v>0.22000000000000003</v>
      </c>
      <c r="F356" s="26">
        <f t="shared" si="2"/>
        <v>0.14782893333333336</v>
      </c>
      <c r="H356" s="58">
        <f t="shared" si="3"/>
        <v>19.956906000000004</v>
      </c>
      <c r="I356" s="2" t="s">
        <v>65</v>
      </c>
      <c r="J356" s="33" t="s">
        <v>944</v>
      </c>
      <c r="K356" s="59">
        <f t="shared" si="4"/>
        <v>44000</v>
      </c>
      <c r="L356" s="60" t="str">
        <f t="shared" ca="1" si="5"/>
        <v>2021/4/9</v>
      </c>
      <c r="M356" s="44">
        <f t="shared" ca="1" si="6"/>
        <v>39960</v>
      </c>
      <c r="N356" s="61">
        <f t="shared" ca="1" si="7"/>
        <v>0.18228905630630635</v>
      </c>
      <c r="O356" s="35">
        <f t="shared" si="8"/>
        <v>134.934516</v>
      </c>
      <c r="P356" s="35">
        <f t="shared" si="9"/>
        <v>-6.5483999999997877E-2</v>
      </c>
      <c r="Q356" s="36">
        <f t="shared" si="10"/>
        <v>0.9</v>
      </c>
      <c r="R356" s="37">
        <f t="shared" si="11"/>
        <v>41865.02999999997</v>
      </c>
      <c r="S356" s="38">
        <f t="shared" si="12"/>
        <v>48245.26057199997</v>
      </c>
      <c r="T356" s="38"/>
      <c r="U356" s="62"/>
      <c r="V356" s="39">
        <f t="shared" si="13"/>
        <v>12581.689999999999</v>
      </c>
      <c r="W356" s="39">
        <f t="shared" si="14"/>
        <v>60826.950571999972</v>
      </c>
      <c r="X356" s="1">
        <f t="shared" si="15"/>
        <v>52835</v>
      </c>
      <c r="Y356" s="37">
        <f t="shared" si="16"/>
        <v>7991.9505719999725</v>
      </c>
      <c r="Z356" s="183">
        <f t="shared" si="17"/>
        <v>0.15126243156998154</v>
      </c>
      <c r="AA356" s="183">
        <f>SUM($C$2:C356)*D356/SUM($B$2:B356)-1</f>
        <v>0.17811039961784614</v>
      </c>
      <c r="AB356" s="183">
        <f t="shared" si="18"/>
        <v>-2.6847968047864601E-2</v>
      </c>
      <c r="AC356" s="40">
        <f t="shared" si="19"/>
        <v>7.2171066666666672E-2</v>
      </c>
    </row>
    <row r="357" spans="1:29">
      <c r="A357" s="63" t="s">
        <v>951</v>
      </c>
      <c r="B357" s="2">
        <v>135</v>
      </c>
      <c r="C357" s="56">
        <v>115.84</v>
      </c>
      <c r="D357" s="57">
        <v>1.1648000000000001</v>
      </c>
      <c r="E357" s="32">
        <f t="shared" si="1"/>
        <v>0.22000000000000003</v>
      </c>
      <c r="F357" s="26">
        <f t="shared" si="2"/>
        <v>0.13557522962962951</v>
      </c>
      <c r="H357" s="58">
        <f t="shared" si="3"/>
        <v>18.302655999999985</v>
      </c>
      <c r="I357" s="2" t="s">
        <v>65</v>
      </c>
      <c r="J357" s="33" t="s">
        <v>946</v>
      </c>
      <c r="K357" s="59">
        <f t="shared" si="4"/>
        <v>44001</v>
      </c>
      <c r="L357" s="60" t="str">
        <f t="shared" ca="1" si="5"/>
        <v>2021/4/9</v>
      </c>
      <c r="M357" s="44">
        <f t="shared" ca="1" si="6"/>
        <v>39825</v>
      </c>
      <c r="N357" s="61">
        <f t="shared" ca="1" si="7"/>
        <v>0.16774562310106703</v>
      </c>
      <c r="O357" s="35">
        <f t="shared" si="8"/>
        <v>134.93043200000002</v>
      </c>
      <c r="P357" s="35">
        <f t="shared" si="9"/>
        <v>-6.9567999999975427E-2</v>
      </c>
      <c r="Q357" s="36">
        <f t="shared" si="10"/>
        <v>0.9</v>
      </c>
      <c r="R357" s="37">
        <f t="shared" si="11"/>
        <v>41980.869999999966</v>
      </c>
      <c r="S357" s="38">
        <f t="shared" si="12"/>
        <v>48899.317375999963</v>
      </c>
      <c r="T357" s="38"/>
      <c r="U357" s="62"/>
      <c r="V357" s="39">
        <f t="shared" si="13"/>
        <v>12581.689999999999</v>
      </c>
      <c r="W357" s="39">
        <f t="shared" si="14"/>
        <v>61481.007375999965</v>
      </c>
      <c r="X357" s="1">
        <f t="shared" si="15"/>
        <v>52970</v>
      </c>
      <c r="Y357" s="37">
        <f t="shared" si="16"/>
        <v>8511.007375999965</v>
      </c>
      <c r="Z357" s="183">
        <f t="shared" si="17"/>
        <v>0.16067599350575734</v>
      </c>
      <c r="AA357" s="183">
        <f>SUM($C$2:C357)*D357/SUM($B$2:B357)-1</f>
        <v>0.19029484581665668</v>
      </c>
      <c r="AB357" s="183">
        <f t="shared" si="18"/>
        <v>-2.9618852310899335E-2</v>
      </c>
      <c r="AC357" s="40">
        <f t="shared" si="19"/>
        <v>8.4424770370370522E-2</v>
      </c>
    </row>
    <row r="358" spans="1:29">
      <c r="A358" s="63" t="s">
        <v>963</v>
      </c>
      <c r="B358" s="2">
        <v>135</v>
      </c>
      <c r="C358" s="56">
        <v>115.72</v>
      </c>
      <c r="D358" s="57">
        <v>1.1659999999999999</v>
      </c>
      <c r="E358" s="32">
        <f t="shared" si="1"/>
        <v>0.22000000000000003</v>
      </c>
      <c r="F358" s="26">
        <f t="shared" si="2"/>
        <v>0.134398874074074</v>
      </c>
      <c r="H358" s="58">
        <f t="shared" si="3"/>
        <v>18.143847999999991</v>
      </c>
      <c r="I358" s="2" t="s">
        <v>65</v>
      </c>
      <c r="J358" s="33" t="s">
        <v>964</v>
      </c>
      <c r="K358" s="59">
        <f t="shared" si="4"/>
        <v>44004</v>
      </c>
      <c r="L358" s="60" t="str">
        <f t="shared" ca="1" si="5"/>
        <v>2021/4/9</v>
      </c>
      <c r="M358" s="44">
        <f t="shared" ca="1" si="6"/>
        <v>39420</v>
      </c>
      <c r="N358" s="61">
        <f t="shared" ca="1" si="7"/>
        <v>0.1679985925925925</v>
      </c>
      <c r="O358" s="35">
        <f t="shared" si="8"/>
        <v>134.92952</v>
      </c>
      <c r="P358" s="35">
        <f t="shared" si="9"/>
        <v>-7.0480000000003429E-2</v>
      </c>
      <c r="Q358" s="36">
        <f t="shared" si="10"/>
        <v>0.9</v>
      </c>
      <c r="R358" s="37">
        <f t="shared" si="11"/>
        <v>42096.589999999967</v>
      </c>
      <c r="S358" s="38">
        <f t="shared" si="12"/>
        <v>49084.623939999961</v>
      </c>
      <c r="T358" s="38"/>
      <c r="U358" s="62"/>
      <c r="V358" s="39">
        <f t="shared" si="13"/>
        <v>12581.689999999999</v>
      </c>
      <c r="W358" s="39">
        <f t="shared" si="14"/>
        <v>61666.313939999964</v>
      </c>
      <c r="X358" s="1">
        <f t="shared" si="15"/>
        <v>53105</v>
      </c>
      <c r="Y358" s="37">
        <f t="shared" si="16"/>
        <v>8561.3139399999636</v>
      </c>
      <c r="Z358" s="183">
        <f t="shared" si="17"/>
        <v>0.16121483739760789</v>
      </c>
      <c r="AA358" s="183">
        <f>SUM($C$2:C358)*D358/SUM($B$2:B358)-1</f>
        <v>0.19102827145708523</v>
      </c>
      <c r="AB358" s="183">
        <f t="shared" si="18"/>
        <v>-2.9813434059477339E-2</v>
      </c>
      <c r="AC358" s="40">
        <f t="shared" si="19"/>
        <v>8.560112592592603E-2</v>
      </c>
    </row>
    <row r="359" spans="1:29">
      <c r="A359" s="63" t="s">
        <v>965</v>
      </c>
      <c r="B359" s="2">
        <v>135</v>
      </c>
      <c r="C359" s="56">
        <v>115.31</v>
      </c>
      <c r="D359" s="57">
        <v>1.1700999999999999</v>
      </c>
      <c r="E359" s="32">
        <f t="shared" si="1"/>
        <v>0.22000000000000003</v>
      </c>
      <c r="F359" s="26">
        <f t="shared" si="2"/>
        <v>0.13037965925925912</v>
      </c>
      <c r="H359" s="58">
        <f t="shared" si="3"/>
        <v>17.601253999999983</v>
      </c>
      <c r="I359" s="2" t="s">
        <v>65</v>
      </c>
      <c r="J359" s="33" t="s">
        <v>966</v>
      </c>
      <c r="K359" s="59">
        <f t="shared" si="4"/>
        <v>44005</v>
      </c>
      <c r="L359" s="60" t="str">
        <f t="shared" ca="1" si="5"/>
        <v>2021/4/9</v>
      </c>
      <c r="M359" s="44">
        <f t="shared" ca="1" si="6"/>
        <v>39285</v>
      </c>
      <c r="N359" s="61">
        <f t="shared" ca="1" si="7"/>
        <v>0.1635346241568027</v>
      </c>
      <c r="O359" s="35">
        <f t="shared" si="8"/>
        <v>134.92423099999999</v>
      </c>
      <c r="P359" s="35">
        <f t="shared" si="9"/>
        <v>-7.5769000000008191E-2</v>
      </c>
      <c r="Q359" s="36">
        <f t="shared" si="10"/>
        <v>0.9</v>
      </c>
      <c r="R359" s="37">
        <f t="shared" si="11"/>
        <v>40803.259999999966</v>
      </c>
      <c r="S359" s="38">
        <f t="shared" si="12"/>
        <v>47743.89452599996</v>
      </c>
      <c r="T359" s="38">
        <v>1408.64</v>
      </c>
      <c r="U359" s="62">
        <v>1648.25</v>
      </c>
      <c r="V359" s="39">
        <f t="shared" si="13"/>
        <v>14229.939999999999</v>
      </c>
      <c r="W359" s="39">
        <f t="shared" si="14"/>
        <v>61973.834525999962</v>
      </c>
      <c r="X359" s="1">
        <f t="shared" si="15"/>
        <v>53240</v>
      </c>
      <c r="Y359" s="37">
        <f t="shared" si="16"/>
        <v>8733.8345259999624</v>
      </c>
      <c r="Z359" s="183">
        <f t="shared" si="17"/>
        <v>0.16404647870022471</v>
      </c>
      <c r="AA359" s="183">
        <f>SUM($C$2:C359)*D359/SUM($B$2:B359)-1</f>
        <v>0.19471514122108391</v>
      </c>
      <c r="AB359" s="183">
        <f t="shared" si="18"/>
        <v>-3.0668662520859202E-2</v>
      </c>
      <c r="AC359" s="40">
        <f t="shared" si="19"/>
        <v>8.9620340740740906E-2</v>
      </c>
    </row>
    <row r="360" spans="1:29">
      <c r="A360" s="63" t="s">
        <v>967</v>
      </c>
      <c r="B360" s="2">
        <v>135</v>
      </c>
      <c r="C360" s="56">
        <v>115.52</v>
      </c>
      <c r="D360" s="57">
        <v>1.1679999999999999</v>
      </c>
      <c r="E360" s="32">
        <f t="shared" si="1"/>
        <v>0.22000000000000003</v>
      </c>
      <c r="F360" s="26">
        <f t="shared" si="2"/>
        <v>0.13243828148148143</v>
      </c>
      <c r="H360" s="58">
        <f t="shared" si="3"/>
        <v>17.879167999999993</v>
      </c>
      <c r="I360" s="2" t="s">
        <v>65</v>
      </c>
      <c r="J360" s="33" t="s">
        <v>968</v>
      </c>
      <c r="K360" s="59">
        <f t="shared" si="4"/>
        <v>44006</v>
      </c>
      <c r="L360" s="60" t="str">
        <f t="shared" ca="1" si="5"/>
        <v>2021/4/9</v>
      </c>
      <c r="M360" s="44">
        <f t="shared" ca="1" si="6"/>
        <v>39150</v>
      </c>
      <c r="N360" s="61">
        <f t="shared" ca="1" si="7"/>
        <v>0.166689561174968</v>
      </c>
      <c r="O360" s="35">
        <f t="shared" si="8"/>
        <v>134.92735999999999</v>
      </c>
      <c r="P360" s="35">
        <f t="shared" si="9"/>
        <v>-7.2640000000006921E-2</v>
      </c>
      <c r="Q360" s="36">
        <f t="shared" si="10"/>
        <v>0.9</v>
      </c>
      <c r="R360" s="37">
        <f t="shared" si="11"/>
        <v>40918.779999999962</v>
      </c>
      <c r="S360" s="38">
        <f t="shared" si="12"/>
        <v>47793.13503999995</v>
      </c>
      <c r="T360" s="38"/>
      <c r="U360" s="62"/>
      <c r="V360" s="39">
        <f t="shared" si="13"/>
        <v>14229.939999999999</v>
      </c>
      <c r="W360" s="39">
        <f t="shared" si="14"/>
        <v>62023.075039999952</v>
      </c>
      <c r="X360" s="1">
        <f t="shared" si="15"/>
        <v>53375</v>
      </c>
      <c r="Y360" s="37">
        <f t="shared" si="16"/>
        <v>8648.0750399999524</v>
      </c>
      <c r="Z360" s="183">
        <f t="shared" si="17"/>
        <v>0.16202482510538552</v>
      </c>
      <c r="AA360" s="183">
        <f>SUM($C$2:C360)*D360/SUM($B$2:B360)-1</f>
        <v>0.19207791962174858</v>
      </c>
      <c r="AB360" s="183">
        <f t="shared" si="18"/>
        <v>-3.0053094516363066E-2</v>
      </c>
      <c r="AC360" s="40">
        <f t="shared" si="19"/>
        <v>8.75617185185186E-2</v>
      </c>
    </row>
    <row r="361" spans="1:29">
      <c r="A361" s="63" t="s">
        <v>1086</v>
      </c>
      <c r="B361" s="2">
        <v>135</v>
      </c>
      <c r="C361" s="56">
        <v>116.02</v>
      </c>
      <c r="D361" s="57">
        <v>1.163</v>
      </c>
      <c r="E361" s="32">
        <f t="shared" si="1"/>
        <v>0.22000000000000003</v>
      </c>
      <c r="F361" s="26">
        <f t="shared" si="2"/>
        <v>0.13733976296296288</v>
      </c>
      <c r="H361" s="58">
        <f t="shared" si="3"/>
        <v>18.540867999999989</v>
      </c>
      <c r="I361" s="2" t="s">
        <v>65</v>
      </c>
      <c r="J361" s="33" t="s">
        <v>1091</v>
      </c>
      <c r="K361" s="59">
        <f t="shared" si="4"/>
        <v>44011</v>
      </c>
      <c r="L361" s="60" t="str">
        <f t="shared" ca="1" si="5"/>
        <v>2021/4/9</v>
      </c>
      <c r="M361" s="44">
        <f t="shared" ca="1" si="6"/>
        <v>38475</v>
      </c>
      <c r="N361" s="61">
        <f t="shared" ca="1" si="7"/>
        <v>0.17589127537361912</v>
      </c>
      <c r="O361" s="35">
        <f t="shared" si="8"/>
        <v>134.93126000000001</v>
      </c>
      <c r="P361" s="35">
        <f t="shared" si="9"/>
        <v>-6.8739999999991142E-2</v>
      </c>
      <c r="Q361" s="36">
        <f t="shared" si="10"/>
        <v>0.9</v>
      </c>
      <c r="R361" s="37">
        <f t="shared" si="11"/>
        <v>41034.799999999959</v>
      </c>
      <c r="S361" s="38">
        <f t="shared" si="12"/>
        <v>47723.472399999955</v>
      </c>
      <c r="T361" s="38"/>
      <c r="U361" s="62"/>
      <c r="V361" s="39">
        <f t="shared" si="13"/>
        <v>14229.939999999999</v>
      </c>
      <c r="W361" s="39">
        <f t="shared" si="14"/>
        <v>61953.412399999957</v>
      </c>
      <c r="X361" s="1">
        <f t="shared" si="15"/>
        <v>53510</v>
      </c>
      <c r="Y361" s="37">
        <f t="shared" si="16"/>
        <v>8443.4123999999574</v>
      </c>
      <c r="Z361" s="183">
        <f t="shared" si="17"/>
        <v>0.15779129882264908</v>
      </c>
      <c r="AA361" s="183">
        <f>SUM($C$2:C361)*D361/SUM($B$2:B361)-1</f>
        <v>0.18649738275796968</v>
      </c>
      <c r="AB361" s="183">
        <f t="shared" si="18"/>
        <v>-2.8706083935320592E-2</v>
      </c>
      <c r="AC361" s="40">
        <f t="shared" si="19"/>
        <v>8.2660237037037149E-2</v>
      </c>
    </row>
    <row r="362" spans="1:29">
      <c r="A362" s="63" t="s">
        <v>1087</v>
      </c>
      <c r="B362" s="2">
        <v>135</v>
      </c>
      <c r="C362" s="56">
        <v>114.09</v>
      </c>
      <c r="D362" s="57">
        <v>1.1827000000000001</v>
      </c>
      <c r="E362" s="32">
        <f t="shared" si="1"/>
        <v>0.22000000000000003</v>
      </c>
      <c r="F362" s="26">
        <f t="shared" si="2"/>
        <v>0.11842004444444443</v>
      </c>
      <c r="H362" s="58">
        <f t="shared" si="3"/>
        <v>15.986705999999998</v>
      </c>
      <c r="I362" s="2" t="s">
        <v>65</v>
      </c>
      <c r="J362" s="33" t="s">
        <v>1092</v>
      </c>
      <c r="K362" s="59">
        <f t="shared" si="4"/>
        <v>44012</v>
      </c>
      <c r="L362" s="60" t="str">
        <f t="shared" ca="1" si="5"/>
        <v>2021/4/9</v>
      </c>
      <c r="M362" s="44">
        <f t="shared" ca="1" si="6"/>
        <v>38340</v>
      </c>
      <c r="N362" s="61">
        <f t="shared" ca="1" si="7"/>
        <v>0.15219477543035992</v>
      </c>
      <c r="O362" s="35">
        <f t="shared" si="8"/>
        <v>134.93424300000001</v>
      </c>
      <c r="P362" s="35">
        <f t="shared" si="9"/>
        <v>-6.575699999999074E-2</v>
      </c>
      <c r="Q362" s="36">
        <f t="shared" si="10"/>
        <v>0.9</v>
      </c>
      <c r="R362" s="37">
        <f t="shared" si="11"/>
        <v>37453.519999999953</v>
      </c>
      <c r="S362" s="38">
        <f t="shared" si="12"/>
        <v>44296.278103999946</v>
      </c>
      <c r="T362" s="38">
        <v>3695.37</v>
      </c>
      <c r="U362" s="62">
        <v>4370.51</v>
      </c>
      <c r="V362" s="39">
        <f t="shared" si="13"/>
        <v>18600.449999999997</v>
      </c>
      <c r="W362" s="39">
        <f t="shared" si="14"/>
        <v>62896.728103999943</v>
      </c>
      <c r="X362" s="1">
        <f t="shared" si="15"/>
        <v>53645</v>
      </c>
      <c r="Y362" s="37">
        <f t="shared" si="16"/>
        <v>9251.7281039999434</v>
      </c>
      <c r="Z362" s="183">
        <f t="shared" si="17"/>
        <v>0.17246207668934566</v>
      </c>
      <c r="AA362" s="183">
        <f>SUM($C$2:C362)*D362/SUM($B$2:B362)-1</f>
        <v>0.20606936865180092</v>
      </c>
      <c r="AB362" s="183">
        <f t="shared" si="18"/>
        <v>-3.3607291962455266E-2</v>
      </c>
      <c r="AC362" s="40">
        <f t="shared" si="19"/>
        <v>0.1015799555555556</v>
      </c>
    </row>
    <row r="363" spans="1:29">
      <c r="A363" s="63" t="s">
        <v>1088</v>
      </c>
      <c r="B363" s="2">
        <v>135</v>
      </c>
      <c r="C363" s="56">
        <v>113.75</v>
      </c>
      <c r="D363" s="57">
        <v>1.1861999999999999</v>
      </c>
      <c r="E363" s="32">
        <f t="shared" si="1"/>
        <v>0.22000000000000003</v>
      </c>
      <c r="F363" s="26">
        <f t="shared" si="2"/>
        <v>0.11508703703703692</v>
      </c>
      <c r="H363" s="58">
        <f t="shared" si="3"/>
        <v>15.536749999999984</v>
      </c>
      <c r="I363" s="2" t="s">
        <v>65</v>
      </c>
      <c r="J363" s="33" t="s">
        <v>1093</v>
      </c>
      <c r="K363" s="59">
        <f t="shared" si="4"/>
        <v>44013</v>
      </c>
      <c r="L363" s="60" t="str">
        <f t="shared" ca="1" si="5"/>
        <v>2021/4/9</v>
      </c>
      <c r="M363" s="44">
        <f t="shared" ca="1" si="6"/>
        <v>38205</v>
      </c>
      <c r="N363" s="61">
        <f t="shared" ca="1" si="7"/>
        <v>0.14843381101949993</v>
      </c>
      <c r="O363" s="35">
        <f t="shared" si="8"/>
        <v>134.93025</v>
      </c>
      <c r="P363" s="35">
        <f t="shared" si="9"/>
        <v>-6.9749999999999091E-2</v>
      </c>
      <c r="Q363" s="36">
        <f t="shared" si="10"/>
        <v>0.9</v>
      </c>
      <c r="R363" s="37">
        <f t="shared" si="11"/>
        <v>36241.96999999995</v>
      </c>
      <c r="S363" s="38">
        <f t="shared" si="12"/>
        <v>42990.224813999936</v>
      </c>
      <c r="T363" s="38">
        <v>1325.3</v>
      </c>
      <c r="U363" s="62">
        <v>1572.07</v>
      </c>
      <c r="V363" s="39">
        <f t="shared" si="13"/>
        <v>20172.519999999997</v>
      </c>
      <c r="W363" s="39">
        <f t="shared" si="14"/>
        <v>63162.744813999932</v>
      </c>
      <c r="X363" s="1">
        <f t="shared" si="15"/>
        <v>53780</v>
      </c>
      <c r="Y363" s="37">
        <f t="shared" si="16"/>
        <v>9382.7448139999324</v>
      </c>
      <c r="Z363" s="183">
        <f t="shared" si="17"/>
        <v>0.17446531822238631</v>
      </c>
      <c r="AA363" s="183">
        <f>SUM($C$2:C363)*D363/SUM($B$2:B363)-1</f>
        <v>0.20910603851351262</v>
      </c>
      <c r="AB363" s="183">
        <f t="shared" si="18"/>
        <v>-3.4640720291126303E-2</v>
      </c>
      <c r="AC363" s="40">
        <f t="shared" si="19"/>
        <v>0.10491296296296311</v>
      </c>
    </row>
    <row r="364" spans="1:29">
      <c r="A364" s="63" t="s">
        <v>1089</v>
      </c>
      <c r="B364" s="2">
        <v>135</v>
      </c>
      <c r="C364" s="56">
        <v>111.98</v>
      </c>
      <c r="D364" s="57">
        <v>1.2049000000000001</v>
      </c>
      <c r="E364" s="32">
        <f t="shared" si="1"/>
        <v>0.22000000000000003</v>
      </c>
      <c r="F364" s="26">
        <f t="shared" si="2"/>
        <v>9.7735792592592616E-2</v>
      </c>
      <c r="H364" s="58">
        <f t="shared" si="3"/>
        <v>13.194332000000003</v>
      </c>
      <c r="I364" s="2" t="s">
        <v>65</v>
      </c>
      <c r="J364" s="33" t="s">
        <v>1094</v>
      </c>
      <c r="K364" s="59">
        <f t="shared" si="4"/>
        <v>44014</v>
      </c>
      <c r="L364" s="60" t="str">
        <f t="shared" ca="1" si="5"/>
        <v>2021/4/9</v>
      </c>
      <c r="M364" s="44">
        <f t="shared" ca="1" si="6"/>
        <v>38070</v>
      </c>
      <c r="N364" s="61">
        <f t="shared" ca="1" si="7"/>
        <v>0.12650200105069612</v>
      </c>
      <c r="O364" s="35">
        <f t="shared" si="8"/>
        <v>134.92470200000002</v>
      </c>
      <c r="P364" s="35">
        <f t="shared" si="9"/>
        <v>-7.5297999999975218E-2</v>
      </c>
      <c r="Q364" s="36">
        <f t="shared" si="10"/>
        <v>0.9</v>
      </c>
      <c r="R364" s="37">
        <f t="shared" si="11"/>
        <v>30548.999999999953</v>
      </c>
      <c r="S364" s="38">
        <f t="shared" si="12"/>
        <v>36808.490099999945</v>
      </c>
      <c r="T364" s="38">
        <v>5804.95</v>
      </c>
      <c r="U364" s="62">
        <v>6994.38</v>
      </c>
      <c r="V364" s="39">
        <f t="shared" si="13"/>
        <v>27166.899999999998</v>
      </c>
      <c r="W364" s="39">
        <f t="shared" si="14"/>
        <v>63975.390099999946</v>
      </c>
      <c r="X364" s="1">
        <f t="shared" si="15"/>
        <v>53915</v>
      </c>
      <c r="Y364" s="37">
        <f t="shared" si="16"/>
        <v>10060.390099999946</v>
      </c>
      <c r="Z364" s="183">
        <f t="shared" si="17"/>
        <v>0.18659723824538532</v>
      </c>
      <c r="AA364" s="183">
        <f>SUM($C$2:C364)*D364/SUM($B$2:B364)-1</f>
        <v>0.22758906891322606</v>
      </c>
      <c r="AB364" s="183">
        <f t="shared" si="18"/>
        <v>-4.0991830667840734E-2</v>
      </c>
      <c r="AC364" s="40">
        <f t="shared" si="19"/>
        <v>0.12226420740740741</v>
      </c>
    </row>
    <row r="365" spans="1:29">
      <c r="A365" s="63" t="s">
        <v>1090</v>
      </c>
      <c r="B365" s="2">
        <v>135</v>
      </c>
      <c r="C365" s="177">
        <v>110.61</v>
      </c>
      <c r="D365" s="178">
        <v>1.2199</v>
      </c>
      <c r="E365" s="32">
        <f t="shared" si="1"/>
        <v>0.22000000000000003</v>
      </c>
      <c r="F365" s="26">
        <f t="shared" si="2"/>
        <v>8.4305733333333258E-2</v>
      </c>
      <c r="H365" s="58">
        <f t="shared" si="3"/>
        <v>11.381273999999991</v>
      </c>
      <c r="I365" s="2" t="s">
        <v>65</v>
      </c>
      <c r="J365" s="33" t="s">
        <v>1095</v>
      </c>
      <c r="K365" s="59">
        <f t="shared" si="4"/>
        <v>44015</v>
      </c>
      <c r="L365" s="60" t="str">
        <f t="shared" ca="1" si="5"/>
        <v>2021/4/9</v>
      </c>
      <c r="M365" s="44">
        <f t="shared" ca="1" si="6"/>
        <v>37935</v>
      </c>
      <c r="N365" s="61">
        <f t="shared" ca="1" si="7"/>
        <v>0.10950744721233681</v>
      </c>
      <c r="O365" s="35">
        <f t="shared" si="8"/>
        <v>134.93313900000001</v>
      </c>
      <c r="P365" s="35">
        <f t="shared" si="9"/>
        <v>-6.6860999999988735E-2</v>
      </c>
      <c r="Q365" s="36">
        <f t="shared" si="10"/>
        <v>0.9</v>
      </c>
      <c r="R365" s="37">
        <f t="shared" si="11"/>
        <v>25992.829999999954</v>
      </c>
      <c r="S365" s="38">
        <f t="shared" si="12"/>
        <v>31708.653316999946</v>
      </c>
      <c r="T365" s="38">
        <v>4666.78</v>
      </c>
      <c r="U365" s="62">
        <v>5693</v>
      </c>
      <c r="V365" s="39">
        <f t="shared" si="13"/>
        <v>32859.899999999994</v>
      </c>
      <c r="W365" s="39">
        <f t="shared" si="14"/>
        <v>64568.55331699994</v>
      </c>
      <c r="X365" s="1">
        <f t="shared" si="15"/>
        <v>54050</v>
      </c>
      <c r="Y365" s="37">
        <f t="shared" si="16"/>
        <v>10518.55331699994</v>
      </c>
      <c r="Z365" s="183">
        <f t="shared" si="17"/>
        <v>0.19460783195189535</v>
      </c>
      <c r="AA365" s="183">
        <f>SUM($C$2:C365)*D365/SUM($B$2:B365)-1</f>
        <v>0.24225799915966295</v>
      </c>
      <c r="AB365" s="183">
        <f t="shared" si="18"/>
        <v>-4.7650167207767602E-2</v>
      </c>
      <c r="AC365" s="40">
        <f t="shared" si="19"/>
        <v>0.13569426666666679</v>
      </c>
    </row>
    <row r="366" spans="1:29">
      <c r="A366" s="63" t="s">
        <v>1442</v>
      </c>
      <c r="B366" s="2">
        <v>120</v>
      </c>
      <c r="C366" s="177">
        <v>94.54</v>
      </c>
      <c r="D366" s="178">
        <v>1.2686999999999999</v>
      </c>
      <c r="E366" s="32">
        <f t="shared" si="1"/>
        <v>0.21000000000000002</v>
      </c>
      <c r="F366" s="26">
        <f t="shared" si="2"/>
        <v>4.2618633333333378E-2</v>
      </c>
      <c r="H366" s="58">
        <f t="shared" si="3"/>
        <v>5.1142360000000053</v>
      </c>
      <c r="I366" s="2" t="s">
        <v>65</v>
      </c>
      <c r="J366" s="33" t="s">
        <v>1431</v>
      </c>
      <c r="K366" s="59">
        <f t="shared" si="4"/>
        <v>44018</v>
      </c>
      <c r="L366" s="60" t="str">
        <f t="shared" ca="1" si="5"/>
        <v>2021/4/9</v>
      </c>
      <c r="M366" s="44">
        <f t="shared" ca="1" si="6"/>
        <v>33360</v>
      </c>
      <c r="N366" s="61">
        <f t="shared" ca="1" si="7"/>
        <v>5.5956119304556413E-2</v>
      </c>
      <c r="O366" s="35">
        <f t="shared" si="8"/>
        <v>119.942898</v>
      </c>
      <c r="P366" s="35">
        <f t="shared" si="9"/>
        <v>-5.710200000000043E-2</v>
      </c>
      <c r="Q366" s="36">
        <f t="shared" si="10"/>
        <v>0.8</v>
      </c>
      <c r="R366" s="37">
        <f t="shared" si="11"/>
        <v>17414.209999999955</v>
      </c>
      <c r="S366" s="38">
        <f t="shared" si="12"/>
        <v>22093.408226999942</v>
      </c>
      <c r="T366" s="38">
        <v>8673.16</v>
      </c>
      <c r="U366" s="62">
        <v>11003.64</v>
      </c>
      <c r="V366" s="39">
        <f t="shared" si="13"/>
        <v>43863.539999999994</v>
      </c>
      <c r="W366" s="39">
        <f t="shared" si="14"/>
        <v>65956.948226999928</v>
      </c>
      <c r="X366" s="1">
        <f t="shared" si="15"/>
        <v>54170</v>
      </c>
      <c r="Y366" s="37">
        <f t="shared" si="16"/>
        <v>11786.948226999928</v>
      </c>
      <c r="Z366" s="183">
        <f t="shared" si="17"/>
        <v>0.21759180777182818</v>
      </c>
      <c r="AA366" s="183">
        <f>SUM($C$2:C366)*D366/SUM($B$2:B366)-1</f>
        <v>0.2912985562325312</v>
      </c>
      <c r="AB366" s="183">
        <f t="shared" si="18"/>
        <v>-7.370674846070302E-2</v>
      </c>
      <c r="AC366" s="40">
        <f t="shared" si="19"/>
        <v>0.16738136666666664</v>
      </c>
    </row>
    <row r="367" spans="1:29">
      <c r="A367" s="63" t="s">
        <v>1443</v>
      </c>
      <c r="B367" s="2">
        <v>120</v>
      </c>
      <c r="C367" s="177">
        <v>93.32</v>
      </c>
      <c r="D367" s="178">
        <v>1.2853000000000001</v>
      </c>
      <c r="E367" s="32">
        <f t="shared" si="1"/>
        <v>0.21000000000000002</v>
      </c>
      <c r="F367" s="26">
        <f t="shared" si="2"/>
        <v>2.9164066666666481E-2</v>
      </c>
      <c r="H367" s="58">
        <f t="shared" si="3"/>
        <v>3.4996879999999777</v>
      </c>
      <c r="I367" s="2" t="s">
        <v>65</v>
      </c>
      <c r="J367" s="33" t="s">
        <v>1433</v>
      </c>
      <c r="K367" s="59">
        <f t="shared" si="4"/>
        <v>44019</v>
      </c>
      <c r="L367" s="60" t="str">
        <f t="shared" ca="1" si="5"/>
        <v>2021/4/9</v>
      </c>
      <c r="M367" s="44">
        <f t="shared" ca="1" si="6"/>
        <v>33240</v>
      </c>
      <c r="N367" s="61">
        <f t="shared" ca="1" si="7"/>
        <v>3.8429185318892653E-2</v>
      </c>
      <c r="O367" s="35">
        <f t="shared" si="8"/>
        <v>119.94419600000001</v>
      </c>
      <c r="P367" s="35">
        <f t="shared" si="9"/>
        <v>-5.5803999999994858E-2</v>
      </c>
      <c r="Q367" s="36">
        <f t="shared" si="10"/>
        <v>0.8</v>
      </c>
      <c r="R367" s="37">
        <f t="shared" si="11"/>
        <v>15187.739999999954</v>
      </c>
      <c r="S367" s="38">
        <f t="shared" si="12"/>
        <v>19520.802221999944</v>
      </c>
      <c r="T367" s="38">
        <v>2319.79</v>
      </c>
      <c r="U367" s="62">
        <v>2981.63</v>
      </c>
      <c r="V367" s="39">
        <f t="shared" si="13"/>
        <v>46845.169999999991</v>
      </c>
      <c r="W367" s="39">
        <f t="shared" si="14"/>
        <v>66365.972221999938</v>
      </c>
      <c r="X367" s="1">
        <f t="shared" si="15"/>
        <v>54290</v>
      </c>
      <c r="Y367" s="37">
        <f t="shared" si="16"/>
        <v>12075.972221999938</v>
      </c>
      <c r="Z367" s="183">
        <f t="shared" si="17"/>
        <v>0.22243455925584699</v>
      </c>
      <c r="AA367" s="183">
        <f>SUM($C$2:C367)*D367/SUM($B$2:B367)-1</f>
        <v>0.30750565426659149</v>
      </c>
      <c r="AB367" s="183">
        <f t="shared" si="18"/>
        <v>-8.5071095010744502E-2</v>
      </c>
      <c r="AC367" s="40">
        <f t="shared" si="19"/>
        <v>0.18083593333333353</v>
      </c>
    </row>
    <row r="368" spans="1:29">
      <c r="A368" s="63" t="s">
        <v>1444</v>
      </c>
      <c r="B368" s="2">
        <v>120</v>
      </c>
      <c r="C368" s="177">
        <v>91.26</v>
      </c>
      <c r="D368" s="178">
        <v>1.3142</v>
      </c>
      <c r="E368" s="32">
        <f t="shared" si="1"/>
        <v>0.21000000000000002</v>
      </c>
      <c r="F368" s="26">
        <f t="shared" si="2"/>
        <v>6.4456999999999692E-3</v>
      </c>
      <c r="H368" s="58">
        <f t="shared" si="3"/>
        <v>0.77348399999999629</v>
      </c>
      <c r="I368" s="2" t="s">
        <v>65</v>
      </c>
      <c r="J368" s="33" t="s">
        <v>1435</v>
      </c>
      <c r="K368" s="59">
        <f t="shared" si="4"/>
        <v>44020</v>
      </c>
      <c r="L368" s="60" t="str">
        <f t="shared" ca="1" si="5"/>
        <v>2021/4/9</v>
      </c>
      <c r="M368" s="44">
        <f t="shared" ca="1" si="6"/>
        <v>33120</v>
      </c>
      <c r="N368" s="61">
        <f t="shared" ca="1" si="7"/>
        <v>8.5242047101448878E-3</v>
      </c>
      <c r="O368" s="35">
        <f t="shared" si="8"/>
        <v>119.93389200000001</v>
      </c>
      <c r="P368" s="35">
        <f t="shared" si="9"/>
        <v>-6.6107999999985623E-2</v>
      </c>
      <c r="Q368" s="36">
        <f t="shared" si="10"/>
        <v>0.8</v>
      </c>
      <c r="R368" s="37">
        <f t="shared" si="11"/>
        <v>10769.449999999953</v>
      </c>
      <c r="S368" s="38">
        <f t="shared" si="12"/>
        <v>14153.21118999994</v>
      </c>
      <c r="T368" s="38">
        <v>4509.55</v>
      </c>
      <c r="U368" s="62">
        <v>5921.47</v>
      </c>
      <c r="V368" s="39">
        <f t="shared" si="13"/>
        <v>52766.639999999992</v>
      </c>
      <c r="W368" s="39">
        <f t="shared" si="14"/>
        <v>66919.851189999928</v>
      </c>
      <c r="X368" s="1">
        <f t="shared" si="15"/>
        <v>54410</v>
      </c>
      <c r="Y368" s="37">
        <f t="shared" si="16"/>
        <v>12509.851189999928</v>
      </c>
      <c r="Z368" s="183">
        <f t="shared" si="17"/>
        <v>0.22991823543466139</v>
      </c>
      <c r="AA368" s="183">
        <f>SUM($C$2:C368)*D368/SUM($B$2:B368)-1</f>
        <v>0.33615379510294874</v>
      </c>
      <c r="AB368" s="183">
        <f t="shared" si="18"/>
        <v>-0.10623555966828735</v>
      </c>
      <c r="AC368" s="40">
        <f t="shared" si="19"/>
        <v>0.20355430000000005</v>
      </c>
    </row>
    <row r="369" spans="1:29">
      <c r="A369" s="63" t="s">
        <v>1445</v>
      </c>
      <c r="B369" s="2">
        <v>120</v>
      </c>
      <c r="C369" s="177">
        <v>89.19</v>
      </c>
      <c r="D369" s="178">
        <v>1.3447</v>
      </c>
      <c r="E369" s="32">
        <f t="shared" si="1"/>
        <v>0.21000000000000002</v>
      </c>
      <c r="F369" s="26">
        <f t="shared" si="2"/>
        <v>-1.6382950000000087E-2</v>
      </c>
      <c r="H369" s="58">
        <f t="shared" si="3"/>
        <v>-1.9659540000000106</v>
      </c>
      <c r="I369" s="2" t="s">
        <v>65</v>
      </c>
      <c r="J369" s="33" t="s">
        <v>1437</v>
      </c>
      <c r="K369" s="59">
        <f t="shared" si="4"/>
        <v>44021</v>
      </c>
      <c r="L369" s="60" t="str">
        <f t="shared" ca="1" si="5"/>
        <v>2021/4/9</v>
      </c>
      <c r="M369" s="44">
        <f t="shared" ca="1" si="6"/>
        <v>33000</v>
      </c>
      <c r="N369" s="61">
        <f t="shared" ca="1" si="7"/>
        <v>-2.1744642727272844E-2</v>
      </c>
      <c r="O369" s="35">
        <f t="shared" si="8"/>
        <v>119.93379299999999</v>
      </c>
      <c r="P369" s="35">
        <f t="shared" si="9"/>
        <v>-6.6207000000005678E-2</v>
      </c>
      <c r="Q369" s="36">
        <f t="shared" si="10"/>
        <v>0.8</v>
      </c>
      <c r="R369" s="37">
        <f t="shared" si="11"/>
        <v>7074.9699999999539</v>
      </c>
      <c r="S369" s="38">
        <f t="shared" si="12"/>
        <v>9513.7121589999388</v>
      </c>
      <c r="T369" s="38">
        <v>3783.67</v>
      </c>
      <c r="U369" s="62">
        <v>5082.8100000000004</v>
      </c>
      <c r="V369" s="39">
        <f t="shared" si="13"/>
        <v>57849.44999999999</v>
      </c>
      <c r="W369" s="39">
        <f t="shared" si="14"/>
        <v>67363.162158999927</v>
      </c>
      <c r="X369" s="1">
        <f t="shared" si="15"/>
        <v>54530</v>
      </c>
      <c r="Y369" s="37">
        <f t="shared" si="16"/>
        <v>12833.162158999927</v>
      </c>
      <c r="Z369" s="183">
        <f t="shared" si="17"/>
        <v>0.23534131962222493</v>
      </c>
      <c r="AA369" s="183">
        <f>SUM($C$2:C369)*D369/SUM($B$2:B369)-1</f>
        <v>0.36634660877290348</v>
      </c>
      <c r="AB369" s="183">
        <f t="shared" si="18"/>
        <v>-0.13100528915067855</v>
      </c>
      <c r="AC369" s="40">
        <f t="shared" si="19"/>
        <v>0.22638295000000011</v>
      </c>
    </row>
    <row r="370" spans="1:29">
      <c r="A370" s="63" t="s">
        <v>1446</v>
      </c>
      <c r="B370" s="2">
        <v>120</v>
      </c>
      <c r="C370" s="177">
        <v>89.31</v>
      </c>
      <c r="D370" s="178">
        <v>1.343</v>
      </c>
      <c r="E370" s="32">
        <f t="shared" si="1"/>
        <v>0.21000000000000002</v>
      </c>
      <c r="F370" s="26">
        <f t="shared" si="2"/>
        <v>-1.5059550000000026E-2</v>
      </c>
      <c r="H370" s="58">
        <f t="shared" si="3"/>
        <v>-1.807146000000003</v>
      </c>
      <c r="I370" s="2" t="s">
        <v>65</v>
      </c>
      <c r="J370" s="33" t="s">
        <v>1439</v>
      </c>
      <c r="K370" s="59">
        <f t="shared" si="4"/>
        <v>44022</v>
      </c>
      <c r="L370" s="60" t="str">
        <f t="shared" ca="1" si="5"/>
        <v>2021/4/9</v>
      </c>
      <c r="M370" s="44">
        <f t="shared" ca="1" si="6"/>
        <v>32880</v>
      </c>
      <c r="N370" s="61">
        <f t="shared" ca="1" si="7"/>
        <v>-2.0061079379562075E-2</v>
      </c>
      <c r="O370" s="35">
        <f t="shared" si="8"/>
        <v>119.94333</v>
      </c>
      <c r="P370" s="35">
        <f t="shared" si="9"/>
        <v>-5.666999999999689E-2</v>
      </c>
      <c r="Q370" s="36">
        <f t="shared" si="10"/>
        <v>0.8</v>
      </c>
      <c r="R370" s="37">
        <f t="shared" si="11"/>
        <v>6933.3799999999546</v>
      </c>
      <c r="S370" s="38">
        <f t="shared" si="12"/>
        <v>9311.5293399999391</v>
      </c>
      <c r="T370" s="38">
        <v>230.9</v>
      </c>
      <c r="U370" s="62">
        <v>309.79000000000002</v>
      </c>
      <c r="V370" s="39">
        <f t="shared" si="13"/>
        <v>58159.239999999991</v>
      </c>
      <c r="W370" s="39">
        <f t="shared" si="14"/>
        <v>67470.769339999926</v>
      </c>
      <c r="X370" s="1">
        <f t="shared" si="15"/>
        <v>54650</v>
      </c>
      <c r="Y370" s="37">
        <f t="shared" si="16"/>
        <v>12820.769339999926</v>
      </c>
      <c r="Z370" s="183">
        <f t="shared" si="17"/>
        <v>0.23459779213174614</v>
      </c>
      <c r="AA370" s="183">
        <f>SUM($C$2:C370)*D370/SUM($B$2:B370)-1</f>
        <v>0.3638101756232679</v>
      </c>
      <c r="AB370" s="183">
        <f t="shared" si="18"/>
        <v>-0.12921238349152175</v>
      </c>
      <c r="AC370" s="40">
        <f t="shared" si="19"/>
        <v>0.22505955000000005</v>
      </c>
    </row>
    <row r="371" spans="1:29">
      <c r="A371" s="63" t="s">
        <v>1506</v>
      </c>
      <c r="B371" s="2">
        <v>120</v>
      </c>
      <c r="C371" s="177">
        <v>86.63</v>
      </c>
      <c r="D371" s="178">
        <v>1.3845000000000001</v>
      </c>
      <c r="E371" s="32">
        <f t="shared" si="1"/>
        <v>0.21000000000000002</v>
      </c>
      <c r="F371" s="26">
        <f t="shared" si="2"/>
        <v>-4.4615483333333469E-2</v>
      </c>
      <c r="H371" s="58">
        <f t="shared" si="3"/>
        <v>-5.3538580000000167</v>
      </c>
      <c r="I371" s="2" t="s">
        <v>65</v>
      </c>
      <c r="J371" s="33" t="s">
        <v>1497</v>
      </c>
      <c r="K371" s="59">
        <f t="shared" si="4"/>
        <v>44025</v>
      </c>
      <c r="L371" s="60" t="str">
        <f t="shared" ca="1" si="5"/>
        <v>2021/4/9</v>
      </c>
      <c r="M371" s="44">
        <f t="shared" ca="1" si="6"/>
        <v>32520</v>
      </c>
      <c r="N371" s="61">
        <f t="shared" ca="1" si="7"/>
        <v>-6.0090964637146554E-2</v>
      </c>
      <c r="O371" s="35">
        <f t="shared" si="8"/>
        <v>119.939235</v>
      </c>
      <c r="P371" s="35">
        <f t="shared" si="9"/>
        <v>-6.0765000000003511E-2</v>
      </c>
      <c r="Q371" s="36">
        <f t="shared" si="10"/>
        <v>0.8</v>
      </c>
      <c r="R371" s="37">
        <f t="shared" si="11"/>
        <v>2865.269999999955</v>
      </c>
      <c r="S371" s="38">
        <f t="shared" si="12"/>
        <v>3966.9663149999378</v>
      </c>
      <c r="T371" s="38">
        <v>4154.74</v>
      </c>
      <c r="U371" s="62">
        <v>5746.49</v>
      </c>
      <c r="V371" s="39">
        <f t="shared" si="13"/>
        <v>63905.729999999989</v>
      </c>
      <c r="W371" s="39">
        <f t="shared" si="14"/>
        <v>67872.696314999921</v>
      </c>
      <c r="X371" s="1">
        <f t="shared" si="15"/>
        <v>54770</v>
      </c>
      <c r="Y371" s="37">
        <f t="shared" si="16"/>
        <v>13102.696314999921</v>
      </c>
      <c r="Z371" s="183">
        <f t="shared" si="17"/>
        <v>0.23923126373927195</v>
      </c>
      <c r="AA371" s="183">
        <f>SUM($C$2:C371)*D371/SUM($B$2:B371)-1</f>
        <v>0.40505448037589753</v>
      </c>
      <c r="AB371" s="183">
        <f t="shared" si="18"/>
        <v>-0.16582321663662558</v>
      </c>
      <c r="AC371" s="40">
        <f t="shared" si="19"/>
        <v>0.2546154833333335</v>
      </c>
    </row>
    <row r="372" spans="1:29">
      <c r="A372" s="63" t="s">
        <v>1507</v>
      </c>
      <c r="B372" s="2">
        <v>120</v>
      </c>
      <c r="C372" s="177">
        <v>87.72</v>
      </c>
      <c r="D372" s="178">
        <v>1.3673</v>
      </c>
      <c r="E372" s="32">
        <f t="shared" si="1"/>
        <v>0.21000000000000002</v>
      </c>
      <c r="F372" s="26">
        <f t="shared" si="2"/>
        <v>-3.2594600000000064E-2</v>
      </c>
      <c r="H372" s="58">
        <f t="shared" si="3"/>
        <v>-3.9113520000000079</v>
      </c>
      <c r="I372" s="2" t="s">
        <v>65</v>
      </c>
      <c r="J372" s="33" t="s">
        <v>1499</v>
      </c>
      <c r="K372" s="59">
        <f t="shared" si="4"/>
        <v>44026</v>
      </c>
      <c r="L372" s="60" t="str">
        <f t="shared" ca="1" si="5"/>
        <v>2021/4/9</v>
      </c>
      <c r="M372" s="44">
        <f t="shared" ca="1" si="6"/>
        <v>32400</v>
      </c>
      <c r="N372" s="61">
        <f t="shared" ca="1" si="7"/>
        <v>-4.4063070370370459E-2</v>
      </c>
      <c r="O372" s="35">
        <f t="shared" si="8"/>
        <v>119.939556</v>
      </c>
      <c r="P372" s="35">
        <f t="shared" si="9"/>
        <v>-6.0444000000003939E-2</v>
      </c>
      <c r="Q372" s="36">
        <f t="shared" si="10"/>
        <v>0.8</v>
      </c>
      <c r="R372" s="37">
        <f t="shared" si="11"/>
        <v>2952.9899999999548</v>
      </c>
      <c r="S372" s="38">
        <f t="shared" si="12"/>
        <v>4037.6232269999382</v>
      </c>
      <c r="T372" s="38"/>
      <c r="U372" s="62"/>
      <c r="V372" s="39">
        <f t="shared" si="13"/>
        <v>63905.729999999989</v>
      </c>
      <c r="W372" s="39">
        <f t="shared" si="14"/>
        <v>67943.353226999927</v>
      </c>
      <c r="X372" s="1">
        <f t="shared" si="15"/>
        <v>54890</v>
      </c>
      <c r="Y372" s="37">
        <f t="shared" si="16"/>
        <v>13053.353226999927</v>
      </c>
      <c r="Z372" s="183">
        <f t="shared" si="17"/>
        <v>0.23780931366368963</v>
      </c>
      <c r="AA372" s="183">
        <f>SUM($C$2:C372)*D372/SUM($B$2:B372)-1</f>
        <v>0.38674286019488791</v>
      </c>
      <c r="AB372" s="183">
        <f t="shared" si="18"/>
        <v>-0.14893354653119828</v>
      </c>
      <c r="AC372" s="40">
        <f t="shared" si="19"/>
        <v>0.24259460000000008</v>
      </c>
    </row>
    <row r="373" spans="1:29">
      <c r="A373" s="63" t="s">
        <v>1508</v>
      </c>
      <c r="B373" s="2">
        <v>120</v>
      </c>
      <c r="C373" s="177">
        <v>89.44</v>
      </c>
      <c r="D373" s="178">
        <v>1.341</v>
      </c>
      <c r="E373" s="32">
        <f t="shared" si="1"/>
        <v>0.21000000000000002</v>
      </c>
      <c r="F373" s="26">
        <f t="shared" si="2"/>
        <v>-1.3625866666666771E-2</v>
      </c>
      <c r="H373" s="58">
        <f t="shared" si="3"/>
        <v>-1.6351040000000125</v>
      </c>
      <c r="I373" s="2" t="s">
        <v>65</v>
      </c>
      <c r="J373" s="33" t="s">
        <v>1501</v>
      </c>
      <c r="K373" s="59">
        <f t="shared" si="4"/>
        <v>44027</v>
      </c>
      <c r="L373" s="60" t="str">
        <f t="shared" ca="1" si="5"/>
        <v>2021/4/9</v>
      </c>
      <c r="M373" s="44">
        <f t="shared" ca="1" si="6"/>
        <v>32280</v>
      </c>
      <c r="N373" s="61">
        <f t="shared" ca="1" si="7"/>
        <v>-1.8488629491945619E-2</v>
      </c>
      <c r="O373" s="35">
        <f t="shared" si="8"/>
        <v>119.93903999999999</v>
      </c>
      <c r="P373" s="35">
        <f t="shared" si="9"/>
        <v>-6.0960000000008563E-2</v>
      </c>
      <c r="Q373" s="36">
        <f t="shared" si="10"/>
        <v>0.8</v>
      </c>
      <c r="R373" s="37">
        <f t="shared" si="11"/>
        <v>3042.4299999999548</v>
      </c>
      <c r="S373" s="38">
        <f t="shared" si="12"/>
        <v>4079.8986299999392</v>
      </c>
      <c r="T373" s="38"/>
      <c r="U373" s="62"/>
      <c r="V373" s="39">
        <f t="shared" si="13"/>
        <v>63905.729999999989</v>
      </c>
      <c r="W373" s="39">
        <f t="shared" si="14"/>
        <v>67985.628629999934</v>
      </c>
      <c r="X373" s="1">
        <f t="shared" si="15"/>
        <v>55010</v>
      </c>
      <c r="Y373" s="37">
        <f t="shared" si="16"/>
        <v>12975.628629999934</v>
      </c>
      <c r="Z373" s="183">
        <f t="shared" si="17"/>
        <v>0.235877633702962</v>
      </c>
      <c r="AA373" s="183">
        <f>SUM($C$2:C373)*D373/SUM($B$2:B373)-1</f>
        <v>0.35927509190974072</v>
      </c>
      <c r="AB373" s="183">
        <f t="shared" si="18"/>
        <v>-0.12339745820677872</v>
      </c>
      <c r="AC373" s="40">
        <f t="shared" si="19"/>
        <v>0.22362586666666678</v>
      </c>
    </row>
    <row r="374" spans="1:29">
      <c r="A374" s="63" t="s">
        <v>1509</v>
      </c>
      <c r="B374" s="2">
        <v>120</v>
      </c>
      <c r="C374" s="177">
        <v>93.69</v>
      </c>
      <c r="D374" s="178">
        <v>1.2802</v>
      </c>
      <c r="E374" s="32">
        <f t="shared" si="1"/>
        <v>0.21000000000000002</v>
      </c>
      <c r="F374" s="26">
        <f t="shared" si="2"/>
        <v>3.3244549999999859E-2</v>
      </c>
      <c r="H374" s="58">
        <f t="shared" si="3"/>
        <v>3.9893459999999834</v>
      </c>
      <c r="I374" s="2" t="s">
        <v>65</v>
      </c>
      <c r="J374" s="33" t="s">
        <v>1503</v>
      </c>
      <c r="K374" s="59">
        <f t="shared" si="4"/>
        <v>44028</v>
      </c>
      <c r="L374" s="60" t="str">
        <f t="shared" ca="1" si="5"/>
        <v>2021/4/9</v>
      </c>
      <c r="M374" s="44">
        <f t="shared" ca="1" si="6"/>
        <v>32160</v>
      </c>
      <c r="N374" s="61">
        <f t="shared" ca="1" si="7"/>
        <v>4.5277092350746083E-2</v>
      </c>
      <c r="O374" s="35">
        <f t="shared" si="8"/>
        <v>119.94193799999999</v>
      </c>
      <c r="P374" s="35">
        <f t="shared" si="9"/>
        <v>-5.8062000000006719E-2</v>
      </c>
      <c r="Q374" s="36">
        <f t="shared" si="10"/>
        <v>0.8</v>
      </c>
      <c r="R374" s="37">
        <f t="shared" si="11"/>
        <v>3136.1199999999549</v>
      </c>
      <c r="S374" s="38">
        <f t="shared" si="12"/>
        <v>4014.8608239999421</v>
      </c>
      <c r="T374" s="38"/>
      <c r="U374" s="62"/>
      <c r="V374" s="39">
        <f t="shared" si="13"/>
        <v>63905.729999999989</v>
      </c>
      <c r="W374" s="39">
        <f t="shared" si="14"/>
        <v>67920.590823999926</v>
      </c>
      <c r="X374" s="1">
        <f t="shared" si="15"/>
        <v>55130</v>
      </c>
      <c r="Y374" s="37">
        <f t="shared" si="16"/>
        <v>12790.590823999926</v>
      </c>
      <c r="Z374" s="183">
        <f t="shared" si="17"/>
        <v>0.2320078146925435</v>
      </c>
      <c r="AA374" s="183">
        <f>SUM($C$2:C374)*D374/SUM($B$2:B374)-1</f>
        <v>0.29699164030752279</v>
      </c>
      <c r="AB374" s="183">
        <f t="shared" si="18"/>
        <v>-6.4983825614979285E-2</v>
      </c>
      <c r="AC374" s="40">
        <f t="shared" si="19"/>
        <v>0.17675545000000015</v>
      </c>
    </row>
    <row r="375" spans="1:29">
      <c r="A375" s="63" t="s">
        <v>1510</v>
      </c>
      <c r="B375" s="2">
        <v>120</v>
      </c>
      <c r="C375" s="177">
        <v>93.28</v>
      </c>
      <c r="D375" s="178">
        <v>1.2858000000000001</v>
      </c>
      <c r="E375" s="32">
        <f t="shared" si="1"/>
        <v>0.21000000000000002</v>
      </c>
      <c r="F375" s="26">
        <f t="shared" si="2"/>
        <v>2.8722933333333246E-2</v>
      </c>
      <c r="H375" s="58">
        <f t="shared" si="3"/>
        <v>3.4467519999999894</v>
      </c>
      <c r="I375" s="2" t="s">
        <v>65</v>
      </c>
      <c r="J375" s="33" t="s">
        <v>1505</v>
      </c>
      <c r="K375" s="59">
        <f t="shared" si="4"/>
        <v>44029</v>
      </c>
      <c r="L375" s="60" t="str">
        <f t="shared" ca="1" si="5"/>
        <v>2021/4/9</v>
      </c>
      <c r="M375" s="44">
        <f t="shared" ca="1" si="6"/>
        <v>32040</v>
      </c>
      <c r="N375" s="61">
        <f t="shared" ca="1" si="7"/>
        <v>3.9265433208489263E-2</v>
      </c>
      <c r="O375" s="35">
        <f t="shared" si="8"/>
        <v>119.939424</v>
      </c>
      <c r="P375" s="35">
        <f t="shared" si="9"/>
        <v>-6.0575999999997521E-2</v>
      </c>
      <c r="Q375" s="36">
        <f t="shared" si="10"/>
        <v>0.8</v>
      </c>
      <c r="R375" s="37">
        <f t="shared" si="11"/>
        <v>3229.3999999999551</v>
      </c>
      <c r="S375" s="38">
        <f t="shared" si="12"/>
        <v>4152.3625199999424</v>
      </c>
      <c r="T375" s="38"/>
      <c r="U375" s="62"/>
      <c r="V375" s="39">
        <f t="shared" si="13"/>
        <v>63905.729999999989</v>
      </c>
      <c r="W375" s="39">
        <f t="shared" si="14"/>
        <v>68058.092519999933</v>
      </c>
      <c r="X375" s="1">
        <f t="shared" si="15"/>
        <v>55250</v>
      </c>
      <c r="Y375" s="37">
        <f t="shared" si="16"/>
        <v>12808.092519999933</v>
      </c>
      <c r="Z375" s="183">
        <f t="shared" si="17"/>
        <v>0.23182067909502146</v>
      </c>
      <c r="AA375" s="183">
        <f>SUM($C$2:C375)*D375/SUM($B$2:B375)-1</f>
        <v>0.30200061030136927</v>
      </c>
      <c r="AB375" s="183">
        <f t="shared" si="18"/>
        <v>-7.0179931206347801E-2</v>
      </c>
      <c r="AC375" s="40">
        <f t="shared" si="19"/>
        <v>0.18127706666666676</v>
      </c>
    </row>
    <row r="376" spans="1:29">
      <c r="A376" s="63" t="s">
        <v>1521</v>
      </c>
      <c r="B376" s="2">
        <v>120</v>
      </c>
      <c r="C376" s="177">
        <v>90.75</v>
      </c>
      <c r="D376" s="178">
        <v>1.3216000000000001</v>
      </c>
      <c r="E376" s="32">
        <f t="shared" si="1"/>
        <v>0.21000000000000002</v>
      </c>
      <c r="F376" s="26">
        <f t="shared" si="2"/>
        <v>8.212499999999068E-4</v>
      </c>
      <c r="H376" s="58">
        <f t="shared" si="3"/>
        <v>9.8549999999988813E-2</v>
      </c>
      <c r="I376" s="2" t="s">
        <v>65</v>
      </c>
      <c r="J376" s="33" t="s">
        <v>1512</v>
      </c>
      <c r="K376" s="59">
        <f t="shared" si="4"/>
        <v>44032</v>
      </c>
      <c r="L376" s="60" t="str">
        <f t="shared" ca="1" si="5"/>
        <v>2021/4/9</v>
      </c>
      <c r="M376" s="44">
        <f t="shared" ca="1" si="6"/>
        <v>31680</v>
      </c>
      <c r="N376" s="61">
        <f t="shared" ca="1" si="7"/>
        <v>1.135440340908962E-3</v>
      </c>
      <c r="O376" s="35">
        <f t="shared" si="8"/>
        <v>119.93520000000001</v>
      </c>
      <c r="P376" s="35">
        <f t="shared" si="9"/>
        <v>-6.4799999999991087E-2</v>
      </c>
      <c r="Q376" s="36">
        <f t="shared" si="10"/>
        <v>0.8</v>
      </c>
      <c r="R376" s="37">
        <f t="shared" si="11"/>
        <v>3320.1499999999551</v>
      </c>
      <c r="S376" s="38">
        <f t="shared" si="12"/>
        <v>4387.910239999941</v>
      </c>
      <c r="T376" s="38"/>
      <c r="U376" s="62"/>
      <c r="V376" s="39">
        <f t="shared" si="13"/>
        <v>63905.729999999989</v>
      </c>
      <c r="W376" s="39">
        <f t="shared" si="14"/>
        <v>68293.640239999935</v>
      </c>
      <c r="X376" s="1">
        <f t="shared" si="15"/>
        <v>55370</v>
      </c>
      <c r="Y376" s="37">
        <f t="shared" si="16"/>
        <v>12923.640239999935</v>
      </c>
      <c r="Z376" s="183">
        <f t="shared" si="17"/>
        <v>0.2334050973451316</v>
      </c>
      <c r="AA376" s="183">
        <f>SUM($C$2:C376)*D376/SUM($B$2:B376)-1</f>
        <v>0.337510744086021</v>
      </c>
      <c r="AB376" s="183">
        <f t="shared" si="18"/>
        <v>-0.1041056467408894</v>
      </c>
      <c r="AC376" s="40">
        <f t="shared" si="19"/>
        <v>0.20917875000000011</v>
      </c>
    </row>
    <row r="377" spans="1:29">
      <c r="A377" s="63" t="s">
        <v>1522</v>
      </c>
      <c r="B377" s="2">
        <v>120</v>
      </c>
      <c r="C377" s="177">
        <v>90.23</v>
      </c>
      <c r="D377" s="178">
        <v>1.3291999999999999</v>
      </c>
      <c r="E377" s="32">
        <f t="shared" si="1"/>
        <v>0.21000000000000002</v>
      </c>
      <c r="F377" s="26">
        <f t="shared" si="2"/>
        <v>-4.9134833333333459E-3</v>
      </c>
      <c r="H377" s="58">
        <f t="shared" si="3"/>
        <v>-0.58961800000000153</v>
      </c>
      <c r="I377" s="2" t="s">
        <v>65</v>
      </c>
      <c r="J377" s="33" t="s">
        <v>1514</v>
      </c>
      <c r="K377" s="59">
        <f t="shared" si="4"/>
        <v>44033</v>
      </c>
      <c r="L377" s="60" t="str">
        <f t="shared" ca="1" si="5"/>
        <v>2021/4/9</v>
      </c>
      <c r="M377" s="44">
        <f t="shared" ca="1" si="6"/>
        <v>31560</v>
      </c>
      <c r="N377" s="61">
        <f t="shared" ca="1" si="7"/>
        <v>-6.8190928390367738E-3</v>
      </c>
      <c r="O377" s="35">
        <f t="shared" si="8"/>
        <v>119.933716</v>
      </c>
      <c r="P377" s="35">
        <f t="shared" si="9"/>
        <v>-6.6283999999996013E-2</v>
      </c>
      <c r="Q377" s="36">
        <f t="shared" si="10"/>
        <v>0.8</v>
      </c>
      <c r="R377" s="37">
        <f t="shared" si="11"/>
        <v>3410.3799999999551</v>
      </c>
      <c r="S377" s="38">
        <f t="shared" si="12"/>
        <v>4533.07709599994</v>
      </c>
      <c r="T377" s="38"/>
      <c r="U377" s="62"/>
      <c r="V377" s="39">
        <f t="shared" si="13"/>
        <v>63905.729999999989</v>
      </c>
      <c r="W377" s="39">
        <f t="shared" si="14"/>
        <v>68438.807095999931</v>
      </c>
      <c r="X377" s="1">
        <f t="shared" si="15"/>
        <v>55490</v>
      </c>
      <c r="Y377" s="37">
        <f t="shared" si="16"/>
        <v>12948.807095999931</v>
      </c>
      <c r="Z377" s="183">
        <f t="shared" si="17"/>
        <v>0.23335388531266776</v>
      </c>
      <c r="AA377" s="183">
        <f>SUM($C$2:C377)*D377/SUM($B$2:B377)-1</f>
        <v>0.34444772962356729</v>
      </c>
      <c r="AB377" s="183">
        <f t="shared" si="18"/>
        <v>-0.11109384431089953</v>
      </c>
      <c r="AC377" s="40">
        <f t="shared" si="19"/>
        <v>0.21491348333333338</v>
      </c>
    </row>
    <row r="378" spans="1:29">
      <c r="A378" s="63" t="s">
        <v>1523</v>
      </c>
      <c r="B378" s="2">
        <v>120</v>
      </c>
      <c r="C378" s="177">
        <v>89.32</v>
      </c>
      <c r="D378" s="178">
        <v>1.3428</v>
      </c>
      <c r="E378" s="32">
        <f t="shared" si="1"/>
        <v>0.21000000000000002</v>
      </c>
      <c r="F378" s="26">
        <f t="shared" si="2"/>
        <v>-1.4949266666666834E-2</v>
      </c>
      <c r="H378" s="58">
        <f t="shared" si="3"/>
        <v>-1.7939120000000202</v>
      </c>
      <c r="I378" s="2" t="s">
        <v>65</v>
      </c>
      <c r="J378" s="33" t="s">
        <v>1516</v>
      </c>
      <c r="K378" s="59">
        <f t="shared" si="4"/>
        <v>44034</v>
      </c>
      <c r="L378" s="60" t="str">
        <f t="shared" ca="1" si="5"/>
        <v>2021/4/9</v>
      </c>
      <c r="M378" s="44">
        <f t="shared" ca="1" si="6"/>
        <v>31440</v>
      </c>
      <c r="N378" s="61">
        <f t="shared" ca="1" si="7"/>
        <v>-2.0826268447837384E-2</v>
      </c>
      <c r="O378" s="35">
        <f t="shared" si="8"/>
        <v>119.93889599999999</v>
      </c>
      <c r="P378" s="35">
        <f t="shared" si="9"/>
        <v>-6.110400000001448E-2</v>
      </c>
      <c r="Q378" s="36">
        <f t="shared" si="10"/>
        <v>0.8</v>
      </c>
      <c r="R378" s="37">
        <f t="shared" si="11"/>
        <v>3499.6999999999553</v>
      </c>
      <c r="S378" s="38">
        <f t="shared" si="12"/>
        <v>4699.3971599999395</v>
      </c>
      <c r="T378" s="38"/>
      <c r="U378" s="62"/>
      <c r="V378" s="39">
        <f t="shared" si="13"/>
        <v>63905.729999999989</v>
      </c>
      <c r="W378" s="39">
        <f t="shared" si="14"/>
        <v>68605.127159999931</v>
      </c>
      <c r="X378" s="1">
        <f t="shared" si="15"/>
        <v>55610</v>
      </c>
      <c r="Y378" s="37">
        <f t="shared" si="16"/>
        <v>12995.127159999931</v>
      </c>
      <c r="Z378" s="183">
        <f t="shared" si="17"/>
        <v>0.23368327926631771</v>
      </c>
      <c r="AA378" s="183">
        <f>SUM($C$2:C378)*D378/SUM($B$2:B378)-1</f>
        <v>0.35742265585193178</v>
      </c>
      <c r="AB378" s="183">
        <f t="shared" si="18"/>
        <v>-0.12373937658561407</v>
      </c>
      <c r="AC378" s="40">
        <f t="shared" si="19"/>
        <v>0.22494926666666684</v>
      </c>
    </row>
    <row r="379" spans="1:29">
      <c r="A379" s="63" t="s">
        <v>1524</v>
      </c>
      <c r="B379" s="2">
        <v>120</v>
      </c>
      <c r="C379" s="177">
        <v>89.31</v>
      </c>
      <c r="D379" s="178">
        <v>1.3429</v>
      </c>
      <c r="E379" s="32">
        <f t="shared" si="1"/>
        <v>0.21000000000000002</v>
      </c>
      <c r="F379" s="26">
        <f t="shared" si="2"/>
        <v>-1.5059550000000026E-2</v>
      </c>
      <c r="H379" s="58">
        <f t="shared" si="3"/>
        <v>-1.807146000000003</v>
      </c>
      <c r="I379" s="2" t="s">
        <v>65</v>
      </c>
      <c r="J379" s="33" t="s">
        <v>1518</v>
      </c>
      <c r="K379" s="59">
        <f t="shared" si="4"/>
        <v>44035</v>
      </c>
      <c r="L379" s="60" t="str">
        <f t="shared" ca="1" si="5"/>
        <v>2021/4/9</v>
      </c>
      <c r="M379" s="44">
        <f t="shared" ca="1" si="6"/>
        <v>31320</v>
      </c>
      <c r="N379" s="61">
        <f t="shared" ca="1" si="7"/>
        <v>-2.1060290229885092E-2</v>
      </c>
      <c r="O379" s="35">
        <f t="shared" si="8"/>
        <v>119.934399</v>
      </c>
      <c r="P379" s="35">
        <f t="shared" si="9"/>
        <v>-6.5601000000000909E-2</v>
      </c>
      <c r="Q379" s="36">
        <f t="shared" si="10"/>
        <v>0.8</v>
      </c>
      <c r="R379" s="37">
        <f t="shared" si="11"/>
        <v>3589.0099999999552</v>
      </c>
      <c r="S379" s="38">
        <f t="shared" si="12"/>
        <v>4819.6815289999395</v>
      </c>
      <c r="T379" s="38"/>
      <c r="U379" s="62"/>
      <c r="V379" s="39">
        <f t="shared" si="13"/>
        <v>63905.729999999989</v>
      </c>
      <c r="W379" s="39">
        <f t="shared" si="14"/>
        <v>68725.411528999932</v>
      </c>
      <c r="X379" s="1">
        <f t="shared" si="15"/>
        <v>55730</v>
      </c>
      <c r="Y379" s="37">
        <f t="shared" si="16"/>
        <v>12995.411528999932</v>
      </c>
      <c r="Z379" s="183">
        <f t="shared" si="17"/>
        <v>0.23318520597523662</v>
      </c>
      <c r="AA379" s="183">
        <f>SUM($C$2:C379)*D379/SUM($B$2:B379)-1</f>
        <v>0.35674575368459105</v>
      </c>
      <c r="AB379" s="183">
        <f t="shared" si="18"/>
        <v>-0.12356054770935443</v>
      </c>
      <c r="AC379" s="40">
        <f t="shared" si="19"/>
        <v>0.22505955000000005</v>
      </c>
    </row>
    <row r="380" spans="1:29">
      <c r="A380" s="63" t="s">
        <v>1525</v>
      </c>
      <c r="B380" s="2">
        <v>120</v>
      </c>
      <c r="C380" s="177">
        <v>93.8</v>
      </c>
      <c r="D380" s="178">
        <v>1.2786999999999999</v>
      </c>
      <c r="E380" s="32">
        <f t="shared" si="1"/>
        <v>0.21000000000000002</v>
      </c>
      <c r="F380" s="26">
        <f t="shared" si="2"/>
        <v>3.4457666666666616E-2</v>
      </c>
      <c r="H380" s="58">
        <f t="shared" si="3"/>
        <v>4.1349199999999939</v>
      </c>
      <c r="I380" s="2" t="s">
        <v>65</v>
      </c>
      <c r="J380" s="33" t="s">
        <v>1520</v>
      </c>
      <c r="K380" s="59">
        <f t="shared" si="4"/>
        <v>44036</v>
      </c>
      <c r="L380" s="60" t="str">
        <f t="shared" ca="1" si="5"/>
        <v>2021/4/9</v>
      </c>
      <c r="M380" s="44">
        <f t="shared" ca="1" si="6"/>
        <v>31200</v>
      </c>
      <c r="N380" s="61">
        <f t="shared" ca="1" si="7"/>
        <v>4.8373262820512748E-2</v>
      </c>
      <c r="O380" s="35">
        <f t="shared" si="8"/>
        <v>119.94206</v>
      </c>
      <c r="P380" s="35">
        <f t="shared" si="9"/>
        <v>-5.7940000000002101E-2</v>
      </c>
      <c r="Q380" s="36">
        <f t="shared" si="10"/>
        <v>0.8</v>
      </c>
      <c r="R380" s="37">
        <f t="shared" si="11"/>
        <v>3682.8099999999554</v>
      </c>
      <c r="S380" s="38">
        <f t="shared" si="12"/>
        <v>4709.2091469999432</v>
      </c>
      <c r="T380" s="38"/>
      <c r="U380" s="62"/>
      <c r="V380" s="39">
        <f t="shared" si="13"/>
        <v>63905.729999999989</v>
      </c>
      <c r="W380" s="39">
        <f t="shared" si="14"/>
        <v>68614.939146999939</v>
      </c>
      <c r="X380" s="1">
        <f t="shared" si="15"/>
        <v>55850</v>
      </c>
      <c r="Y380" s="37">
        <f t="shared" si="16"/>
        <v>12764.939146999939</v>
      </c>
      <c r="Z380" s="183">
        <f t="shared" si="17"/>
        <v>0.22855754963294439</v>
      </c>
      <c r="AA380" s="183">
        <f>SUM($C$2:C380)*D380/SUM($B$2:B380)-1</f>
        <v>0.29124997268292629</v>
      </c>
      <c r="AB380" s="183">
        <f t="shared" si="18"/>
        <v>-6.2692423049981905E-2</v>
      </c>
      <c r="AC380" s="40">
        <f t="shared" si="19"/>
        <v>0.17554233333333341</v>
      </c>
    </row>
    <row r="381" spans="1:29">
      <c r="A381" s="63" t="s">
        <v>1537</v>
      </c>
      <c r="B381" s="2">
        <v>120</v>
      </c>
      <c r="C381" s="177">
        <v>93.63</v>
      </c>
      <c r="D381" s="178">
        <v>1.2809999999999999</v>
      </c>
      <c r="E381" s="32">
        <f t="shared" si="1"/>
        <v>0.21000000000000002</v>
      </c>
      <c r="F381" s="26">
        <f t="shared" si="2"/>
        <v>3.2582849999999892E-2</v>
      </c>
      <c r="H381" s="58">
        <f t="shared" si="3"/>
        <v>3.9099419999999867</v>
      </c>
      <c r="I381" s="2" t="s">
        <v>65</v>
      </c>
      <c r="J381" s="33" t="s">
        <v>1528</v>
      </c>
      <c r="K381" s="59">
        <f t="shared" si="4"/>
        <v>44039</v>
      </c>
      <c r="L381" s="60" t="str">
        <f t="shared" ca="1" si="5"/>
        <v>2021/4/9</v>
      </c>
      <c r="M381" s="44">
        <f t="shared" ca="1" si="6"/>
        <v>30840</v>
      </c>
      <c r="N381" s="61">
        <f t="shared" ca="1" si="7"/>
        <v>4.627525389105043E-2</v>
      </c>
      <c r="O381" s="35">
        <f t="shared" si="8"/>
        <v>119.94002999999999</v>
      </c>
      <c r="P381" s="35">
        <f t="shared" si="9"/>
        <v>-5.9970000000006962E-2</v>
      </c>
      <c r="Q381" s="36">
        <f t="shared" si="10"/>
        <v>0.8</v>
      </c>
      <c r="R381" s="37">
        <f t="shared" si="11"/>
        <v>3776.4399999999555</v>
      </c>
      <c r="S381" s="38">
        <f t="shared" si="12"/>
        <v>4837.6196399999426</v>
      </c>
      <c r="T381" s="38"/>
      <c r="U381" s="62"/>
      <c r="V381" s="39">
        <f t="shared" si="13"/>
        <v>63905.729999999989</v>
      </c>
      <c r="W381" s="39">
        <f t="shared" si="14"/>
        <v>68743.349639999928</v>
      </c>
      <c r="X381" s="1">
        <f t="shared" si="15"/>
        <v>55970</v>
      </c>
      <c r="Y381" s="37">
        <f t="shared" si="16"/>
        <v>12773.349639999928</v>
      </c>
      <c r="Z381" s="183">
        <f t="shared" si="17"/>
        <v>0.22821778881543553</v>
      </c>
      <c r="AA381" s="183">
        <f>SUM($C$2:C381)*D381/SUM($B$2:B381)-1</f>
        <v>0.2929363704705239</v>
      </c>
      <c r="AB381" s="183">
        <f t="shared" si="18"/>
        <v>-6.471858165508837E-2</v>
      </c>
      <c r="AC381" s="40">
        <f t="shared" si="19"/>
        <v>0.17741715000000013</v>
      </c>
    </row>
    <row r="382" spans="1:29">
      <c r="A382" s="63" t="s">
        <v>1538</v>
      </c>
      <c r="B382" s="2">
        <v>120</v>
      </c>
      <c r="C382" s="177">
        <v>92.81</v>
      </c>
      <c r="D382" s="178">
        <v>1.2923</v>
      </c>
      <c r="E382" s="32">
        <f t="shared" si="1"/>
        <v>0.21000000000000002</v>
      </c>
      <c r="F382" s="26">
        <f t="shared" si="2"/>
        <v>2.3539616666666655E-2</v>
      </c>
      <c r="H382" s="58">
        <f t="shared" si="3"/>
        <v>2.8247539999999987</v>
      </c>
      <c r="I382" s="2" t="s">
        <v>65</v>
      </c>
      <c r="J382" s="33" t="s">
        <v>1530</v>
      </c>
      <c r="K382" s="59">
        <f t="shared" si="4"/>
        <v>44040</v>
      </c>
      <c r="L382" s="60" t="str">
        <f t="shared" ca="1" si="5"/>
        <v>2021/4/9</v>
      </c>
      <c r="M382" s="44">
        <f t="shared" ca="1" si="6"/>
        <v>30720</v>
      </c>
      <c r="N382" s="61">
        <f t="shared" ca="1" si="7"/>
        <v>3.356234407552082E-2</v>
      </c>
      <c r="O382" s="35">
        <f t="shared" si="8"/>
        <v>119.93836300000001</v>
      </c>
      <c r="P382" s="35">
        <f t="shared" si="9"/>
        <v>-6.1636999999990394E-2</v>
      </c>
      <c r="Q382" s="36">
        <f t="shared" si="10"/>
        <v>0.8</v>
      </c>
      <c r="R382" s="37">
        <f t="shared" si="11"/>
        <v>3869.2499999999554</v>
      </c>
      <c r="S382" s="38">
        <f t="shared" si="12"/>
        <v>5000.231774999942</v>
      </c>
      <c r="T382" s="38"/>
      <c r="U382" s="62"/>
      <c r="V382" s="39">
        <f t="shared" si="13"/>
        <v>63905.729999999989</v>
      </c>
      <c r="W382" s="39">
        <f t="shared" si="14"/>
        <v>68905.961774999931</v>
      </c>
      <c r="X382" s="1">
        <f t="shared" si="15"/>
        <v>56090</v>
      </c>
      <c r="Y382" s="37">
        <f t="shared" si="16"/>
        <v>12815.961774999931</v>
      </c>
      <c r="Z382" s="183">
        <f t="shared" si="17"/>
        <v>0.22848924540916271</v>
      </c>
      <c r="AA382" s="183">
        <f>SUM($C$2:C382)*D382/SUM($B$2:B382)-1</f>
        <v>0.30368358452959088</v>
      </c>
      <c r="AB382" s="183">
        <f t="shared" si="18"/>
        <v>-7.5194339120428166E-2</v>
      </c>
      <c r="AC382" s="40">
        <f t="shared" si="19"/>
        <v>0.18646038333333337</v>
      </c>
    </row>
    <row r="383" spans="1:29">
      <c r="A383" s="63" t="s">
        <v>1539</v>
      </c>
      <c r="B383" s="2">
        <v>120</v>
      </c>
      <c r="C383" s="177">
        <v>90.38</v>
      </c>
      <c r="D383" s="178">
        <v>1.327</v>
      </c>
      <c r="E383" s="32">
        <f t="shared" si="1"/>
        <v>0.21000000000000002</v>
      </c>
      <c r="F383" s="26">
        <f t="shared" si="2"/>
        <v>-3.2592333333334739E-3</v>
      </c>
      <c r="H383" s="58">
        <f t="shared" si="3"/>
        <v>-0.39110800000001689</v>
      </c>
      <c r="I383" s="2" t="s">
        <v>65</v>
      </c>
      <c r="J383" s="33" t="s">
        <v>1532</v>
      </c>
      <c r="K383" s="59">
        <f t="shared" si="4"/>
        <v>44041</v>
      </c>
      <c r="L383" s="60" t="str">
        <f t="shared" ca="1" si="5"/>
        <v>2021/4/9</v>
      </c>
      <c r="M383" s="44">
        <f t="shared" ca="1" si="6"/>
        <v>30600</v>
      </c>
      <c r="N383" s="61">
        <f t="shared" ca="1" si="7"/>
        <v>-4.6651771241832084E-3</v>
      </c>
      <c r="O383" s="35">
        <f t="shared" si="8"/>
        <v>119.93425999999999</v>
      </c>
      <c r="P383" s="35">
        <f t="shared" si="9"/>
        <v>-6.5740000000005239E-2</v>
      </c>
      <c r="Q383" s="36">
        <f t="shared" si="10"/>
        <v>0.8</v>
      </c>
      <c r="R383" s="37">
        <f t="shared" si="11"/>
        <v>3959.6299999999555</v>
      </c>
      <c r="S383" s="38">
        <f t="shared" si="12"/>
        <v>5254.4290099999407</v>
      </c>
      <c r="T383" s="38"/>
      <c r="U383" s="62"/>
      <c r="V383" s="39">
        <f t="shared" si="13"/>
        <v>63905.729999999989</v>
      </c>
      <c r="W383" s="39">
        <f t="shared" si="14"/>
        <v>69160.15900999993</v>
      </c>
      <c r="X383" s="1">
        <f t="shared" si="15"/>
        <v>56210</v>
      </c>
      <c r="Y383" s="37">
        <f t="shared" si="16"/>
        <v>12950.15900999993</v>
      </c>
      <c r="Z383" s="183">
        <f t="shared" si="17"/>
        <v>0.23038888115993461</v>
      </c>
      <c r="AA383" s="183">
        <f>SUM($C$2:C383)*D383/SUM($B$2:B383)-1</f>
        <v>0.33795852845090568</v>
      </c>
      <c r="AB383" s="183">
        <f t="shared" si="18"/>
        <v>-0.10756964729097107</v>
      </c>
      <c r="AC383" s="40">
        <f t="shared" si="19"/>
        <v>0.21325923333333349</v>
      </c>
    </row>
    <row r="384" spans="1:29">
      <c r="A384" s="63" t="s">
        <v>1540</v>
      </c>
      <c r="B384" s="2">
        <v>120</v>
      </c>
      <c r="C384" s="177">
        <v>90.62</v>
      </c>
      <c r="D384" s="178">
        <v>1.3236000000000001</v>
      </c>
      <c r="E384" s="32">
        <f t="shared" si="1"/>
        <v>0.21000000000000002</v>
      </c>
      <c r="F384" s="26">
        <f t="shared" si="2"/>
        <v>-6.1243333333334726E-4</v>
      </c>
      <c r="H384" s="58">
        <f t="shared" si="3"/>
        <v>-7.3492000000001667E-2</v>
      </c>
      <c r="I384" s="2" t="s">
        <v>65</v>
      </c>
      <c r="J384" s="33" t="s">
        <v>1534</v>
      </c>
      <c r="K384" s="59">
        <f t="shared" si="4"/>
        <v>44042</v>
      </c>
      <c r="L384" s="60" t="str">
        <f t="shared" ca="1" si="5"/>
        <v>2021/4/9</v>
      </c>
      <c r="M384" s="44">
        <f t="shared" ca="1" si="6"/>
        <v>30480</v>
      </c>
      <c r="N384" s="61">
        <f t="shared" ca="1" si="7"/>
        <v>-8.8007152230973123E-4</v>
      </c>
      <c r="O384" s="35">
        <f t="shared" si="8"/>
        <v>119.94463200000001</v>
      </c>
      <c r="P384" s="35">
        <f t="shared" si="9"/>
        <v>-5.5367999999987205E-2</v>
      </c>
      <c r="Q384" s="36">
        <f t="shared" si="10"/>
        <v>0.8</v>
      </c>
      <c r="R384" s="37">
        <f t="shared" si="11"/>
        <v>4050.2499999999554</v>
      </c>
      <c r="S384" s="38">
        <f t="shared" si="12"/>
        <v>5360.9108999999416</v>
      </c>
      <c r="T384" s="38"/>
      <c r="U384" s="62"/>
      <c r="V384" s="39">
        <f t="shared" si="13"/>
        <v>63905.729999999989</v>
      </c>
      <c r="W384" s="39">
        <f t="shared" si="14"/>
        <v>69266.640899999926</v>
      </c>
      <c r="X384" s="1">
        <f t="shared" si="15"/>
        <v>56330</v>
      </c>
      <c r="Y384" s="37">
        <f t="shared" si="16"/>
        <v>12936.640899999926</v>
      </c>
      <c r="Z384" s="183">
        <f t="shared" si="17"/>
        <v>0.22965810225457006</v>
      </c>
      <c r="AA384" s="183">
        <f>SUM($C$2:C384)*D384/SUM($B$2:B384)-1</f>
        <v>0.33381042536270766</v>
      </c>
      <c r="AB384" s="183">
        <f t="shared" si="18"/>
        <v>-0.1041523231081376</v>
      </c>
      <c r="AC384" s="40">
        <f t="shared" si="19"/>
        <v>0.21061243333333338</v>
      </c>
    </row>
    <row r="385" spans="1:29">
      <c r="A385" s="63" t="s">
        <v>1541</v>
      </c>
      <c r="B385" s="2">
        <v>120</v>
      </c>
      <c r="C385" s="177">
        <v>89.63</v>
      </c>
      <c r="D385" s="178">
        <v>1.3382000000000001</v>
      </c>
      <c r="E385" s="32">
        <f t="shared" si="1"/>
        <v>0.21000000000000002</v>
      </c>
      <c r="F385" s="26">
        <f t="shared" si="2"/>
        <v>-1.1530483333333426E-2</v>
      </c>
      <c r="H385" s="58">
        <f t="shared" si="3"/>
        <v>-1.3836580000000112</v>
      </c>
      <c r="I385" s="2" t="s">
        <v>65</v>
      </c>
      <c r="J385" s="33" t="s">
        <v>1536</v>
      </c>
      <c r="K385" s="59">
        <f t="shared" si="4"/>
        <v>44043</v>
      </c>
      <c r="L385" s="60" t="str">
        <f t="shared" ca="1" si="5"/>
        <v>2021/4/9</v>
      </c>
      <c r="M385" s="44">
        <f t="shared" ca="1" si="6"/>
        <v>30360</v>
      </c>
      <c r="N385" s="61">
        <f t="shared" ca="1" si="7"/>
        <v>-1.6634887022398025E-2</v>
      </c>
      <c r="O385" s="35">
        <f t="shared" si="8"/>
        <v>119.942866</v>
      </c>
      <c r="P385" s="35">
        <f t="shared" si="9"/>
        <v>-5.7134000000004903E-2</v>
      </c>
      <c r="Q385" s="36">
        <f t="shared" si="10"/>
        <v>0.8</v>
      </c>
      <c r="R385" s="37">
        <f t="shared" si="11"/>
        <v>4139.8799999999555</v>
      </c>
      <c r="S385" s="38">
        <f t="shared" si="12"/>
        <v>5539.9874159999408</v>
      </c>
      <c r="T385" s="38"/>
      <c r="U385" s="62"/>
      <c r="V385" s="39">
        <f t="shared" si="13"/>
        <v>63905.729999999989</v>
      </c>
      <c r="W385" s="39">
        <f t="shared" si="14"/>
        <v>69445.717415999927</v>
      </c>
      <c r="X385" s="1">
        <f t="shared" si="15"/>
        <v>56450</v>
      </c>
      <c r="Y385" s="37">
        <f t="shared" si="16"/>
        <v>12995.717415999927</v>
      </c>
      <c r="Z385" s="183">
        <f t="shared" si="17"/>
        <v>0.23021642898139816</v>
      </c>
      <c r="AA385" s="183">
        <f>SUM($C$2:C385)*D385/SUM($B$2:B385)-1</f>
        <v>0.34777452800714848</v>
      </c>
      <c r="AB385" s="183">
        <f t="shared" si="18"/>
        <v>-0.11755809902575032</v>
      </c>
      <c r="AC385" s="40">
        <f t="shared" si="19"/>
        <v>0.22153048333333344</v>
      </c>
    </row>
    <row r="386" spans="1:29">
      <c r="A386" s="63" t="s">
        <v>1555</v>
      </c>
      <c r="B386" s="2">
        <v>120</v>
      </c>
      <c r="C386" s="177">
        <v>87.61</v>
      </c>
      <c r="D386" s="178">
        <v>1.369</v>
      </c>
      <c r="E386" s="32">
        <f t="shared" si="1"/>
        <v>0.21000000000000002</v>
      </c>
      <c r="F386" s="26">
        <f t="shared" si="2"/>
        <v>-3.3807716666666703E-2</v>
      </c>
      <c r="H386" s="58">
        <f t="shared" si="3"/>
        <v>-4.0569260000000043</v>
      </c>
      <c r="I386" s="2" t="s">
        <v>65</v>
      </c>
      <c r="J386" s="33" t="s">
        <v>1546</v>
      </c>
      <c r="K386" s="59">
        <f t="shared" si="4"/>
        <v>44046</v>
      </c>
      <c r="L386" s="60" t="str">
        <f t="shared" ca="1" si="5"/>
        <v>2021/4/9</v>
      </c>
      <c r="M386" s="44">
        <f t="shared" ca="1" si="6"/>
        <v>30000</v>
      </c>
      <c r="N386" s="61">
        <f t="shared" ca="1" si="7"/>
        <v>-4.9359266333333388E-2</v>
      </c>
      <c r="O386" s="35">
        <f t="shared" si="8"/>
        <v>119.93809</v>
      </c>
      <c r="P386" s="35">
        <f t="shared" si="9"/>
        <v>-6.1909999999997467E-2</v>
      </c>
      <c r="Q386" s="36">
        <f t="shared" si="10"/>
        <v>0.8</v>
      </c>
      <c r="R386" s="37">
        <f t="shared" si="11"/>
        <v>4227.4899999999552</v>
      </c>
      <c r="S386" s="38">
        <f t="shared" si="12"/>
        <v>5787.4338099999386</v>
      </c>
      <c r="T386" s="38"/>
      <c r="U386" s="62"/>
      <c r="V386" s="39">
        <f t="shared" si="13"/>
        <v>63905.729999999989</v>
      </c>
      <c r="W386" s="39">
        <f t="shared" si="14"/>
        <v>69693.163809999925</v>
      </c>
      <c r="X386" s="1">
        <f t="shared" si="15"/>
        <v>56570</v>
      </c>
      <c r="Y386" s="37">
        <f t="shared" si="16"/>
        <v>13123.163809999925</v>
      </c>
      <c r="Z386" s="183">
        <f t="shared" si="17"/>
        <v>0.23198097595898748</v>
      </c>
      <c r="AA386" s="183">
        <f>SUM($C$2:C386)*D386/SUM($B$2:B386)-1</f>
        <v>0.37798310112359479</v>
      </c>
      <c r="AB386" s="183">
        <f t="shared" si="18"/>
        <v>-0.14600212516460731</v>
      </c>
      <c r="AC386" s="40">
        <f t="shared" si="19"/>
        <v>0.24380771666666673</v>
      </c>
    </row>
    <row r="387" spans="1:29">
      <c r="A387" s="63" t="s">
        <v>1556</v>
      </c>
      <c r="B387" s="2">
        <v>120</v>
      </c>
      <c r="C387" s="177">
        <v>88.11</v>
      </c>
      <c r="D387" s="178">
        <v>1.3612</v>
      </c>
      <c r="E387" s="32">
        <f t="shared" si="1"/>
        <v>0.21000000000000002</v>
      </c>
      <c r="F387" s="26">
        <f t="shared" si="2"/>
        <v>-2.8293550000000067E-2</v>
      </c>
      <c r="H387" s="58">
        <f t="shared" si="3"/>
        <v>-3.3952260000000081</v>
      </c>
      <c r="I387" s="2" t="s">
        <v>65</v>
      </c>
      <c r="J387" s="33" t="s">
        <v>1548</v>
      </c>
      <c r="K387" s="59">
        <f t="shared" si="4"/>
        <v>44047</v>
      </c>
      <c r="L387" s="60" t="str">
        <f t="shared" ca="1" si="5"/>
        <v>2021/4/9</v>
      </c>
      <c r="M387" s="44">
        <f t="shared" ca="1" si="6"/>
        <v>29880</v>
      </c>
      <c r="N387" s="61">
        <f t="shared" ca="1" si="7"/>
        <v>-4.1474480923694879E-2</v>
      </c>
      <c r="O387" s="35">
        <f t="shared" si="8"/>
        <v>119.935332</v>
      </c>
      <c r="P387" s="35">
        <f t="shared" si="9"/>
        <v>-6.4667999999997505E-2</v>
      </c>
      <c r="Q387" s="36">
        <f t="shared" si="10"/>
        <v>0.8</v>
      </c>
      <c r="R387" s="37">
        <f t="shared" si="11"/>
        <v>4315.5999999999549</v>
      </c>
      <c r="S387" s="38">
        <f t="shared" si="12"/>
        <v>5874.3947199999384</v>
      </c>
      <c r="T387" s="38"/>
      <c r="U387" s="62"/>
      <c r="V387" s="39">
        <f t="shared" si="13"/>
        <v>63905.729999999989</v>
      </c>
      <c r="W387" s="39">
        <f t="shared" si="14"/>
        <v>69780.124719999934</v>
      </c>
      <c r="X387" s="1">
        <f t="shared" si="15"/>
        <v>56690</v>
      </c>
      <c r="Y387" s="37">
        <f t="shared" si="16"/>
        <v>13090.124719999934</v>
      </c>
      <c r="Z387" s="183">
        <f t="shared" si="17"/>
        <v>0.23090712153818904</v>
      </c>
      <c r="AA387" s="183">
        <f>SUM($C$2:C387)*D387/SUM($B$2:B387)-1</f>
        <v>0.36934031030432379</v>
      </c>
      <c r="AB387" s="183">
        <f t="shared" ref="AB387:AB418" si="20">Z387-AA387</f>
        <v>-0.13843318876613475</v>
      </c>
      <c r="AC387" s="40">
        <f t="shared" ref="AC387:AC418" si="21">IF(E387-F387&lt;0,"达成",E387-F387)</f>
        <v>0.23829355000000008</v>
      </c>
    </row>
    <row r="388" spans="1:29">
      <c r="A388" s="63" t="s">
        <v>1557</v>
      </c>
      <c r="B388" s="2">
        <v>120</v>
      </c>
      <c r="C388" s="177">
        <v>87.22</v>
      </c>
      <c r="D388" s="178">
        <v>1.3752</v>
      </c>
      <c r="E388" s="32">
        <f t="shared" si="1"/>
        <v>0.21000000000000002</v>
      </c>
      <c r="F388" s="26">
        <f t="shared" si="2"/>
        <v>-3.8108766666666703E-2</v>
      </c>
      <c r="H388" s="58">
        <f t="shared" si="3"/>
        <v>-4.5730520000000041</v>
      </c>
      <c r="I388" s="2" t="s">
        <v>65</v>
      </c>
      <c r="J388" s="33" t="s">
        <v>1550</v>
      </c>
      <c r="K388" s="59">
        <f t="shared" si="4"/>
        <v>44048</v>
      </c>
      <c r="L388" s="60" t="str">
        <f t="shared" ca="1" si="5"/>
        <v>2021/4/9</v>
      </c>
      <c r="M388" s="44">
        <f t="shared" ca="1" si="6"/>
        <v>29760</v>
      </c>
      <c r="N388" s="61">
        <f t="shared" ca="1" si="7"/>
        <v>-5.6087499327957042E-2</v>
      </c>
      <c r="O388" s="35">
        <f t="shared" si="8"/>
        <v>119.94494399999999</v>
      </c>
      <c r="P388" s="35">
        <f t="shared" si="9"/>
        <v>-5.5056000000007543E-2</v>
      </c>
      <c r="Q388" s="36">
        <f t="shared" si="10"/>
        <v>0.8</v>
      </c>
      <c r="R388" s="37">
        <f t="shared" si="11"/>
        <v>4402.8199999999551</v>
      </c>
      <c r="S388" s="38">
        <f t="shared" si="12"/>
        <v>6054.7580639999378</v>
      </c>
      <c r="T388" s="38"/>
      <c r="U388" s="62"/>
      <c r="V388" s="39">
        <f t="shared" si="13"/>
        <v>63905.729999999989</v>
      </c>
      <c r="W388" s="39">
        <f t="shared" si="14"/>
        <v>69960.488063999932</v>
      </c>
      <c r="X388" s="1">
        <f t="shared" si="15"/>
        <v>56810</v>
      </c>
      <c r="Y388" s="37">
        <f t="shared" si="16"/>
        <v>13150.488063999932</v>
      </c>
      <c r="Z388" s="183">
        <f t="shared" si="17"/>
        <v>0.23148192332335737</v>
      </c>
      <c r="AA388" s="183">
        <f>SUM($C$2:C388)*D388/SUM($B$2:B388)-1</f>
        <v>0.38260595631326511</v>
      </c>
      <c r="AB388" s="183">
        <f t="shared" si="20"/>
        <v>-0.15112403298990773</v>
      </c>
      <c r="AC388" s="40">
        <f t="shared" si="21"/>
        <v>0.24810876666666673</v>
      </c>
    </row>
    <row r="389" spans="1:29">
      <c r="A389" s="63" t="s">
        <v>1558</v>
      </c>
      <c r="B389" s="2">
        <v>120</v>
      </c>
      <c r="C389" s="177">
        <v>87.22</v>
      </c>
      <c r="D389" s="178">
        <v>1.3752</v>
      </c>
      <c r="E389" s="32">
        <f t="shared" si="1"/>
        <v>0.21000000000000002</v>
      </c>
      <c r="F389" s="26">
        <f t="shared" si="2"/>
        <v>-3.8108766666666703E-2</v>
      </c>
      <c r="H389" s="58">
        <f t="shared" si="3"/>
        <v>-4.5730520000000041</v>
      </c>
      <c r="I389" s="2" t="s">
        <v>65</v>
      </c>
      <c r="J389" s="33" t="s">
        <v>1552</v>
      </c>
      <c r="K389" s="59">
        <f t="shared" si="4"/>
        <v>44049</v>
      </c>
      <c r="L389" s="60" t="str">
        <f t="shared" ca="1" si="5"/>
        <v>2021/4/9</v>
      </c>
      <c r="M389" s="44">
        <f t="shared" ca="1" si="6"/>
        <v>29640</v>
      </c>
      <c r="N389" s="61">
        <f t="shared" ca="1" si="7"/>
        <v>-5.6314574224021648E-2</v>
      </c>
      <c r="O389" s="35">
        <f t="shared" si="8"/>
        <v>119.94494399999999</v>
      </c>
      <c r="P389" s="35">
        <f t="shared" si="9"/>
        <v>-5.5056000000007543E-2</v>
      </c>
      <c r="Q389" s="36">
        <f t="shared" si="10"/>
        <v>0.8</v>
      </c>
      <c r="R389" s="37">
        <f t="shared" si="11"/>
        <v>4490.0399999999554</v>
      </c>
      <c r="S389" s="38">
        <f t="shared" si="12"/>
        <v>6174.7030079999386</v>
      </c>
      <c r="T389" s="38"/>
      <c r="U389" s="62"/>
      <c r="V389" s="39">
        <f t="shared" si="13"/>
        <v>63905.729999999989</v>
      </c>
      <c r="W389" s="39">
        <f t="shared" si="14"/>
        <v>70080.433007999934</v>
      </c>
      <c r="X389" s="1">
        <f t="shared" si="15"/>
        <v>56930</v>
      </c>
      <c r="Y389" s="37">
        <f t="shared" si="16"/>
        <v>13150.433007999934</v>
      </c>
      <c r="Z389" s="183">
        <f t="shared" si="17"/>
        <v>0.23099302666432342</v>
      </c>
      <c r="AA389" s="183">
        <f>SUM($C$2:C389)*D389/SUM($B$2:B389)-1</f>
        <v>0.38179135821371535</v>
      </c>
      <c r="AB389" s="183">
        <f t="shared" si="20"/>
        <v>-0.15079833154939193</v>
      </c>
      <c r="AC389" s="40">
        <f t="shared" si="21"/>
        <v>0.24810876666666673</v>
      </c>
    </row>
    <row r="390" spans="1:29">
      <c r="A390" s="63" t="s">
        <v>1559</v>
      </c>
      <c r="B390" s="2">
        <v>120</v>
      </c>
      <c r="C390" s="177">
        <v>88.19</v>
      </c>
      <c r="D390" s="178">
        <v>1.36</v>
      </c>
      <c r="E390" s="32">
        <f t="shared" si="1"/>
        <v>0.21000000000000002</v>
      </c>
      <c r="F390" s="26">
        <f t="shared" si="2"/>
        <v>-2.7411283333333477E-2</v>
      </c>
      <c r="H390" s="58">
        <f t="shared" si="3"/>
        <v>-3.2893540000000172</v>
      </c>
      <c r="I390" s="2" t="s">
        <v>65</v>
      </c>
      <c r="J390" s="33" t="s">
        <v>1554</v>
      </c>
      <c r="K390" s="59">
        <f t="shared" si="4"/>
        <v>44050</v>
      </c>
      <c r="L390" s="60" t="str">
        <f t="shared" ca="1" si="5"/>
        <v>2021/4/9</v>
      </c>
      <c r="M390" s="44">
        <f t="shared" ca="1" si="6"/>
        <v>29520</v>
      </c>
      <c r="N390" s="61">
        <f t="shared" ca="1" si="7"/>
        <v>-4.0671213075880973E-2</v>
      </c>
      <c r="O390" s="35">
        <f t="shared" si="8"/>
        <v>119.9384</v>
      </c>
      <c r="P390" s="35">
        <f t="shared" si="9"/>
        <v>-6.1599999999998545E-2</v>
      </c>
      <c r="Q390" s="36">
        <f t="shared" si="10"/>
        <v>0.8</v>
      </c>
      <c r="R390" s="37">
        <f t="shared" si="11"/>
        <v>4578.229999999955</v>
      </c>
      <c r="S390" s="38">
        <f t="shared" si="12"/>
        <v>6226.3927999999396</v>
      </c>
      <c r="T390" s="38"/>
      <c r="U390" s="62"/>
      <c r="V390" s="39">
        <f t="shared" si="13"/>
        <v>63905.729999999989</v>
      </c>
      <c r="W390" s="39">
        <f t="shared" si="14"/>
        <v>70132.122799999925</v>
      </c>
      <c r="X390" s="1">
        <f t="shared" si="15"/>
        <v>57050</v>
      </c>
      <c r="Y390" s="37">
        <f t="shared" si="16"/>
        <v>13082.122799999925</v>
      </c>
      <c r="Z390" s="183">
        <f t="shared" si="17"/>
        <v>0.22930977738825464</v>
      </c>
      <c r="AA390" s="183">
        <f>SUM($C$2:C390)*D390/SUM($B$2:B390)-1</f>
        <v>0.36573965694076005</v>
      </c>
      <c r="AB390" s="183">
        <f t="shared" si="20"/>
        <v>-0.13642987955250541</v>
      </c>
      <c r="AC390" s="40">
        <f t="shared" si="21"/>
        <v>0.2374112833333335</v>
      </c>
    </row>
    <row r="391" spans="1:29">
      <c r="A391" s="63" t="s">
        <v>1570</v>
      </c>
      <c r="B391" s="2">
        <v>120</v>
      </c>
      <c r="C391" s="177">
        <v>87.66</v>
      </c>
      <c r="D391" s="178">
        <v>1.3682000000000001</v>
      </c>
      <c r="E391" s="32">
        <f t="shared" si="1"/>
        <v>0.21000000000000002</v>
      </c>
      <c r="F391" s="26">
        <f t="shared" si="2"/>
        <v>-3.3256300000000155E-2</v>
      </c>
      <c r="H391" s="58">
        <f t="shared" si="3"/>
        <v>-3.9907560000000188</v>
      </c>
      <c r="I391" s="2" t="s">
        <v>65</v>
      </c>
      <c r="J391" s="33" t="s">
        <v>1561</v>
      </c>
      <c r="K391" s="59">
        <f t="shared" si="4"/>
        <v>44053</v>
      </c>
      <c r="L391" s="60" t="str">
        <f t="shared" ca="1" si="5"/>
        <v>2021/4/9</v>
      </c>
      <c r="M391" s="44">
        <f t="shared" ca="1" si="6"/>
        <v>29160</v>
      </c>
      <c r="N391" s="61">
        <f t="shared" ca="1" si="7"/>
        <v>-4.9952878600823279E-2</v>
      </c>
      <c r="O391" s="35">
        <f t="shared" si="8"/>
        <v>119.936412</v>
      </c>
      <c r="P391" s="35">
        <f t="shared" si="9"/>
        <v>-6.3587999999995759E-2</v>
      </c>
      <c r="Q391" s="36">
        <f t="shared" si="10"/>
        <v>0.8</v>
      </c>
      <c r="R391" s="37">
        <f t="shared" si="11"/>
        <v>4665.8899999999549</v>
      </c>
      <c r="S391" s="38">
        <f t="shared" si="12"/>
        <v>6383.8706979999388</v>
      </c>
      <c r="T391" s="38"/>
      <c r="U391" s="62"/>
      <c r="V391" s="39">
        <f t="shared" si="13"/>
        <v>63905.729999999989</v>
      </c>
      <c r="W391" s="39">
        <f t="shared" si="14"/>
        <v>70289.600697999922</v>
      </c>
      <c r="X391" s="1">
        <f t="shared" si="15"/>
        <v>57170</v>
      </c>
      <c r="Y391" s="37">
        <f t="shared" si="16"/>
        <v>13119.600697999922</v>
      </c>
      <c r="Z391" s="183">
        <f t="shared" si="17"/>
        <v>0.22948400731152563</v>
      </c>
      <c r="AA391" s="183">
        <f>SUM($C$2:C391)*D391/SUM($B$2:B391)-1</f>
        <v>0.37318124270337005</v>
      </c>
      <c r="AB391" s="183">
        <f t="shared" si="20"/>
        <v>-0.14369723539184442</v>
      </c>
      <c r="AC391" s="40">
        <f t="shared" si="21"/>
        <v>0.24325630000000018</v>
      </c>
    </row>
    <row r="392" spans="1:29">
      <c r="A392" s="63" t="s">
        <v>1571</v>
      </c>
      <c r="B392" s="2">
        <v>120</v>
      </c>
      <c r="C392" s="177">
        <v>89.2</v>
      </c>
      <c r="D392" s="178">
        <v>1.3446</v>
      </c>
      <c r="E392" s="32">
        <f t="shared" si="1"/>
        <v>0.21000000000000002</v>
      </c>
      <c r="F392" s="26">
        <f t="shared" si="2"/>
        <v>-1.6272666666666661E-2</v>
      </c>
      <c r="H392" s="58">
        <f t="shared" si="3"/>
        <v>-1.9527199999999993</v>
      </c>
      <c r="I392" s="2" t="s">
        <v>65</v>
      </c>
      <c r="J392" s="33" t="s">
        <v>1563</v>
      </c>
      <c r="K392" s="59">
        <f t="shared" si="4"/>
        <v>44054</v>
      </c>
      <c r="L392" s="60" t="str">
        <f t="shared" ca="1" si="5"/>
        <v>2021/4/9</v>
      </c>
      <c r="M392" s="44">
        <f t="shared" ca="1" si="6"/>
        <v>29040</v>
      </c>
      <c r="N392" s="61">
        <f t="shared" ca="1" si="7"/>
        <v>-2.4543484848484842E-2</v>
      </c>
      <c r="O392" s="35">
        <f t="shared" si="8"/>
        <v>119.93832</v>
      </c>
      <c r="P392" s="35">
        <f t="shared" si="9"/>
        <v>-6.1679999999995516E-2</v>
      </c>
      <c r="Q392" s="36">
        <f t="shared" si="10"/>
        <v>0.8</v>
      </c>
      <c r="R392" s="37">
        <f t="shared" si="11"/>
        <v>4755.0899999999547</v>
      </c>
      <c r="S392" s="38">
        <f t="shared" si="12"/>
        <v>6393.6940139999388</v>
      </c>
      <c r="T392" s="38"/>
      <c r="U392" s="62"/>
      <c r="V392" s="39">
        <f t="shared" si="13"/>
        <v>63905.729999999989</v>
      </c>
      <c r="W392" s="39">
        <f t="shared" si="14"/>
        <v>70299.424013999931</v>
      </c>
      <c r="X392" s="1">
        <f t="shared" si="15"/>
        <v>57290</v>
      </c>
      <c r="Y392" s="37">
        <f t="shared" si="16"/>
        <v>13009.424013999931</v>
      </c>
      <c r="Z392" s="183">
        <f t="shared" si="17"/>
        <v>0.22708018875894442</v>
      </c>
      <c r="AA392" s="183">
        <f>SUM($C$2:C392)*D392/SUM($B$2:B392)-1</f>
        <v>0.34875573502377111</v>
      </c>
      <c r="AB392" s="183">
        <f t="shared" si="20"/>
        <v>-0.12167554626482668</v>
      </c>
      <c r="AC392" s="40">
        <f t="shared" si="21"/>
        <v>0.22627266666666668</v>
      </c>
    </row>
    <row r="393" spans="1:29">
      <c r="A393" s="63" t="s">
        <v>1572</v>
      </c>
      <c r="B393" s="2">
        <v>120</v>
      </c>
      <c r="C393" s="177">
        <v>90.17</v>
      </c>
      <c r="D393" s="178">
        <v>1.3302</v>
      </c>
      <c r="E393" s="32">
        <f t="shared" si="1"/>
        <v>0.21000000000000002</v>
      </c>
      <c r="F393" s="26">
        <f t="shared" si="2"/>
        <v>-5.5751833333334373E-3</v>
      </c>
      <c r="H393" s="58">
        <f t="shared" si="3"/>
        <v>-0.66902200000001244</v>
      </c>
      <c r="I393" s="2" t="s">
        <v>65</v>
      </c>
      <c r="J393" s="33" t="s">
        <v>1565</v>
      </c>
      <c r="K393" s="59">
        <f t="shared" si="4"/>
        <v>44055</v>
      </c>
      <c r="L393" s="60" t="str">
        <f t="shared" ca="1" si="5"/>
        <v>2021/4/9</v>
      </c>
      <c r="M393" s="44">
        <f t="shared" ca="1" si="6"/>
        <v>28920</v>
      </c>
      <c r="N393" s="61">
        <f t="shared" ca="1" si="7"/>
        <v>-8.4437423928079031E-3</v>
      </c>
      <c r="O393" s="35">
        <f t="shared" si="8"/>
        <v>119.94413400000001</v>
      </c>
      <c r="P393" s="35">
        <f t="shared" si="9"/>
        <v>-5.5865999999994642E-2</v>
      </c>
      <c r="Q393" s="36">
        <f t="shared" si="10"/>
        <v>0.8</v>
      </c>
      <c r="R393" s="37">
        <f t="shared" si="11"/>
        <v>4845.2599999999547</v>
      </c>
      <c r="S393" s="38">
        <f t="shared" si="12"/>
        <v>6445.1648519999399</v>
      </c>
      <c r="T393" s="38"/>
      <c r="U393" s="62"/>
      <c r="V393" s="39">
        <f t="shared" si="13"/>
        <v>63905.729999999989</v>
      </c>
      <c r="W393" s="39">
        <f t="shared" si="14"/>
        <v>70350.894851999925</v>
      </c>
      <c r="X393" s="1">
        <f t="shared" si="15"/>
        <v>57410</v>
      </c>
      <c r="Y393" s="37">
        <f t="shared" si="16"/>
        <v>12940.894851999925</v>
      </c>
      <c r="Z393" s="183">
        <f t="shared" si="17"/>
        <v>0.22541185946699049</v>
      </c>
      <c r="AA393" s="183">
        <f>SUM($C$2:C393)*D393/SUM($B$2:B393)-1</f>
        <v>0.33360532134949872</v>
      </c>
      <c r="AB393" s="183">
        <f t="shared" si="20"/>
        <v>-0.10819346188250822</v>
      </c>
      <c r="AC393" s="40">
        <f t="shared" si="21"/>
        <v>0.21557518333333345</v>
      </c>
    </row>
    <row r="394" spans="1:29">
      <c r="A394" s="63" t="s">
        <v>1573</v>
      </c>
      <c r="B394" s="2">
        <v>120</v>
      </c>
      <c r="C394" s="177">
        <v>89.82</v>
      </c>
      <c r="D394" s="178">
        <v>1.3353999999999999</v>
      </c>
      <c r="E394" s="32">
        <f t="shared" si="1"/>
        <v>0.21000000000000002</v>
      </c>
      <c r="F394" s="26">
        <f t="shared" si="2"/>
        <v>-9.4351000000001996E-3</v>
      </c>
      <c r="H394" s="58">
        <f t="shared" si="3"/>
        <v>-1.132212000000024</v>
      </c>
      <c r="I394" s="2" t="s">
        <v>65</v>
      </c>
      <c r="J394" s="33" t="s">
        <v>1567</v>
      </c>
      <c r="K394" s="59">
        <f t="shared" si="4"/>
        <v>44056</v>
      </c>
      <c r="L394" s="60" t="str">
        <f t="shared" ca="1" si="5"/>
        <v>2021/4/9</v>
      </c>
      <c r="M394" s="44">
        <f t="shared" ca="1" si="6"/>
        <v>28800</v>
      </c>
      <c r="N394" s="61">
        <f t="shared" ca="1" si="7"/>
        <v>-1.4349214583333637E-2</v>
      </c>
      <c r="O394" s="35">
        <f t="shared" si="8"/>
        <v>119.94562799999999</v>
      </c>
      <c r="P394" s="35">
        <f t="shared" si="9"/>
        <v>-5.4372000000014964E-2</v>
      </c>
      <c r="Q394" s="36">
        <f t="shared" si="10"/>
        <v>0.8</v>
      </c>
      <c r="R394" s="37">
        <f t="shared" si="11"/>
        <v>4935.0799999999545</v>
      </c>
      <c r="S394" s="38">
        <f t="shared" si="12"/>
        <v>6590.3058319999391</v>
      </c>
      <c r="T394" s="38"/>
      <c r="U394" s="62"/>
      <c r="V394" s="39">
        <f t="shared" si="13"/>
        <v>63905.729999999989</v>
      </c>
      <c r="W394" s="39">
        <f t="shared" si="14"/>
        <v>70496.035831999921</v>
      </c>
      <c r="X394" s="1">
        <f t="shared" si="15"/>
        <v>57530</v>
      </c>
      <c r="Y394" s="37">
        <f t="shared" si="16"/>
        <v>12966.035831999921</v>
      </c>
      <c r="Z394" s="183">
        <f t="shared" si="17"/>
        <v>0.22537868645923731</v>
      </c>
      <c r="AA394" s="183">
        <f>SUM($C$2:C394)*D394/SUM($B$2:B394)-1</f>
        <v>0.33810475283184216</v>
      </c>
      <c r="AB394" s="183">
        <f t="shared" si="20"/>
        <v>-0.11272606637260485</v>
      </c>
      <c r="AC394" s="40">
        <f t="shared" si="21"/>
        <v>0.21943510000000022</v>
      </c>
    </row>
    <row r="395" spans="1:29">
      <c r="A395" s="63" t="s">
        <v>1574</v>
      </c>
      <c r="B395" s="2">
        <v>120</v>
      </c>
      <c r="C395" s="177">
        <v>88.88</v>
      </c>
      <c r="D395" s="178">
        <v>1.3493999999999999</v>
      </c>
      <c r="E395" s="32">
        <f t="shared" si="1"/>
        <v>0.21000000000000002</v>
      </c>
      <c r="F395" s="26">
        <f t="shared" si="2"/>
        <v>-1.9801733333333498E-2</v>
      </c>
      <c r="H395" s="58">
        <f t="shared" si="3"/>
        <v>-2.3762080000000196</v>
      </c>
      <c r="I395" s="2" t="s">
        <v>65</v>
      </c>
      <c r="J395" s="33" t="s">
        <v>1569</v>
      </c>
      <c r="K395" s="59">
        <f t="shared" si="4"/>
        <v>44057</v>
      </c>
      <c r="L395" s="60" t="str">
        <f t="shared" ca="1" si="5"/>
        <v>2021/4/9</v>
      </c>
      <c r="M395" s="44">
        <f t="shared" ca="1" si="6"/>
        <v>28680</v>
      </c>
      <c r="N395" s="61">
        <f t="shared" ca="1" si="7"/>
        <v>-3.0241140864714338E-2</v>
      </c>
      <c r="O395" s="35">
        <f t="shared" si="8"/>
        <v>119.93467199999999</v>
      </c>
      <c r="P395" s="35">
        <f t="shared" si="9"/>
        <v>-6.5328000000008046E-2</v>
      </c>
      <c r="Q395" s="36">
        <f t="shared" si="10"/>
        <v>0.8</v>
      </c>
      <c r="R395" s="37">
        <f t="shared" si="11"/>
        <v>5023.9599999999546</v>
      </c>
      <c r="S395" s="38">
        <f t="shared" si="12"/>
        <v>6779.3316239999385</v>
      </c>
      <c r="T395" s="38"/>
      <c r="U395" s="62"/>
      <c r="V395" s="39">
        <f t="shared" si="13"/>
        <v>63905.729999999989</v>
      </c>
      <c r="W395" s="39">
        <f t="shared" si="14"/>
        <v>70685.061623999922</v>
      </c>
      <c r="X395" s="1">
        <f t="shared" si="15"/>
        <v>57650</v>
      </c>
      <c r="Y395" s="37">
        <f t="shared" si="16"/>
        <v>13035.061623999922</v>
      </c>
      <c r="Z395" s="183">
        <f t="shared" si="17"/>
        <v>0.22610687986123024</v>
      </c>
      <c r="AA395" s="183">
        <f>SUM($C$2:C395)*D395/SUM($B$2:B395)-1</f>
        <v>0.35139257858267636</v>
      </c>
      <c r="AB395" s="183">
        <f t="shared" si="20"/>
        <v>-0.12528569872144613</v>
      </c>
      <c r="AC395" s="40">
        <f t="shared" si="21"/>
        <v>0.22980173333333351</v>
      </c>
    </row>
    <row r="396" spans="1:29">
      <c r="A396" s="63" t="s">
        <v>1604</v>
      </c>
      <c r="B396" s="2">
        <v>120</v>
      </c>
      <c r="C396" s="177">
        <v>87.35</v>
      </c>
      <c r="D396" s="178">
        <v>1.3731</v>
      </c>
      <c r="E396" s="32">
        <f t="shared" si="1"/>
        <v>0.21000000000000002</v>
      </c>
      <c r="F396" s="26">
        <f t="shared" si="2"/>
        <v>-3.6675083333333448E-2</v>
      </c>
      <c r="H396" s="58">
        <f t="shared" si="3"/>
        <v>-4.4010100000000136</v>
      </c>
      <c r="I396" s="2" t="s">
        <v>65</v>
      </c>
      <c r="J396" s="33" t="s">
        <v>1583</v>
      </c>
      <c r="K396" s="59">
        <f t="shared" si="4"/>
        <v>44060</v>
      </c>
      <c r="L396" s="60" t="str">
        <f t="shared" ca="1" si="5"/>
        <v>2021/4/9</v>
      </c>
      <c r="M396" s="44">
        <f t="shared" ca="1" si="6"/>
        <v>28320</v>
      </c>
      <c r="N396" s="61">
        <f t="shared" ca="1" si="7"/>
        <v>-5.6722056850282664E-2</v>
      </c>
      <c r="O396" s="35">
        <f t="shared" si="8"/>
        <v>119.94028499999999</v>
      </c>
      <c r="P396" s="35">
        <f t="shared" si="9"/>
        <v>-5.9715000000011287E-2</v>
      </c>
      <c r="Q396" s="36">
        <f t="shared" si="10"/>
        <v>0.8</v>
      </c>
      <c r="R396" s="37">
        <f t="shared" si="11"/>
        <v>5111.3099999999549</v>
      </c>
      <c r="S396" s="38">
        <f t="shared" si="12"/>
        <v>7018.3397609999383</v>
      </c>
      <c r="T396" s="38"/>
      <c r="U396" s="62"/>
      <c r="V396" s="39">
        <f t="shared" si="13"/>
        <v>63905.729999999989</v>
      </c>
      <c r="W396" s="39">
        <f t="shared" si="14"/>
        <v>70924.069760999933</v>
      </c>
      <c r="X396" s="1">
        <f t="shared" si="15"/>
        <v>57770</v>
      </c>
      <c r="Y396" s="37">
        <f t="shared" si="16"/>
        <v>13154.069760999933</v>
      </c>
      <c r="Z396" s="183">
        <f t="shared" si="17"/>
        <v>0.22769724356932541</v>
      </c>
      <c r="AA396" s="183">
        <f>SUM($C$2:C396)*D396/SUM($B$2:B396)-1</f>
        <v>0.37434051325301132</v>
      </c>
      <c r="AB396" s="183">
        <f t="shared" si="20"/>
        <v>-0.14664326968368591</v>
      </c>
      <c r="AC396" s="40">
        <f t="shared" si="21"/>
        <v>0.24667508333333346</v>
      </c>
    </row>
    <row r="397" spans="1:29">
      <c r="A397" s="63" t="s">
        <v>1605</v>
      </c>
      <c r="B397" s="2">
        <v>120</v>
      </c>
      <c r="C397" s="177">
        <v>86.81</v>
      </c>
      <c r="D397" s="178">
        <v>1.3816999999999999</v>
      </c>
      <c r="E397" s="32">
        <f t="shared" si="1"/>
        <v>0.21000000000000002</v>
      </c>
      <c r="F397" s="26">
        <f t="shared" si="2"/>
        <v>-4.263038333333332E-2</v>
      </c>
      <c r="H397" s="58">
        <f t="shared" si="3"/>
        <v>-5.1156459999999981</v>
      </c>
      <c r="I397" s="2" t="s">
        <v>65</v>
      </c>
      <c r="J397" s="33" t="s">
        <v>1585</v>
      </c>
      <c r="K397" s="59">
        <f t="shared" si="4"/>
        <v>44061</v>
      </c>
      <c r="L397" s="60" t="str">
        <f t="shared" ca="1" si="5"/>
        <v>2021/4/9</v>
      </c>
      <c r="M397" s="44">
        <f t="shared" ca="1" si="6"/>
        <v>28200</v>
      </c>
      <c r="N397" s="61">
        <f t="shared" ca="1" si="7"/>
        <v>-6.6213148581560258E-2</v>
      </c>
      <c r="O397" s="35">
        <f t="shared" si="8"/>
        <v>119.94537699999999</v>
      </c>
      <c r="P397" s="35">
        <f t="shared" si="9"/>
        <v>-5.4623000000006527E-2</v>
      </c>
      <c r="Q397" s="36">
        <f t="shared" si="10"/>
        <v>0.8</v>
      </c>
      <c r="R397" s="37">
        <f t="shared" si="11"/>
        <v>5198.1199999999553</v>
      </c>
      <c r="S397" s="38">
        <f t="shared" si="12"/>
        <v>7182.2424039999378</v>
      </c>
      <c r="T397" s="38"/>
      <c r="U397" s="62"/>
      <c r="V397" s="39">
        <f t="shared" si="13"/>
        <v>63905.729999999989</v>
      </c>
      <c r="W397" s="39">
        <f t="shared" si="14"/>
        <v>71087.972403999927</v>
      </c>
      <c r="X397" s="1">
        <f t="shared" si="15"/>
        <v>57890</v>
      </c>
      <c r="Y397" s="37">
        <f t="shared" si="16"/>
        <v>13197.972403999927</v>
      </c>
      <c r="Z397" s="183">
        <f t="shared" si="17"/>
        <v>0.22798363109345177</v>
      </c>
      <c r="AA397" s="183">
        <f>SUM($C$2:C397)*D397/SUM($B$2:B397)-1</f>
        <v>0.38214660280536594</v>
      </c>
      <c r="AB397" s="183">
        <f t="shared" si="20"/>
        <v>-0.15416297171191418</v>
      </c>
      <c r="AC397" s="40">
        <f t="shared" si="21"/>
        <v>0.25263038333333332</v>
      </c>
    </row>
    <row r="398" spans="1:29">
      <c r="A398" s="63" t="s">
        <v>1606</v>
      </c>
      <c r="B398" s="2">
        <v>120</v>
      </c>
      <c r="C398" s="177">
        <v>88.3</v>
      </c>
      <c r="D398" s="178">
        <v>1.3583000000000001</v>
      </c>
      <c r="E398" s="32">
        <f t="shared" si="1"/>
        <v>0.21000000000000002</v>
      </c>
      <c r="F398" s="26">
        <f t="shared" si="2"/>
        <v>-2.6198166666666724E-2</v>
      </c>
      <c r="H398" s="58">
        <f t="shared" si="3"/>
        <v>-3.1437800000000067</v>
      </c>
      <c r="I398" s="2" t="s">
        <v>65</v>
      </c>
      <c r="J398" s="33" t="s">
        <v>1587</v>
      </c>
      <c r="K398" s="59">
        <f t="shared" si="4"/>
        <v>44062</v>
      </c>
      <c r="L398" s="60" t="str">
        <f t="shared" ca="1" si="5"/>
        <v>2021/4/9</v>
      </c>
      <c r="M398" s="44">
        <f t="shared" ca="1" si="6"/>
        <v>28080</v>
      </c>
      <c r="N398" s="61">
        <f t="shared" ca="1" si="7"/>
        <v>-4.0864661680911768E-2</v>
      </c>
      <c r="O398" s="35">
        <f t="shared" si="8"/>
        <v>119.93789</v>
      </c>
      <c r="P398" s="35">
        <f t="shared" si="9"/>
        <v>-6.2110000000004106E-2</v>
      </c>
      <c r="Q398" s="36">
        <f t="shared" si="10"/>
        <v>0.8</v>
      </c>
      <c r="R398" s="37">
        <f t="shared" si="11"/>
        <v>5286.4199999999555</v>
      </c>
      <c r="S398" s="38">
        <f t="shared" si="12"/>
        <v>7180.5442859999403</v>
      </c>
      <c r="T398" s="38"/>
      <c r="U398" s="62"/>
      <c r="V398" s="39">
        <f t="shared" si="13"/>
        <v>63905.729999999989</v>
      </c>
      <c r="W398" s="39">
        <f t="shared" si="14"/>
        <v>71086.274285999927</v>
      </c>
      <c r="X398" s="1">
        <f t="shared" si="15"/>
        <v>58010</v>
      </c>
      <c r="Y398" s="37">
        <f t="shared" si="16"/>
        <v>13076.274285999927</v>
      </c>
      <c r="Z398" s="183">
        <f t="shared" si="17"/>
        <v>0.22541414042406349</v>
      </c>
      <c r="AA398" s="183">
        <f>SUM($C$2:C398)*D398/SUM($B$2:B398)-1</f>
        <v>0.35798941671013673</v>
      </c>
      <c r="AB398" s="183">
        <f t="shared" si="20"/>
        <v>-0.13257527628607324</v>
      </c>
      <c r="AC398" s="40">
        <f t="shared" si="21"/>
        <v>0.23619816666666674</v>
      </c>
    </row>
    <row r="399" spans="1:29">
      <c r="A399" s="63" t="s">
        <v>1607</v>
      </c>
      <c r="B399" s="2">
        <v>120</v>
      </c>
      <c r="C399" s="177">
        <v>89.17</v>
      </c>
      <c r="D399" s="178">
        <v>1.345</v>
      </c>
      <c r="E399" s="32">
        <f t="shared" si="1"/>
        <v>0.21000000000000002</v>
      </c>
      <c r="F399" s="26">
        <f t="shared" si="2"/>
        <v>-1.6603516666666707E-2</v>
      </c>
      <c r="H399" s="58">
        <f t="shared" si="3"/>
        <v>-1.9924220000000048</v>
      </c>
      <c r="I399" s="2" t="s">
        <v>65</v>
      </c>
      <c r="J399" s="33" t="s">
        <v>1589</v>
      </c>
      <c r="K399" s="59">
        <f t="shared" si="4"/>
        <v>44063</v>
      </c>
      <c r="L399" s="60" t="str">
        <f t="shared" ca="1" si="5"/>
        <v>2021/4/9</v>
      </c>
      <c r="M399" s="44">
        <f t="shared" ca="1" si="6"/>
        <v>27960</v>
      </c>
      <c r="N399" s="61">
        <f t="shared" ca="1" si="7"/>
        <v>-2.6009800786838403E-2</v>
      </c>
      <c r="O399" s="35">
        <f t="shared" si="8"/>
        <v>119.93365</v>
      </c>
      <c r="P399" s="35">
        <f t="shared" si="9"/>
        <v>-6.6349999999999909E-2</v>
      </c>
      <c r="Q399" s="36">
        <f t="shared" si="10"/>
        <v>0.8</v>
      </c>
      <c r="R399" s="37">
        <f t="shared" si="11"/>
        <v>5375.5899999999556</v>
      </c>
      <c r="S399" s="38">
        <f t="shared" si="12"/>
        <v>7230.1685499999403</v>
      </c>
      <c r="T399" s="38"/>
      <c r="U399" s="62"/>
      <c r="V399" s="39">
        <f t="shared" si="13"/>
        <v>63905.729999999989</v>
      </c>
      <c r="W399" s="39">
        <f t="shared" si="14"/>
        <v>71135.898549999925</v>
      </c>
      <c r="X399" s="1">
        <f t="shared" si="15"/>
        <v>58130</v>
      </c>
      <c r="Y399" s="37">
        <f t="shared" si="16"/>
        <v>13005.898549999925</v>
      </c>
      <c r="Z399" s="183">
        <f t="shared" si="17"/>
        <v>0.22373814811628989</v>
      </c>
      <c r="AA399" s="183">
        <f>SUM($C$2:C399)*D399/SUM($B$2:B399)-1</f>
        <v>0.34397357105674042</v>
      </c>
      <c r="AB399" s="183">
        <f t="shared" si="20"/>
        <v>-0.12023542294045053</v>
      </c>
      <c r="AC399" s="40">
        <f t="shared" si="21"/>
        <v>0.22660351666666673</v>
      </c>
    </row>
    <row r="400" spans="1:29">
      <c r="A400" s="63" t="s">
        <v>1608</v>
      </c>
      <c r="B400" s="2">
        <v>120</v>
      </c>
      <c r="C400" s="177">
        <v>88.58</v>
      </c>
      <c r="D400" s="178">
        <v>1.3540000000000001</v>
      </c>
      <c r="E400" s="32">
        <f t="shared" si="1"/>
        <v>0.21000000000000002</v>
      </c>
      <c r="F400" s="26">
        <f t="shared" si="2"/>
        <v>-2.3110233333333476E-2</v>
      </c>
      <c r="H400" s="58">
        <f t="shared" si="3"/>
        <v>-2.7732280000000173</v>
      </c>
      <c r="I400" s="2" t="s">
        <v>65</v>
      </c>
      <c r="J400" s="33" t="s">
        <v>1591</v>
      </c>
      <c r="K400" s="59">
        <f t="shared" si="4"/>
        <v>44064</v>
      </c>
      <c r="L400" s="60" t="str">
        <f t="shared" ca="1" si="5"/>
        <v>2021/4/9</v>
      </c>
      <c r="M400" s="44">
        <f t="shared" ca="1" si="6"/>
        <v>27840</v>
      </c>
      <c r="N400" s="61">
        <f t="shared" ca="1" si="7"/>
        <v>-3.6358772270115171E-2</v>
      </c>
      <c r="O400" s="35">
        <f t="shared" si="8"/>
        <v>119.93732</v>
      </c>
      <c r="P400" s="35">
        <f t="shared" si="9"/>
        <v>-6.2680000000000291E-2</v>
      </c>
      <c r="Q400" s="36">
        <f t="shared" si="10"/>
        <v>0.8</v>
      </c>
      <c r="R400" s="37">
        <f t="shared" si="11"/>
        <v>5464.1699999999555</v>
      </c>
      <c r="S400" s="38">
        <f t="shared" si="12"/>
        <v>7398.4861799999398</v>
      </c>
      <c r="T400" s="38"/>
      <c r="U400" s="62"/>
      <c r="V400" s="39">
        <f t="shared" si="13"/>
        <v>63905.729999999989</v>
      </c>
      <c r="W400" s="39">
        <f t="shared" si="14"/>
        <v>71304.21617999993</v>
      </c>
      <c r="X400" s="1">
        <f t="shared" si="15"/>
        <v>58250</v>
      </c>
      <c r="Y400" s="37">
        <f t="shared" si="16"/>
        <v>13054.21617999993</v>
      </c>
      <c r="Z400" s="183">
        <f t="shared" si="17"/>
        <v>0.22410671553647954</v>
      </c>
      <c r="AA400" s="183">
        <f>SUM($C$2:C400)*D400/SUM($B$2:B400)-1</f>
        <v>0.35223218008657953</v>
      </c>
      <c r="AB400" s="183">
        <f t="shared" si="20"/>
        <v>-0.12812546455009999</v>
      </c>
      <c r="AC400" s="40">
        <f t="shared" si="21"/>
        <v>0.2331102333333335</v>
      </c>
    </row>
    <row r="401" spans="1:29">
      <c r="A401" s="63" t="s">
        <v>1609</v>
      </c>
      <c r="B401" s="2">
        <v>120</v>
      </c>
      <c r="C401" s="177">
        <v>87.71</v>
      </c>
      <c r="D401" s="178">
        <v>1.3673999999999999</v>
      </c>
      <c r="E401" s="32">
        <f t="shared" si="1"/>
        <v>0.21000000000000002</v>
      </c>
      <c r="F401" s="26">
        <f t="shared" si="2"/>
        <v>-3.2704883333333497E-2</v>
      </c>
      <c r="H401" s="58">
        <f t="shared" si="3"/>
        <v>-3.9245860000000192</v>
      </c>
      <c r="I401" s="2" t="s">
        <v>65</v>
      </c>
      <c r="J401" s="33" t="s">
        <v>1593</v>
      </c>
      <c r="K401" s="59">
        <f t="shared" si="4"/>
        <v>44067</v>
      </c>
      <c r="L401" s="60" t="str">
        <f t="shared" ca="1" si="5"/>
        <v>2021/4/9</v>
      </c>
      <c r="M401" s="44">
        <f t="shared" ca="1" si="6"/>
        <v>27480</v>
      </c>
      <c r="N401" s="61">
        <f t="shared" ca="1" si="7"/>
        <v>-5.212787081513854E-2</v>
      </c>
      <c r="O401" s="35">
        <f t="shared" si="8"/>
        <v>119.93465399999998</v>
      </c>
      <c r="P401" s="35">
        <f t="shared" si="9"/>
        <v>-6.5346000000019444E-2</v>
      </c>
      <c r="Q401" s="36">
        <f t="shared" si="10"/>
        <v>0.8</v>
      </c>
      <c r="R401" s="37">
        <f t="shared" si="11"/>
        <v>5551.8799999999555</v>
      </c>
      <c r="S401" s="38">
        <f t="shared" si="12"/>
        <v>7591.6407119999385</v>
      </c>
      <c r="T401" s="38"/>
      <c r="U401" s="62"/>
      <c r="V401" s="39">
        <f t="shared" si="13"/>
        <v>63905.729999999989</v>
      </c>
      <c r="W401" s="39">
        <f t="shared" si="14"/>
        <v>71497.370711999931</v>
      </c>
      <c r="X401" s="1">
        <f t="shared" si="15"/>
        <v>58370</v>
      </c>
      <c r="Y401" s="37">
        <f t="shared" si="16"/>
        <v>13127.370711999931</v>
      </c>
      <c r="Z401" s="183">
        <f t="shared" si="17"/>
        <v>0.2248992755182444</v>
      </c>
      <c r="AA401" s="183">
        <f>SUM($C$2:C401)*D401/SUM($B$2:B401)-1</f>
        <v>0.36485541202695626</v>
      </c>
      <c r="AB401" s="183">
        <f t="shared" si="20"/>
        <v>-0.13995613650871186</v>
      </c>
      <c r="AC401" s="40">
        <f t="shared" si="21"/>
        <v>0.24270488333333351</v>
      </c>
    </row>
    <row r="402" spans="1:29">
      <c r="A402" s="63" t="s">
        <v>1610</v>
      </c>
      <c r="B402" s="2">
        <v>120</v>
      </c>
      <c r="C402" s="177">
        <v>88.14</v>
      </c>
      <c r="D402" s="178">
        <v>1.3608</v>
      </c>
      <c r="E402" s="32">
        <f t="shared" si="1"/>
        <v>0.21000000000000002</v>
      </c>
      <c r="F402" s="26">
        <f t="shared" si="2"/>
        <v>-2.7962700000000021E-2</v>
      </c>
      <c r="H402" s="58">
        <f t="shared" si="3"/>
        <v>-3.3555240000000026</v>
      </c>
      <c r="I402" s="2" t="s">
        <v>65</v>
      </c>
      <c r="J402" s="33" t="s">
        <v>1595</v>
      </c>
      <c r="K402" s="59">
        <f t="shared" si="4"/>
        <v>44068</v>
      </c>
      <c r="L402" s="60" t="str">
        <f t="shared" ca="1" si="5"/>
        <v>2021/4/9</v>
      </c>
      <c r="M402" s="44">
        <f t="shared" ca="1" si="6"/>
        <v>27360</v>
      </c>
      <c r="N402" s="61">
        <f t="shared" ca="1" si="7"/>
        <v>-4.4764848684210559E-2</v>
      </c>
      <c r="O402" s="35">
        <f t="shared" si="8"/>
        <v>119.940912</v>
      </c>
      <c r="P402" s="35">
        <f t="shared" si="9"/>
        <v>-5.9088000000002694E-2</v>
      </c>
      <c r="Q402" s="36">
        <f t="shared" si="10"/>
        <v>0.8</v>
      </c>
      <c r="R402" s="37">
        <f t="shared" si="11"/>
        <v>5640.0199999999559</v>
      </c>
      <c r="S402" s="38">
        <f t="shared" si="12"/>
        <v>7674.9392159999397</v>
      </c>
      <c r="T402" s="38"/>
      <c r="U402" s="62"/>
      <c r="V402" s="39">
        <f t="shared" si="13"/>
        <v>63905.729999999989</v>
      </c>
      <c r="W402" s="39">
        <f t="shared" si="14"/>
        <v>71580.669215999922</v>
      </c>
      <c r="X402" s="1">
        <f t="shared" si="15"/>
        <v>58490</v>
      </c>
      <c r="Y402" s="37">
        <f t="shared" si="16"/>
        <v>13090.669215999922</v>
      </c>
      <c r="Z402" s="183">
        <f t="shared" si="17"/>
        <v>0.22381038153530386</v>
      </c>
      <c r="AA402" s="183">
        <f>SUM($C$2:C402)*D402/SUM($B$2:B402)-1</f>
        <v>0.35752530367304636</v>
      </c>
      <c r="AB402" s="183">
        <f t="shared" si="20"/>
        <v>-0.1337149221377425</v>
      </c>
      <c r="AC402" s="40">
        <f t="shared" si="21"/>
        <v>0.23796270000000003</v>
      </c>
    </row>
    <row r="403" spans="1:29">
      <c r="A403" s="63" t="s">
        <v>1611</v>
      </c>
      <c r="B403" s="2">
        <v>120</v>
      </c>
      <c r="C403" s="177">
        <v>89.07</v>
      </c>
      <c r="D403" s="178">
        <v>1.3466</v>
      </c>
      <c r="E403" s="32">
        <f t="shared" si="1"/>
        <v>0.21000000000000002</v>
      </c>
      <c r="F403" s="26">
        <f t="shared" si="2"/>
        <v>-1.7706350000000152E-2</v>
      </c>
      <c r="H403" s="58">
        <f t="shared" si="3"/>
        <v>-2.1247620000000182</v>
      </c>
      <c r="I403" s="2" t="s">
        <v>65</v>
      </c>
      <c r="J403" s="33" t="s">
        <v>1597</v>
      </c>
      <c r="K403" s="59">
        <f t="shared" si="4"/>
        <v>44069</v>
      </c>
      <c r="L403" s="60" t="str">
        <f t="shared" ca="1" si="5"/>
        <v>2021/4/9</v>
      </c>
      <c r="M403" s="44">
        <f t="shared" ca="1" si="6"/>
        <v>27240</v>
      </c>
      <c r="N403" s="61">
        <f t="shared" ca="1" si="7"/>
        <v>-2.8470562775330638E-2</v>
      </c>
      <c r="O403" s="35">
        <f t="shared" si="8"/>
        <v>119.94166199999999</v>
      </c>
      <c r="P403" s="35">
        <f t="shared" si="9"/>
        <v>-5.8338000000006218E-2</v>
      </c>
      <c r="Q403" s="36">
        <f t="shared" si="10"/>
        <v>0.8</v>
      </c>
      <c r="R403" s="37">
        <f t="shared" si="11"/>
        <v>5729.0899999999556</v>
      </c>
      <c r="S403" s="38">
        <f t="shared" si="12"/>
        <v>7714.7925939999404</v>
      </c>
      <c r="T403" s="38"/>
      <c r="U403" s="62"/>
      <c r="V403" s="39">
        <f t="shared" si="13"/>
        <v>63905.729999999989</v>
      </c>
      <c r="W403" s="39">
        <f t="shared" si="14"/>
        <v>71620.522593999922</v>
      </c>
      <c r="X403" s="1">
        <f t="shared" si="15"/>
        <v>58610</v>
      </c>
      <c r="Y403" s="37">
        <f t="shared" si="16"/>
        <v>13010.522593999922</v>
      </c>
      <c r="Z403" s="183">
        <f t="shared" si="17"/>
        <v>0.22198468851731645</v>
      </c>
      <c r="AA403" s="183">
        <f>SUM($C$2:C403)*D403/SUM($B$2:B403)-1</f>
        <v>0.34264941717432373</v>
      </c>
      <c r="AB403" s="183">
        <f t="shared" si="20"/>
        <v>-0.12066472865700728</v>
      </c>
      <c r="AC403" s="40">
        <f t="shared" si="21"/>
        <v>0.22770635000000017</v>
      </c>
    </row>
    <row r="404" spans="1:29">
      <c r="A404" s="63" t="s">
        <v>1612</v>
      </c>
      <c r="B404" s="2">
        <v>120</v>
      </c>
      <c r="C404" s="177">
        <v>89.71</v>
      </c>
      <c r="D404" s="178">
        <v>1.337</v>
      </c>
      <c r="E404" s="32">
        <f t="shared" si="1"/>
        <v>0.21000000000000002</v>
      </c>
      <c r="F404" s="26">
        <f t="shared" si="2"/>
        <v>-1.0648216666666837E-2</v>
      </c>
      <c r="H404" s="58">
        <f t="shared" si="3"/>
        <v>-1.2777860000000203</v>
      </c>
      <c r="I404" s="2" t="s">
        <v>65</v>
      </c>
      <c r="J404" s="33" t="s">
        <v>1599</v>
      </c>
      <c r="K404" s="59">
        <f t="shared" si="4"/>
        <v>44070</v>
      </c>
      <c r="L404" s="60" t="str">
        <f t="shared" ca="1" si="5"/>
        <v>2021/4/9</v>
      </c>
      <c r="M404" s="44">
        <f t="shared" ca="1" si="6"/>
        <v>27120</v>
      </c>
      <c r="N404" s="61">
        <f t="shared" ca="1" si="7"/>
        <v>-1.7197341076696439E-2</v>
      </c>
      <c r="O404" s="35">
        <f t="shared" si="8"/>
        <v>119.94226999999999</v>
      </c>
      <c r="P404" s="35">
        <f t="shared" si="9"/>
        <v>-5.7730000000006498E-2</v>
      </c>
      <c r="Q404" s="36">
        <f t="shared" si="10"/>
        <v>0.8</v>
      </c>
      <c r="R404" s="37">
        <f t="shared" si="11"/>
        <v>5818.7999999999556</v>
      </c>
      <c r="S404" s="38">
        <f t="shared" si="12"/>
        <v>7779.7355999999409</v>
      </c>
      <c r="T404" s="38"/>
      <c r="U404" s="62"/>
      <c r="V404" s="39">
        <f t="shared" si="13"/>
        <v>63905.729999999989</v>
      </c>
      <c r="W404" s="39">
        <f t="shared" si="14"/>
        <v>71685.465599999923</v>
      </c>
      <c r="X404" s="1">
        <f t="shared" si="15"/>
        <v>58730</v>
      </c>
      <c r="Y404" s="37">
        <f t="shared" si="16"/>
        <v>12955.465599999923</v>
      </c>
      <c r="Z404" s="183">
        <f t="shared" si="17"/>
        <v>0.22059365911799622</v>
      </c>
      <c r="AA404" s="183">
        <f>SUM($C$2:C404)*D404/SUM($B$2:B404)-1</f>
        <v>0.3323901856431386</v>
      </c>
      <c r="AB404" s="183">
        <f t="shared" si="20"/>
        <v>-0.11179652652514238</v>
      </c>
      <c r="AC404" s="40">
        <f t="shared" si="21"/>
        <v>0.22064821666666687</v>
      </c>
    </row>
    <row r="405" spans="1:29">
      <c r="A405" s="63" t="s">
        <v>1613</v>
      </c>
      <c r="B405" s="2">
        <v>120</v>
      </c>
      <c r="C405" s="177">
        <v>87.55</v>
      </c>
      <c r="D405" s="178">
        <v>1.37</v>
      </c>
      <c r="E405" s="32">
        <f t="shared" si="1"/>
        <v>0.21000000000000002</v>
      </c>
      <c r="F405" s="26">
        <f t="shared" si="2"/>
        <v>-3.4469416666666794E-2</v>
      </c>
      <c r="H405" s="58">
        <f t="shared" si="3"/>
        <v>-4.1363300000000152</v>
      </c>
      <c r="I405" s="2" t="s">
        <v>65</v>
      </c>
      <c r="J405" s="33" t="s">
        <v>1601</v>
      </c>
      <c r="K405" s="59">
        <f t="shared" si="4"/>
        <v>44071</v>
      </c>
      <c r="L405" s="60" t="str">
        <f t="shared" ca="1" si="5"/>
        <v>2021/4/9</v>
      </c>
      <c r="M405" s="44">
        <f t="shared" ca="1" si="6"/>
        <v>27000</v>
      </c>
      <c r="N405" s="61">
        <f t="shared" ca="1" si="7"/>
        <v>-5.5917053703703902E-2</v>
      </c>
      <c r="O405" s="35">
        <f t="shared" si="8"/>
        <v>119.9435</v>
      </c>
      <c r="P405" s="35">
        <f t="shared" si="9"/>
        <v>-5.6499999999999773E-2</v>
      </c>
      <c r="Q405" s="36">
        <f t="shared" si="10"/>
        <v>0.8</v>
      </c>
      <c r="R405" s="37">
        <f t="shared" si="11"/>
        <v>5906.3499999999558</v>
      </c>
      <c r="S405" s="38">
        <f t="shared" si="12"/>
        <v>8091.6994999999397</v>
      </c>
      <c r="T405" s="38"/>
      <c r="U405" s="62"/>
      <c r="V405" s="39">
        <f t="shared" si="13"/>
        <v>63905.729999999989</v>
      </c>
      <c r="W405" s="39">
        <f t="shared" si="14"/>
        <v>71997.429499999926</v>
      </c>
      <c r="X405" s="1">
        <f t="shared" si="15"/>
        <v>58850</v>
      </c>
      <c r="Y405" s="37">
        <f t="shared" si="16"/>
        <v>13147.429499999926</v>
      </c>
      <c r="Z405" s="183">
        <f t="shared" si="17"/>
        <v>0.22340576890399189</v>
      </c>
      <c r="AA405" s="183">
        <f>SUM($C$2:C405)*D405/SUM($B$2:B405)-1</f>
        <v>0.36452422622107905</v>
      </c>
      <c r="AB405" s="183">
        <f t="shared" si="20"/>
        <v>-0.14111845731708716</v>
      </c>
      <c r="AC405" s="40">
        <f t="shared" si="21"/>
        <v>0.24446941666666683</v>
      </c>
    </row>
    <row r="406" spans="1:29">
      <c r="A406" s="63" t="s">
        <v>1614</v>
      </c>
      <c r="B406" s="2">
        <v>120</v>
      </c>
      <c r="C406" s="177">
        <v>87.82</v>
      </c>
      <c r="D406" s="178">
        <v>1.3657999999999999</v>
      </c>
      <c r="E406" s="32">
        <f t="shared" si="1"/>
        <v>0.21000000000000002</v>
      </c>
      <c r="F406" s="26">
        <f t="shared" si="2"/>
        <v>-3.1491766666666858E-2</v>
      </c>
      <c r="H406" s="58">
        <f t="shared" si="3"/>
        <v>-3.7790120000000229</v>
      </c>
      <c r="I406" s="2" t="s">
        <v>65</v>
      </c>
      <c r="J406" s="33" t="s">
        <v>1603</v>
      </c>
      <c r="K406" s="59">
        <f t="shared" si="4"/>
        <v>44074</v>
      </c>
      <c r="L406" s="60" t="str">
        <f t="shared" ca="1" si="5"/>
        <v>2021/4/9</v>
      </c>
      <c r="M406" s="44">
        <f t="shared" ca="1" si="6"/>
        <v>26640</v>
      </c>
      <c r="N406" s="61">
        <f t="shared" ca="1" si="7"/>
        <v>-5.1777003753754068E-2</v>
      </c>
      <c r="O406" s="35">
        <f t="shared" si="8"/>
        <v>119.94455599999998</v>
      </c>
      <c r="P406" s="35">
        <f t="shared" si="9"/>
        <v>-5.5444000000022697E-2</v>
      </c>
      <c r="Q406" s="36">
        <f t="shared" si="10"/>
        <v>0.8</v>
      </c>
      <c r="R406" s="37">
        <f t="shared" si="11"/>
        <v>5994.1699999999555</v>
      </c>
      <c r="S406" s="38">
        <f t="shared" si="12"/>
        <v>8186.8373859999383</v>
      </c>
      <c r="T406" s="38"/>
      <c r="U406" s="62"/>
      <c r="V406" s="39">
        <f t="shared" si="13"/>
        <v>63905.729999999989</v>
      </c>
      <c r="W406" s="39">
        <f t="shared" si="14"/>
        <v>72092.567385999922</v>
      </c>
      <c r="X406" s="1">
        <f t="shared" si="15"/>
        <v>58970</v>
      </c>
      <c r="Y406" s="37">
        <f t="shared" si="16"/>
        <v>13122.567385999922</v>
      </c>
      <c r="Z406" s="183">
        <f t="shared" si="17"/>
        <v>0.2225295469899935</v>
      </c>
      <c r="AA406" s="183">
        <f>SUM($C$2:C406)*D406/SUM($B$2:B406)-1</f>
        <v>0.35960052471352766</v>
      </c>
      <c r="AB406" s="183">
        <f t="shared" si="20"/>
        <v>-0.13707097772353416</v>
      </c>
      <c r="AC406" s="40">
        <f t="shared" si="21"/>
        <v>0.24149176666666688</v>
      </c>
    </row>
    <row r="407" spans="1:29">
      <c r="A407" s="63" t="s">
        <v>1650</v>
      </c>
      <c r="B407" s="2">
        <v>120</v>
      </c>
      <c r="C407" s="177">
        <v>87.28</v>
      </c>
      <c r="D407" s="178">
        <v>1.3742000000000001</v>
      </c>
      <c r="E407" s="32">
        <f t="shared" si="1"/>
        <v>0.21000000000000002</v>
      </c>
      <c r="F407" s="26">
        <f t="shared" si="2"/>
        <v>-3.744706666666673E-2</v>
      </c>
      <c r="H407" s="58">
        <f t="shared" si="3"/>
        <v>-4.4936480000000074</v>
      </c>
      <c r="I407" s="2" t="s">
        <v>65</v>
      </c>
      <c r="J407" s="33" t="s">
        <v>1633</v>
      </c>
      <c r="K407" s="59">
        <f t="shared" si="4"/>
        <v>44075</v>
      </c>
      <c r="L407" s="60" t="str">
        <f t="shared" ca="1" si="5"/>
        <v>2021/4/9</v>
      </c>
      <c r="M407" s="44">
        <f t="shared" ca="1" si="6"/>
        <v>26520</v>
      </c>
      <c r="N407" s="61">
        <f t="shared" ca="1" si="7"/>
        <v>-6.1846965309200704E-2</v>
      </c>
      <c r="O407" s="35">
        <f t="shared" si="8"/>
        <v>119.94017600000001</v>
      </c>
      <c r="P407" s="35">
        <f t="shared" si="9"/>
        <v>-5.9823999999991884E-2</v>
      </c>
      <c r="Q407" s="36">
        <f t="shared" si="10"/>
        <v>0.8</v>
      </c>
      <c r="R407" s="37">
        <f t="shared" si="11"/>
        <v>6081.4499999999553</v>
      </c>
      <c r="S407" s="38">
        <f t="shared" si="12"/>
        <v>8357.1285899999384</v>
      </c>
      <c r="T407" s="38"/>
      <c r="U407" s="62"/>
      <c r="V407" s="39">
        <f t="shared" si="13"/>
        <v>63905.729999999989</v>
      </c>
      <c r="W407" s="39">
        <f t="shared" si="14"/>
        <v>72262.858589999931</v>
      </c>
      <c r="X407" s="1">
        <f t="shared" si="15"/>
        <v>59090</v>
      </c>
      <c r="Y407" s="37">
        <f t="shared" si="16"/>
        <v>13172.858589999931</v>
      </c>
      <c r="Z407" s="183">
        <f t="shared" si="17"/>
        <v>0.22292872888813564</v>
      </c>
      <c r="AA407" s="183">
        <f>SUM($C$2:C407)*D407/SUM($B$2:B407)-1</f>
        <v>0.36720774016043634</v>
      </c>
      <c r="AB407" s="183">
        <f t="shared" si="20"/>
        <v>-0.14427901127230069</v>
      </c>
      <c r="AC407" s="40">
        <f t="shared" si="21"/>
        <v>0.24744706666666674</v>
      </c>
    </row>
    <row r="408" spans="1:29">
      <c r="A408" s="63" t="s">
        <v>1651</v>
      </c>
      <c r="B408" s="2">
        <v>120</v>
      </c>
      <c r="C408" s="177">
        <v>87.18</v>
      </c>
      <c r="D408" s="178">
        <v>1.3756999999999999</v>
      </c>
      <c r="E408" s="32">
        <f t="shared" si="1"/>
        <v>0.21000000000000002</v>
      </c>
      <c r="F408" s="26">
        <f t="shared" si="2"/>
        <v>-3.8549899999999936E-2</v>
      </c>
      <c r="H408" s="58">
        <f t="shared" si="3"/>
        <v>-4.6259879999999924</v>
      </c>
      <c r="I408" s="2" t="s">
        <v>65</v>
      </c>
      <c r="J408" s="33" t="s">
        <v>1635</v>
      </c>
      <c r="K408" s="59">
        <f t="shared" si="4"/>
        <v>44076</v>
      </c>
      <c r="L408" s="60" t="str">
        <f t="shared" ca="1" si="5"/>
        <v>2021/4/9</v>
      </c>
      <c r="M408" s="44">
        <f t="shared" ca="1" si="6"/>
        <v>26400</v>
      </c>
      <c r="N408" s="61">
        <f t="shared" ca="1" si="7"/>
        <v>-6.3957788636363533E-2</v>
      </c>
      <c r="O408" s="35">
        <f t="shared" si="8"/>
        <v>119.933526</v>
      </c>
      <c r="P408" s="35">
        <f t="shared" si="9"/>
        <v>-6.6473999999999478E-2</v>
      </c>
      <c r="Q408" s="36">
        <f t="shared" si="10"/>
        <v>0.8</v>
      </c>
      <c r="R408" s="37">
        <f t="shared" si="11"/>
        <v>6168.6299999999555</v>
      </c>
      <c r="S408" s="38">
        <f t="shared" si="12"/>
        <v>8486.1842909999377</v>
      </c>
      <c r="T408" s="38"/>
      <c r="U408" s="62"/>
      <c r="V408" s="39">
        <f t="shared" si="13"/>
        <v>63905.729999999989</v>
      </c>
      <c r="W408" s="39">
        <f t="shared" si="14"/>
        <v>72391.914290999921</v>
      </c>
      <c r="X408" s="1">
        <f t="shared" si="15"/>
        <v>59210</v>
      </c>
      <c r="Y408" s="37">
        <f t="shared" si="16"/>
        <v>13181.914290999921</v>
      </c>
      <c r="Z408" s="183">
        <f t="shared" si="17"/>
        <v>0.22262986473568525</v>
      </c>
      <c r="AA408" s="183">
        <f>SUM($C$2:C408)*D408/SUM($B$2:B408)-1</f>
        <v>0.36794537288366458</v>
      </c>
      <c r="AB408" s="183">
        <f t="shared" si="20"/>
        <v>-0.14531550814797933</v>
      </c>
      <c r="AC408" s="40">
        <f t="shared" si="21"/>
        <v>0.24854989999999996</v>
      </c>
    </row>
    <row r="409" spans="1:29">
      <c r="A409" s="63" t="s">
        <v>1652</v>
      </c>
      <c r="B409" s="2">
        <v>120</v>
      </c>
      <c r="C409" s="177">
        <v>87.86</v>
      </c>
      <c r="D409" s="178">
        <v>1.3651</v>
      </c>
      <c r="E409" s="32">
        <f t="shared" si="1"/>
        <v>0.21000000000000002</v>
      </c>
      <c r="F409" s="26">
        <f t="shared" si="2"/>
        <v>-3.1050633333333386E-2</v>
      </c>
      <c r="H409" s="58">
        <f t="shared" si="3"/>
        <v>-3.7260760000000062</v>
      </c>
      <c r="I409" s="2" t="s">
        <v>65</v>
      </c>
      <c r="J409" s="33" t="s">
        <v>1637</v>
      </c>
      <c r="K409" s="59">
        <f t="shared" si="4"/>
        <v>44077</v>
      </c>
      <c r="L409" s="60" t="str">
        <f t="shared" ca="1" si="5"/>
        <v>2021/4/9</v>
      </c>
      <c r="M409" s="44">
        <f t="shared" ca="1" si="6"/>
        <v>26280</v>
      </c>
      <c r="N409" s="61">
        <f t="shared" ca="1" si="7"/>
        <v>-5.175105555555564E-2</v>
      </c>
      <c r="O409" s="35">
        <f t="shared" si="8"/>
        <v>119.937686</v>
      </c>
      <c r="P409" s="35">
        <f t="shared" si="9"/>
        <v>-6.2314000000000647E-2</v>
      </c>
      <c r="Q409" s="36">
        <f t="shared" si="10"/>
        <v>0.8</v>
      </c>
      <c r="R409" s="37">
        <f t="shared" si="11"/>
        <v>6256.4899999999552</v>
      </c>
      <c r="S409" s="38">
        <f t="shared" si="12"/>
        <v>8540.7344989999383</v>
      </c>
      <c r="T409" s="38"/>
      <c r="U409" s="62"/>
      <c r="V409" s="39">
        <f t="shared" si="13"/>
        <v>63905.729999999989</v>
      </c>
      <c r="W409" s="39">
        <f t="shared" si="14"/>
        <v>72446.464498999921</v>
      </c>
      <c r="X409" s="1">
        <f t="shared" si="15"/>
        <v>59330</v>
      </c>
      <c r="Y409" s="37">
        <f t="shared" si="16"/>
        <v>13116.464498999921</v>
      </c>
      <c r="Z409" s="183">
        <f t="shared" si="17"/>
        <v>0.22107642843418041</v>
      </c>
      <c r="AA409" s="183">
        <f>SUM($C$2:C409)*D409/SUM($B$2:B409)-1</f>
        <v>0.35667503810980716</v>
      </c>
      <c r="AB409" s="183">
        <f t="shared" si="20"/>
        <v>-0.13559860967562676</v>
      </c>
      <c r="AC409" s="40">
        <f t="shared" si="21"/>
        <v>0.2410506333333334</v>
      </c>
    </row>
    <row r="410" spans="1:29">
      <c r="A410" s="63" t="s">
        <v>1653</v>
      </c>
      <c r="B410" s="2">
        <v>120</v>
      </c>
      <c r="C410" s="177">
        <v>88.37</v>
      </c>
      <c r="D410" s="178">
        <v>1.3573</v>
      </c>
      <c r="E410" s="32">
        <f t="shared" si="1"/>
        <v>0.21000000000000002</v>
      </c>
      <c r="F410" s="26">
        <f t="shared" si="2"/>
        <v>-2.5426183333333321E-2</v>
      </c>
      <c r="H410" s="58">
        <f t="shared" si="3"/>
        <v>-3.0511419999999987</v>
      </c>
      <c r="I410" s="2" t="s">
        <v>65</v>
      </c>
      <c r="J410" s="33" t="s">
        <v>1639</v>
      </c>
      <c r="K410" s="59">
        <f t="shared" si="4"/>
        <v>44078</v>
      </c>
      <c r="L410" s="60" t="str">
        <f t="shared" ca="1" si="5"/>
        <v>2021/4/9</v>
      </c>
      <c r="M410" s="44">
        <f t="shared" ca="1" si="6"/>
        <v>26160</v>
      </c>
      <c r="N410" s="61">
        <f t="shared" ca="1" si="7"/>
        <v>-4.2571362003058083E-2</v>
      </c>
      <c r="O410" s="35">
        <f t="shared" si="8"/>
        <v>119.94460100000001</v>
      </c>
      <c r="P410" s="35">
        <f t="shared" si="9"/>
        <v>-5.5398999999994203E-2</v>
      </c>
      <c r="Q410" s="36">
        <f t="shared" si="10"/>
        <v>0.8</v>
      </c>
      <c r="R410" s="37">
        <f t="shared" si="11"/>
        <v>6344.8599999999551</v>
      </c>
      <c r="S410" s="38">
        <f t="shared" si="12"/>
        <v>8611.8784779999387</v>
      </c>
      <c r="T410" s="38"/>
      <c r="U410" s="62"/>
      <c r="V410" s="39">
        <f t="shared" si="13"/>
        <v>63905.729999999989</v>
      </c>
      <c r="W410" s="39">
        <f t="shared" si="14"/>
        <v>72517.608477999922</v>
      </c>
      <c r="X410" s="1">
        <f t="shared" si="15"/>
        <v>59450</v>
      </c>
      <c r="Y410" s="37">
        <f t="shared" si="16"/>
        <v>13067.608477999922</v>
      </c>
      <c r="Z410" s="183">
        <f t="shared" si="17"/>
        <v>0.21980838482758491</v>
      </c>
      <c r="AA410" s="183">
        <f>SUM($C$2:C410)*D410/SUM($B$2:B410)-1</f>
        <v>0.34821196127226406</v>
      </c>
      <c r="AB410" s="183">
        <f t="shared" si="20"/>
        <v>-0.12840357644467915</v>
      </c>
      <c r="AC410" s="40">
        <f t="shared" si="21"/>
        <v>0.23542618333333334</v>
      </c>
    </row>
    <row r="411" spans="1:29">
      <c r="A411" s="63" t="s">
        <v>1654</v>
      </c>
      <c r="B411" s="2">
        <v>120</v>
      </c>
      <c r="C411" s="177">
        <v>90.15</v>
      </c>
      <c r="D411" s="178">
        <v>1.3304</v>
      </c>
      <c r="E411" s="32">
        <f t="shared" si="1"/>
        <v>0.21000000000000002</v>
      </c>
      <c r="F411" s="26">
        <f t="shared" si="2"/>
        <v>-5.7957500000000552E-3</v>
      </c>
      <c r="H411" s="58">
        <f t="shared" si="3"/>
        <v>-0.6954900000000066</v>
      </c>
      <c r="I411" s="2" t="s">
        <v>65</v>
      </c>
      <c r="J411" s="33" t="s">
        <v>1641</v>
      </c>
      <c r="K411" s="59">
        <f t="shared" si="4"/>
        <v>44081</v>
      </c>
      <c r="L411" s="60" t="str">
        <f t="shared" ca="1" si="5"/>
        <v>2021/4/9</v>
      </c>
      <c r="M411" s="44">
        <f t="shared" ca="1" si="6"/>
        <v>25800</v>
      </c>
      <c r="N411" s="61">
        <f t="shared" ca="1" si="7"/>
        <v>-9.8392965116279995E-3</v>
      </c>
      <c r="O411" s="35">
        <f t="shared" si="8"/>
        <v>119.93556000000001</v>
      </c>
      <c r="P411" s="35">
        <f t="shared" si="9"/>
        <v>-6.4439999999990505E-2</v>
      </c>
      <c r="Q411" s="36">
        <f t="shared" si="10"/>
        <v>0.8</v>
      </c>
      <c r="R411" s="37">
        <f t="shared" si="11"/>
        <v>6435.0099999999547</v>
      </c>
      <c r="S411" s="38">
        <f t="shared" si="12"/>
        <v>8561.1373039999398</v>
      </c>
      <c r="T411" s="38"/>
      <c r="U411" s="62"/>
      <c r="V411" s="39">
        <f t="shared" si="13"/>
        <v>63905.729999999989</v>
      </c>
      <c r="W411" s="39">
        <f t="shared" si="14"/>
        <v>72466.867303999927</v>
      </c>
      <c r="X411" s="1">
        <f t="shared" si="15"/>
        <v>59570</v>
      </c>
      <c r="Y411" s="37">
        <f t="shared" si="16"/>
        <v>12896.867303999927</v>
      </c>
      <c r="Z411" s="183">
        <f t="shared" si="17"/>
        <v>0.21649936719825291</v>
      </c>
      <c r="AA411" s="183">
        <f>SUM($C$2:C411)*D411/SUM($B$2:B411)-1</f>
        <v>0.32083787668867392</v>
      </c>
      <c r="AB411" s="183">
        <f t="shared" si="20"/>
        <v>-0.10433850949042101</v>
      </c>
      <c r="AC411" s="40">
        <f t="shared" si="21"/>
        <v>0.21579575000000006</v>
      </c>
    </row>
    <row r="412" spans="1:29">
      <c r="A412" s="63" t="s">
        <v>1655</v>
      </c>
      <c r="B412" s="2">
        <v>120</v>
      </c>
      <c r="C412" s="177">
        <v>89.57</v>
      </c>
      <c r="D412" s="178">
        <v>1.3391</v>
      </c>
      <c r="E412" s="32">
        <f t="shared" si="1"/>
        <v>0.21000000000000002</v>
      </c>
      <c r="F412" s="26">
        <f t="shared" si="2"/>
        <v>-1.2192183333333518E-2</v>
      </c>
      <c r="H412" s="58">
        <f t="shared" si="3"/>
        <v>-1.4630620000000221</v>
      </c>
      <c r="I412" s="2" t="s">
        <v>65</v>
      </c>
      <c r="J412" s="33" t="s">
        <v>1643</v>
      </c>
      <c r="K412" s="59">
        <f t="shared" si="4"/>
        <v>44082</v>
      </c>
      <c r="L412" s="60" t="str">
        <f t="shared" ca="1" si="5"/>
        <v>2021/4/9</v>
      </c>
      <c r="M412" s="44">
        <f t="shared" ca="1" si="6"/>
        <v>25680</v>
      </c>
      <c r="N412" s="61">
        <f t="shared" ca="1" si="7"/>
        <v>-2.079507904984455E-2</v>
      </c>
      <c r="O412" s="35">
        <f t="shared" si="8"/>
        <v>119.94318699999998</v>
      </c>
      <c r="P412" s="35">
        <f t="shared" si="9"/>
        <v>-5.6813000000019542E-2</v>
      </c>
      <c r="Q412" s="36">
        <f t="shared" si="10"/>
        <v>0.8</v>
      </c>
      <c r="R412" s="37">
        <f t="shared" si="11"/>
        <v>6524.5799999999545</v>
      </c>
      <c r="S412" s="38">
        <f t="shared" si="12"/>
        <v>8737.0650779999396</v>
      </c>
      <c r="T412" s="38"/>
      <c r="U412" s="62"/>
      <c r="V412" s="39">
        <f t="shared" si="13"/>
        <v>63905.729999999989</v>
      </c>
      <c r="W412" s="39">
        <f t="shared" si="14"/>
        <v>72642.795077999923</v>
      </c>
      <c r="X412" s="1">
        <f t="shared" si="15"/>
        <v>59690</v>
      </c>
      <c r="Y412" s="37">
        <f t="shared" si="16"/>
        <v>12952.795077999923</v>
      </c>
      <c r="Z412" s="183">
        <f t="shared" si="17"/>
        <v>0.21700109026637504</v>
      </c>
      <c r="AA412" s="183">
        <f>SUM($C$2:C412)*D412/SUM($B$2:B412)-1</f>
        <v>0.32880641816185108</v>
      </c>
      <c r="AB412" s="183">
        <f t="shared" si="20"/>
        <v>-0.11180532789547604</v>
      </c>
      <c r="AC412" s="40">
        <f t="shared" si="21"/>
        <v>0.22219218333333354</v>
      </c>
    </row>
    <row r="413" spans="1:29">
      <c r="A413" s="63" t="s">
        <v>1656</v>
      </c>
      <c r="B413" s="2">
        <v>120</v>
      </c>
      <c r="C413" s="177">
        <v>91.87</v>
      </c>
      <c r="D413" s="178">
        <v>1.3056000000000001</v>
      </c>
      <c r="E413" s="32">
        <f t="shared" si="1"/>
        <v>0.21000000000000002</v>
      </c>
      <c r="F413" s="26">
        <f t="shared" si="2"/>
        <v>1.3172983333333358E-2</v>
      </c>
      <c r="H413" s="58">
        <f t="shared" si="3"/>
        <v>1.580758000000003</v>
      </c>
      <c r="I413" s="2" t="s">
        <v>65</v>
      </c>
      <c r="J413" s="33" t="s">
        <v>1645</v>
      </c>
      <c r="K413" s="59">
        <f t="shared" si="4"/>
        <v>44083</v>
      </c>
      <c r="L413" s="60" t="str">
        <f t="shared" ca="1" si="5"/>
        <v>2021/4/9</v>
      </c>
      <c r="M413" s="44">
        <f t="shared" ca="1" si="6"/>
        <v>25560</v>
      </c>
      <c r="N413" s="61">
        <f t="shared" ca="1" si="7"/>
        <v>2.2573422143975005E-2</v>
      </c>
      <c r="O413" s="35">
        <f t="shared" si="8"/>
        <v>119.94547200000001</v>
      </c>
      <c r="P413" s="35">
        <f t="shared" si="9"/>
        <v>-5.4527999999990584E-2</v>
      </c>
      <c r="Q413" s="36">
        <f t="shared" si="10"/>
        <v>0.8</v>
      </c>
      <c r="R413" s="37">
        <f t="shared" si="11"/>
        <v>6616.4499999999543</v>
      </c>
      <c r="S413" s="38">
        <f t="shared" si="12"/>
        <v>8638.4371199999405</v>
      </c>
      <c r="T413" s="38"/>
      <c r="U413" s="62"/>
      <c r="V413" s="39">
        <f t="shared" si="13"/>
        <v>63905.729999999989</v>
      </c>
      <c r="W413" s="39">
        <f t="shared" si="14"/>
        <v>72544.167119999925</v>
      </c>
      <c r="X413" s="1">
        <f t="shared" si="15"/>
        <v>59810</v>
      </c>
      <c r="Y413" s="37">
        <f t="shared" si="16"/>
        <v>12734.167119999925</v>
      </c>
      <c r="Z413" s="183">
        <f t="shared" si="17"/>
        <v>0.21291033472663301</v>
      </c>
      <c r="AA413" s="183">
        <f>SUM($C$2:C413)*D413/SUM($B$2:B413)-1</f>
        <v>0.29496500637329248</v>
      </c>
      <c r="AB413" s="183">
        <f t="shared" si="20"/>
        <v>-8.2054671646659472E-2</v>
      </c>
      <c r="AC413" s="40">
        <f t="shared" si="21"/>
        <v>0.19682701666666666</v>
      </c>
    </row>
    <row r="414" spans="1:29">
      <c r="A414" s="63" t="s">
        <v>1657</v>
      </c>
      <c r="B414" s="2">
        <v>135</v>
      </c>
      <c r="C414" s="177">
        <v>105.04</v>
      </c>
      <c r="D414" s="178">
        <v>1.2846</v>
      </c>
      <c r="E414" s="32">
        <f t="shared" si="1"/>
        <v>0.22000000000000003</v>
      </c>
      <c r="F414" s="26">
        <f t="shared" si="2"/>
        <v>2.9703229629629707E-2</v>
      </c>
      <c r="H414" s="58">
        <f t="shared" si="3"/>
        <v>4.0099360000000104</v>
      </c>
      <c r="I414" s="2" t="s">
        <v>65</v>
      </c>
      <c r="J414" s="33" t="s">
        <v>1647</v>
      </c>
      <c r="K414" s="59">
        <f t="shared" si="4"/>
        <v>44084</v>
      </c>
      <c r="L414" s="60" t="str">
        <f t="shared" ca="1" si="5"/>
        <v>2021/4/9</v>
      </c>
      <c r="M414" s="44">
        <f t="shared" ca="1" si="6"/>
        <v>28620</v>
      </c>
      <c r="N414" s="61">
        <f t="shared" ca="1" si="7"/>
        <v>5.113999440950398E-2</v>
      </c>
      <c r="O414" s="35">
        <f t="shared" si="8"/>
        <v>134.93438399999999</v>
      </c>
      <c r="P414" s="35">
        <f t="shared" si="9"/>
        <v>-6.561600000000567E-2</v>
      </c>
      <c r="Q414" s="36">
        <f t="shared" si="10"/>
        <v>0.9</v>
      </c>
      <c r="R414" s="37">
        <f t="shared" si="11"/>
        <v>6721.4899999999543</v>
      </c>
      <c r="S414" s="38">
        <f t="shared" si="12"/>
        <v>8634.4260539999414</v>
      </c>
      <c r="T414" s="38"/>
      <c r="U414" s="62"/>
      <c r="V414" s="39">
        <f t="shared" si="13"/>
        <v>63905.729999999989</v>
      </c>
      <c r="W414" s="39">
        <f t="shared" si="14"/>
        <v>72540.156053999934</v>
      </c>
      <c r="X414" s="1">
        <f t="shared" si="15"/>
        <v>59945</v>
      </c>
      <c r="Y414" s="37">
        <f t="shared" si="16"/>
        <v>12595.156053999934</v>
      </c>
      <c r="Z414" s="183">
        <f t="shared" si="17"/>
        <v>0.21011187011427035</v>
      </c>
      <c r="AA414" s="183">
        <f>SUM($C$2:C414)*D414/SUM($B$2:B414)-1</f>
        <v>0.27351239687105688</v>
      </c>
      <c r="AB414" s="183">
        <f t="shared" si="20"/>
        <v>-6.3400526756786535E-2</v>
      </c>
      <c r="AC414" s="40">
        <f t="shared" si="21"/>
        <v>0.19029677037037032</v>
      </c>
    </row>
    <row r="415" spans="1:29">
      <c r="A415" s="63" t="s">
        <v>1658</v>
      </c>
      <c r="B415" s="2">
        <v>135</v>
      </c>
      <c r="C415" s="177">
        <v>103.9</v>
      </c>
      <c r="D415" s="178">
        <v>1.2987</v>
      </c>
      <c r="E415" s="32">
        <f t="shared" si="1"/>
        <v>0.22000000000000003</v>
      </c>
      <c r="F415" s="26">
        <f t="shared" si="2"/>
        <v>1.8527851851851868E-2</v>
      </c>
      <c r="H415" s="58">
        <f t="shared" si="3"/>
        <v>2.501260000000002</v>
      </c>
      <c r="I415" s="2" t="s">
        <v>65</v>
      </c>
      <c r="J415" s="33" t="s">
        <v>1649</v>
      </c>
      <c r="K415" s="59">
        <f t="shared" si="4"/>
        <v>44085</v>
      </c>
      <c r="L415" s="60" t="str">
        <f t="shared" ca="1" si="5"/>
        <v>2021/4/9</v>
      </c>
      <c r="M415" s="44">
        <f t="shared" ca="1" si="6"/>
        <v>28485</v>
      </c>
      <c r="N415" s="61">
        <f t="shared" ca="1" si="7"/>
        <v>3.2050549411971239E-2</v>
      </c>
      <c r="O415" s="35">
        <f t="shared" si="8"/>
        <v>134.93493000000001</v>
      </c>
      <c r="P415" s="35">
        <f t="shared" si="9"/>
        <v>-6.5069999999991524E-2</v>
      </c>
      <c r="Q415" s="36">
        <f t="shared" si="10"/>
        <v>0.9</v>
      </c>
      <c r="R415" s="37">
        <f t="shared" si="11"/>
        <v>6825.3899999999539</v>
      </c>
      <c r="S415" s="38">
        <f t="shared" si="12"/>
        <v>8864.1339929999394</v>
      </c>
      <c r="T415" s="38"/>
      <c r="U415" s="62"/>
      <c r="V415" s="39">
        <f t="shared" si="13"/>
        <v>63905.729999999989</v>
      </c>
      <c r="W415" s="39">
        <f t="shared" si="14"/>
        <v>72769.863992999934</v>
      </c>
      <c r="X415" s="1">
        <f t="shared" si="15"/>
        <v>60080</v>
      </c>
      <c r="Y415" s="37">
        <f t="shared" si="16"/>
        <v>12689.863992999934</v>
      </c>
      <c r="Z415" s="183">
        <f t="shared" si="17"/>
        <v>0.21121611173435317</v>
      </c>
      <c r="AA415" s="183">
        <f>SUM($C$2:C415)*D415/SUM($B$2:B415)-1</f>
        <v>0.28683819123867038</v>
      </c>
      <c r="AB415" s="183">
        <f t="shared" si="20"/>
        <v>-7.5622079504317208E-2</v>
      </c>
      <c r="AC415" s="40">
        <f t="shared" si="21"/>
        <v>0.20147214814814815</v>
      </c>
    </row>
    <row r="416" spans="1:29">
      <c r="A416" s="63" t="s">
        <v>1683</v>
      </c>
      <c r="B416" s="2">
        <v>135</v>
      </c>
      <c r="C416" s="177">
        <v>103.36</v>
      </c>
      <c r="D416" s="178">
        <v>1.3055000000000001</v>
      </c>
      <c r="E416" s="32">
        <f t="shared" si="1"/>
        <v>0.22000000000000003</v>
      </c>
      <c r="F416" s="26">
        <f t="shared" si="2"/>
        <v>1.323425185185177E-2</v>
      </c>
      <c r="H416" s="58">
        <f t="shared" si="3"/>
        <v>1.7866239999999891</v>
      </c>
      <c r="I416" s="2" t="s">
        <v>65</v>
      </c>
      <c r="J416" s="33" t="s">
        <v>1664</v>
      </c>
      <c r="K416" s="59">
        <f t="shared" si="4"/>
        <v>44088</v>
      </c>
      <c r="L416" s="60" t="str">
        <f t="shared" ca="1" si="5"/>
        <v>2021/4/9</v>
      </c>
      <c r="M416" s="44">
        <f t="shared" ca="1" si="6"/>
        <v>28080</v>
      </c>
      <c r="N416" s="61">
        <f t="shared" ca="1" si="7"/>
        <v>2.3223566951566812E-2</v>
      </c>
      <c r="O416" s="35">
        <f t="shared" si="8"/>
        <v>134.93648000000002</v>
      </c>
      <c r="P416" s="35">
        <f t="shared" si="9"/>
        <v>-6.3519999999982701E-2</v>
      </c>
      <c r="Q416" s="36">
        <f t="shared" si="10"/>
        <v>0.9</v>
      </c>
      <c r="R416" s="37">
        <f t="shared" si="11"/>
        <v>6928.7499999999536</v>
      </c>
      <c r="S416" s="38">
        <f t="shared" si="12"/>
        <v>9045.4831249999406</v>
      </c>
      <c r="T416" s="38"/>
      <c r="U416" s="62"/>
      <c r="V416" s="39">
        <f t="shared" si="13"/>
        <v>63905.729999999989</v>
      </c>
      <c r="W416" s="39">
        <f t="shared" si="14"/>
        <v>72951.213124999922</v>
      </c>
      <c r="X416" s="1">
        <f t="shared" si="15"/>
        <v>60215</v>
      </c>
      <c r="Y416" s="37">
        <f t="shared" si="16"/>
        <v>12736.213124999922</v>
      </c>
      <c r="Z416" s="183">
        <f t="shared" si="17"/>
        <v>0.21151229967615914</v>
      </c>
      <c r="AA416" s="183">
        <f>SUM($C$2:C416)*D416/SUM($B$2:B416)-1</f>
        <v>0.2929113202712883</v>
      </c>
      <c r="AB416" s="183">
        <f t="shared" si="20"/>
        <v>-8.1399020595129157E-2</v>
      </c>
      <c r="AC416" s="40">
        <f t="shared" si="21"/>
        <v>0.20676574814814827</v>
      </c>
    </row>
    <row r="417" spans="1:29">
      <c r="A417" s="63" t="s">
        <v>1684</v>
      </c>
      <c r="B417" s="2">
        <v>135</v>
      </c>
      <c r="C417" s="177">
        <v>102.77</v>
      </c>
      <c r="D417" s="178">
        <v>1.3129</v>
      </c>
      <c r="E417" s="32">
        <f t="shared" si="1"/>
        <v>0.22000000000000003</v>
      </c>
      <c r="F417" s="26">
        <f t="shared" si="2"/>
        <v>7.4505037037035302E-3</v>
      </c>
      <c r="H417" s="58">
        <f t="shared" si="3"/>
        <v>1.0058179999999766</v>
      </c>
      <c r="I417" s="2" t="s">
        <v>65</v>
      </c>
      <c r="J417" s="33" t="s">
        <v>1666</v>
      </c>
      <c r="K417" s="59">
        <f t="shared" si="4"/>
        <v>44089</v>
      </c>
      <c r="L417" s="60" t="str">
        <f t="shared" ca="1" si="5"/>
        <v>2021/4/9</v>
      </c>
      <c r="M417" s="44">
        <f t="shared" ca="1" si="6"/>
        <v>27945</v>
      </c>
      <c r="N417" s="61">
        <f t="shared" ca="1" si="7"/>
        <v>1.3137361603148738E-2</v>
      </c>
      <c r="O417" s="35">
        <f t="shared" si="8"/>
        <v>134.92673299999998</v>
      </c>
      <c r="P417" s="35">
        <f t="shared" si="9"/>
        <v>-7.3267000000015514E-2</v>
      </c>
      <c r="Q417" s="36">
        <f t="shared" si="10"/>
        <v>0.9</v>
      </c>
      <c r="R417" s="37">
        <f t="shared" si="11"/>
        <v>7031.5199999999541</v>
      </c>
      <c r="S417" s="38">
        <f t="shared" si="12"/>
        <v>9231.6826079999391</v>
      </c>
      <c r="T417" s="38"/>
      <c r="U417" s="62"/>
      <c r="V417" s="39">
        <f t="shared" si="13"/>
        <v>63905.729999999989</v>
      </c>
      <c r="W417" s="39">
        <f t="shared" si="14"/>
        <v>73137.412607999926</v>
      </c>
      <c r="X417" s="1">
        <f t="shared" si="15"/>
        <v>60350</v>
      </c>
      <c r="Y417" s="37">
        <f t="shared" si="16"/>
        <v>12787.412607999926</v>
      </c>
      <c r="Z417" s="183">
        <f t="shared" si="17"/>
        <v>0.21188753285832518</v>
      </c>
      <c r="AA417" s="183">
        <f>SUM($C$2:C417)*D417/SUM($B$2:B417)-1</f>
        <v>0.29956150634920586</v>
      </c>
      <c r="AB417" s="183">
        <f t="shared" si="20"/>
        <v>-8.7673973490880686E-2</v>
      </c>
      <c r="AC417" s="40">
        <f t="shared" si="21"/>
        <v>0.21254949629629649</v>
      </c>
    </row>
    <row r="418" spans="1:29">
      <c r="A418" s="63" t="s">
        <v>1685</v>
      </c>
      <c r="B418" s="2">
        <v>135</v>
      </c>
      <c r="C418" s="177">
        <v>103.24</v>
      </c>
      <c r="D418" s="178">
        <v>1.3069</v>
      </c>
      <c r="E418" s="32">
        <f t="shared" ref="E418:E481" si="22">10%*Q418+13%</f>
        <v>0.22000000000000003</v>
      </c>
      <c r="F418" s="26">
        <f t="shared" ref="F418:F481" si="23">IF(G418="",($F$1*C418-B418)/B418,H418/B418)</f>
        <v>1.2057896296296264E-2</v>
      </c>
      <c r="H418" s="58">
        <f t="shared" ref="H418:H481" si="24">IF(G418="",$F$1*C418-B418,G418-B418)</f>
        <v>1.6278159999999957</v>
      </c>
      <c r="I418" s="2" t="s">
        <v>65</v>
      </c>
      <c r="J418" s="33" t="s">
        <v>1668</v>
      </c>
      <c r="K418" s="59">
        <f t="shared" ref="K418:K481" si="25">DATE(MID(J418,1,4),MID(J418,5,2),MID(J418,7,2))</f>
        <v>44090</v>
      </c>
      <c r="L418" s="60" t="str">
        <f t="shared" ref="L418:L481" ca="1" si="26">IF(LEN(J418) &gt; 15,DATE(MID(J418,12,4),MID(J418,16,2),MID(J418,18,2)),TEXT(TODAY(),"yyyy/m/d"))</f>
        <v>2021/4/9</v>
      </c>
      <c r="M418" s="44">
        <f t="shared" ref="M418:M481" ca="1" si="27">(L418-K418+1)*B418</f>
        <v>27810</v>
      </c>
      <c r="N418" s="61">
        <f t="shared" ref="N418:N481" ca="1" si="28">H418/M418*365</f>
        <v>2.1364719165767654E-2</v>
      </c>
      <c r="O418" s="35">
        <f t="shared" ref="O418:O481" si="29">D418*C418</f>
        <v>134.92435599999999</v>
      </c>
      <c r="P418" s="35">
        <f t="shared" ref="P418:P481" si="30">O418-B418</f>
        <v>-7.5644000000011147E-2</v>
      </c>
      <c r="Q418" s="36">
        <f t="shared" ref="Q418:Q481" si="31">B418/150</f>
        <v>0.9</v>
      </c>
      <c r="R418" s="37">
        <f t="shared" ref="R418:R481" si="32">R417+C418-T418</f>
        <v>7134.7599999999538</v>
      </c>
      <c r="S418" s="38">
        <f t="shared" ref="S418:S481" si="33">R418*D418</f>
        <v>9324.4178439999396</v>
      </c>
      <c r="T418" s="38"/>
      <c r="U418" s="62"/>
      <c r="V418" s="39">
        <f t="shared" ref="V418:V481" si="34">U418+V417</f>
        <v>63905.729999999989</v>
      </c>
      <c r="W418" s="39">
        <f t="shared" ref="W418:W481" si="35">S418+V418</f>
        <v>73230.147843999934</v>
      </c>
      <c r="X418" s="1">
        <f t="shared" ref="X418:X481" si="36">X417+B418</f>
        <v>60485</v>
      </c>
      <c r="Y418" s="37">
        <f t="shared" ref="Y418:Y481" si="37">W418-X418</f>
        <v>12745.147843999934</v>
      </c>
      <c r="Z418" s="183">
        <f t="shared" ref="Z418:Z481" si="38">W418/X418-1</f>
        <v>0.21071584432503809</v>
      </c>
      <c r="AA418" s="183">
        <f>SUM($C$2:C418)*D418/SUM($B$2:B418)-1</f>
        <v>0.2929603869467361</v>
      </c>
      <c r="AB418" s="183">
        <f t="shared" si="20"/>
        <v>-8.2244542621698002E-2</v>
      </c>
      <c r="AC418" s="40">
        <f t="shared" si="21"/>
        <v>0.20794210370370375</v>
      </c>
    </row>
    <row r="419" spans="1:29">
      <c r="A419" s="63" t="s">
        <v>1686</v>
      </c>
      <c r="B419" s="2">
        <v>135</v>
      </c>
      <c r="C419" s="177">
        <v>102.88</v>
      </c>
      <c r="D419" s="178">
        <v>1.3115000000000001</v>
      </c>
      <c r="E419" s="32">
        <f t="shared" si="22"/>
        <v>0.22000000000000003</v>
      </c>
      <c r="F419" s="26">
        <f t="shared" si="23"/>
        <v>8.5288296296295342E-3</v>
      </c>
      <c r="H419" s="58">
        <f t="shared" si="24"/>
        <v>1.1513919999999871</v>
      </c>
      <c r="I419" s="2" t="s">
        <v>65</v>
      </c>
      <c r="J419" s="33" t="s">
        <v>1670</v>
      </c>
      <c r="K419" s="59">
        <f t="shared" si="25"/>
        <v>44091</v>
      </c>
      <c r="L419" s="60" t="str">
        <f t="shared" ca="1" si="26"/>
        <v>2021/4/9</v>
      </c>
      <c r="M419" s="44">
        <f t="shared" ca="1" si="27"/>
        <v>27675</v>
      </c>
      <c r="N419" s="61">
        <f t="shared" ca="1" si="28"/>
        <v>1.5185477145437951E-2</v>
      </c>
      <c r="O419" s="35">
        <f t="shared" si="29"/>
        <v>134.92712</v>
      </c>
      <c r="P419" s="35">
        <f t="shared" si="30"/>
        <v>-7.2879999999997835E-2</v>
      </c>
      <c r="Q419" s="36">
        <f t="shared" si="31"/>
        <v>0.9</v>
      </c>
      <c r="R419" s="37">
        <f t="shared" si="32"/>
        <v>7237.6399999999539</v>
      </c>
      <c r="S419" s="38">
        <f t="shared" si="33"/>
        <v>9492.1648599999407</v>
      </c>
      <c r="T419" s="38"/>
      <c r="U419" s="62"/>
      <c r="V419" s="39">
        <f t="shared" si="34"/>
        <v>63905.729999999989</v>
      </c>
      <c r="W419" s="39">
        <f t="shared" si="35"/>
        <v>73397.894859999928</v>
      </c>
      <c r="X419" s="1">
        <f t="shared" si="36"/>
        <v>60620</v>
      </c>
      <c r="Y419" s="37">
        <f t="shared" si="37"/>
        <v>12777.894859999928</v>
      </c>
      <c r="Z419" s="183">
        <f t="shared" si="38"/>
        <v>0.21078678422962605</v>
      </c>
      <c r="AA419" s="183">
        <f>SUM($C$2:C419)*D419/SUM($B$2:B419)-1</f>
        <v>0.29684204599135011</v>
      </c>
      <c r="AB419" s="183">
        <f t="shared" ref="AB419:AB450" si="39">Z419-AA419</f>
        <v>-8.6055261761724067E-2</v>
      </c>
      <c r="AC419" s="40">
        <f t="shared" ref="AC419:AC450" si="40">IF(E419-F419&lt;0,"达成",E419-F419)</f>
        <v>0.2114711703703705</v>
      </c>
    </row>
    <row r="420" spans="1:29">
      <c r="A420" s="63" t="s">
        <v>1687</v>
      </c>
      <c r="B420" s="2">
        <v>135</v>
      </c>
      <c r="C420" s="177">
        <v>101.34</v>
      </c>
      <c r="D420" s="178">
        <v>1.3313999999999999</v>
      </c>
      <c r="E420" s="32">
        <f t="shared" si="22"/>
        <v>0.22000000000000003</v>
      </c>
      <c r="F420" s="26">
        <f t="shared" si="23"/>
        <v>-6.5677333333334685E-3</v>
      </c>
      <c r="H420" s="58">
        <f t="shared" si="24"/>
        <v>-0.8866440000000182</v>
      </c>
      <c r="I420" s="2" t="s">
        <v>65</v>
      </c>
      <c r="J420" s="33" t="s">
        <v>1672</v>
      </c>
      <c r="K420" s="59">
        <f t="shared" si="25"/>
        <v>44092</v>
      </c>
      <c r="L420" s="60" t="str">
        <f t="shared" ca="1" si="26"/>
        <v>2021/4/9</v>
      </c>
      <c r="M420" s="44">
        <f t="shared" ca="1" si="27"/>
        <v>27540</v>
      </c>
      <c r="N420" s="61">
        <f t="shared" ca="1" si="28"/>
        <v>-1.1751091503268215E-2</v>
      </c>
      <c r="O420" s="35">
        <f t="shared" si="29"/>
        <v>134.92407599999999</v>
      </c>
      <c r="P420" s="35">
        <f t="shared" si="30"/>
        <v>-7.5924000000014757E-2</v>
      </c>
      <c r="Q420" s="36">
        <f t="shared" si="31"/>
        <v>0.9</v>
      </c>
      <c r="R420" s="37">
        <f t="shared" si="32"/>
        <v>7338.9799999999541</v>
      </c>
      <c r="S420" s="38">
        <f t="shared" si="33"/>
        <v>9771.1179719999382</v>
      </c>
      <c r="T420" s="38"/>
      <c r="U420" s="62"/>
      <c r="V420" s="39">
        <f t="shared" si="34"/>
        <v>63905.729999999989</v>
      </c>
      <c r="W420" s="39">
        <f t="shared" si="35"/>
        <v>73676.84797199993</v>
      </c>
      <c r="X420" s="1">
        <f t="shared" si="36"/>
        <v>60755</v>
      </c>
      <c r="Y420" s="37">
        <f t="shared" si="37"/>
        <v>12921.84797199993</v>
      </c>
      <c r="Z420" s="183">
        <f t="shared" si="38"/>
        <v>0.21268781124187197</v>
      </c>
      <c r="AA420" s="183">
        <f>SUM($C$2:C420)*D420/SUM($B$2:B420)-1</f>
        <v>0.31580921872043732</v>
      </c>
      <c r="AB420" s="183">
        <f t="shared" si="39"/>
        <v>-0.10312140747856535</v>
      </c>
      <c r="AC420" s="40">
        <f t="shared" si="40"/>
        <v>0.22656773333333349</v>
      </c>
    </row>
    <row r="421" spans="1:29">
      <c r="A421" s="63" t="s">
        <v>1688</v>
      </c>
      <c r="B421" s="2">
        <v>120</v>
      </c>
      <c r="C421" s="177">
        <v>90.38</v>
      </c>
      <c r="D421" s="178">
        <v>1.3270999999999999</v>
      </c>
      <c r="E421" s="32">
        <f t="shared" si="22"/>
        <v>0.21000000000000002</v>
      </c>
      <c r="F421" s="26">
        <f t="shared" si="23"/>
        <v>-3.2592333333334739E-3</v>
      </c>
      <c r="H421" s="58">
        <f t="shared" si="24"/>
        <v>-0.39110800000001689</v>
      </c>
      <c r="I421" s="2" t="s">
        <v>65</v>
      </c>
      <c r="J421" s="33" t="s">
        <v>1674</v>
      </c>
      <c r="K421" s="59">
        <f t="shared" si="25"/>
        <v>44095</v>
      </c>
      <c r="L421" s="60" t="str">
        <f t="shared" ca="1" si="26"/>
        <v>2021/4/9</v>
      </c>
      <c r="M421" s="44">
        <f t="shared" ca="1" si="27"/>
        <v>24120</v>
      </c>
      <c r="N421" s="61">
        <f t="shared" ca="1" si="28"/>
        <v>-5.9185082918742186E-3</v>
      </c>
      <c r="O421" s="35">
        <f t="shared" si="29"/>
        <v>119.94329799999998</v>
      </c>
      <c r="P421" s="35">
        <f t="shared" si="30"/>
        <v>-5.6702000000015573E-2</v>
      </c>
      <c r="Q421" s="36">
        <f t="shared" si="31"/>
        <v>0.8</v>
      </c>
      <c r="R421" s="37">
        <f t="shared" si="32"/>
        <v>7429.3599999999542</v>
      </c>
      <c r="S421" s="38">
        <f t="shared" si="33"/>
        <v>9859.5036559999389</v>
      </c>
      <c r="T421" s="38"/>
      <c r="U421" s="62"/>
      <c r="V421" s="39">
        <f t="shared" si="34"/>
        <v>63905.729999999989</v>
      </c>
      <c r="W421" s="39">
        <f t="shared" si="35"/>
        <v>73765.233655999924</v>
      </c>
      <c r="X421" s="1">
        <f t="shared" si="36"/>
        <v>60875</v>
      </c>
      <c r="Y421" s="37">
        <f t="shared" si="37"/>
        <v>12890.233655999924</v>
      </c>
      <c r="Z421" s="183">
        <f t="shared" si="38"/>
        <v>0.21174921816837666</v>
      </c>
      <c r="AA421" s="183">
        <f>SUM($C$2:C421)*D421/SUM($B$2:B421)-1</f>
        <v>0.31093938399999921</v>
      </c>
      <c r="AB421" s="183">
        <f t="shared" si="39"/>
        <v>-9.9190165831622545E-2</v>
      </c>
      <c r="AC421" s="40">
        <f t="shared" si="40"/>
        <v>0.21325923333333349</v>
      </c>
    </row>
    <row r="422" spans="1:29">
      <c r="A422" s="63" t="s">
        <v>1689</v>
      </c>
      <c r="B422" s="2">
        <v>120</v>
      </c>
      <c r="C422" s="177">
        <v>91.49</v>
      </c>
      <c r="D422" s="178">
        <v>1.3109999999999999</v>
      </c>
      <c r="E422" s="32">
        <f t="shared" si="22"/>
        <v>0.21000000000000002</v>
      </c>
      <c r="F422" s="26">
        <f t="shared" si="23"/>
        <v>8.9822166666665496E-3</v>
      </c>
      <c r="H422" s="58">
        <f t="shared" si="24"/>
        <v>1.077865999999986</v>
      </c>
      <c r="I422" s="2" t="s">
        <v>65</v>
      </c>
      <c r="J422" s="33" t="s">
        <v>1676</v>
      </c>
      <c r="K422" s="59">
        <f t="shared" si="25"/>
        <v>44096</v>
      </c>
      <c r="L422" s="60" t="str">
        <f t="shared" ca="1" si="26"/>
        <v>2021/4/9</v>
      </c>
      <c r="M422" s="44">
        <f t="shared" ca="1" si="27"/>
        <v>24000</v>
      </c>
      <c r="N422" s="61">
        <f t="shared" ca="1" si="28"/>
        <v>1.6392545416666453E-2</v>
      </c>
      <c r="O422" s="35">
        <f t="shared" si="29"/>
        <v>119.94338999999999</v>
      </c>
      <c r="P422" s="35">
        <f t="shared" si="30"/>
        <v>-5.6610000000006266E-2</v>
      </c>
      <c r="Q422" s="36">
        <f t="shared" si="31"/>
        <v>0.8</v>
      </c>
      <c r="R422" s="37">
        <f t="shared" si="32"/>
        <v>7520.849999999954</v>
      </c>
      <c r="S422" s="38">
        <f t="shared" si="33"/>
        <v>9859.8343499999391</v>
      </c>
      <c r="T422" s="38"/>
      <c r="U422" s="62"/>
      <c r="V422" s="39">
        <f t="shared" si="34"/>
        <v>63905.729999999989</v>
      </c>
      <c r="W422" s="39">
        <f t="shared" si="35"/>
        <v>73765.564349999928</v>
      </c>
      <c r="X422" s="1">
        <f t="shared" si="36"/>
        <v>60995</v>
      </c>
      <c r="Y422" s="37">
        <f t="shared" si="37"/>
        <v>12770.564349999928</v>
      </c>
      <c r="Z422" s="183">
        <f t="shared" si="38"/>
        <v>0.20937067546520094</v>
      </c>
      <c r="AA422" s="183">
        <f>SUM($C$2:C422)*D422/SUM($B$2:B422)-1</f>
        <v>0.29444926159186635</v>
      </c>
      <c r="AB422" s="183">
        <f t="shared" si="39"/>
        <v>-8.5078586126665412E-2</v>
      </c>
      <c r="AC422" s="40">
        <f t="shared" si="40"/>
        <v>0.20101778333333348</v>
      </c>
    </row>
    <row r="423" spans="1:29">
      <c r="A423" s="63" t="s">
        <v>1690</v>
      </c>
      <c r="B423" s="2">
        <v>135</v>
      </c>
      <c r="C423" s="177">
        <v>102.38</v>
      </c>
      <c r="D423" s="178">
        <v>1.3179000000000001</v>
      </c>
      <c r="E423" s="32">
        <f t="shared" si="22"/>
        <v>0.22000000000000003</v>
      </c>
      <c r="F423" s="26">
        <f t="shared" si="23"/>
        <v>3.6273481481480809E-3</v>
      </c>
      <c r="H423" s="58">
        <f t="shared" si="24"/>
        <v>0.48969199999999091</v>
      </c>
      <c r="I423" s="2" t="s">
        <v>65</v>
      </c>
      <c r="J423" s="33" t="s">
        <v>1678</v>
      </c>
      <c r="K423" s="59">
        <f t="shared" si="25"/>
        <v>44097</v>
      </c>
      <c r="L423" s="60" t="str">
        <f t="shared" ca="1" si="26"/>
        <v>2021/4/9</v>
      </c>
      <c r="M423" s="44">
        <f t="shared" ca="1" si="27"/>
        <v>26865</v>
      </c>
      <c r="N423" s="61">
        <f t="shared" ca="1" si="28"/>
        <v>6.6531762516283894E-3</v>
      </c>
      <c r="O423" s="35">
        <f t="shared" si="29"/>
        <v>134.926602</v>
      </c>
      <c r="P423" s="35">
        <f t="shared" si="30"/>
        <v>-7.339799999999741E-2</v>
      </c>
      <c r="Q423" s="36">
        <f t="shared" si="31"/>
        <v>0.9</v>
      </c>
      <c r="R423" s="37">
        <f t="shared" si="32"/>
        <v>7623.2299999999541</v>
      </c>
      <c r="S423" s="38">
        <f t="shared" si="33"/>
        <v>10046.654816999941</v>
      </c>
      <c r="T423" s="38"/>
      <c r="U423" s="62"/>
      <c r="V423" s="39">
        <f t="shared" si="34"/>
        <v>63905.729999999989</v>
      </c>
      <c r="W423" s="39">
        <f t="shared" si="35"/>
        <v>73952.384816999926</v>
      </c>
      <c r="X423" s="1">
        <f t="shared" si="36"/>
        <v>61130</v>
      </c>
      <c r="Y423" s="37">
        <f t="shared" si="37"/>
        <v>12822.384816999926</v>
      </c>
      <c r="Z423" s="183">
        <f t="shared" si="38"/>
        <v>0.20975600878455625</v>
      </c>
      <c r="AA423" s="183">
        <f>SUM($C$2:C423)*D423/SUM($B$2:B423)-1</f>
        <v>0.30059014537357664</v>
      </c>
      <c r="AB423" s="183">
        <f t="shared" si="39"/>
        <v>-9.0834136589020398E-2</v>
      </c>
      <c r="AC423" s="40">
        <f t="shared" si="40"/>
        <v>0.21637265185185195</v>
      </c>
    </row>
    <row r="424" spans="1:29">
      <c r="A424" s="63" t="s">
        <v>1691</v>
      </c>
      <c r="B424" s="2">
        <v>135</v>
      </c>
      <c r="C424" s="177">
        <v>104.58</v>
      </c>
      <c r="D424" s="178">
        <v>1.2902</v>
      </c>
      <c r="E424" s="32">
        <f t="shared" si="22"/>
        <v>0.22000000000000003</v>
      </c>
      <c r="F424" s="26">
        <f t="shared" si="23"/>
        <v>2.5193866666666474E-2</v>
      </c>
      <c r="H424" s="58">
        <f t="shared" si="24"/>
        <v>3.4011719999999741</v>
      </c>
      <c r="I424" s="2" t="s">
        <v>65</v>
      </c>
      <c r="J424" s="33" t="s">
        <v>1680</v>
      </c>
      <c r="K424" s="59">
        <f t="shared" si="25"/>
        <v>44098</v>
      </c>
      <c r="L424" s="60" t="str">
        <f t="shared" ca="1" si="26"/>
        <v>2021/4/9</v>
      </c>
      <c r="M424" s="44">
        <f t="shared" ca="1" si="27"/>
        <v>26730</v>
      </c>
      <c r="N424" s="61">
        <f t="shared" ca="1" si="28"/>
        <v>4.6443239057238704E-2</v>
      </c>
      <c r="O424" s="35">
        <f t="shared" si="29"/>
        <v>134.92911599999999</v>
      </c>
      <c r="P424" s="35">
        <f t="shared" si="30"/>
        <v>-7.0884000000006608E-2</v>
      </c>
      <c r="Q424" s="36">
        <f t="shared" si="31"/>
        <v>0.9</v>
      </c>
      <c r="R424" s="37">
        <f t="shared" si="32"/>
        <v>7727.809999999954</v>
      </c>
      <c r="S424" s="38">
        <f t="shared" si="33"/>
        <v>9970.42046199994</v>
      </c>
      <c r="T424" s="38"/>
      <c r="U424" s="62"/>
      <c r="V424" s="39">
        <f t="shared" si="34"/>
        <v>63905.729999999989</v>
      </c>
      <c r="W424" s="39">
        <f t="shared" si="35"/>
        <v>73876.150461999932</v>
      </c>
      <c r="X424" s="1">
        <f t="shared" si="36"/>
        <v>61265</v>
      </c>
      <c r="Y424" s="37">
        <f t="shared" si="37"/>
        <v>12611.150461999932</v>
      </c>
      <c r="Z424" s="183">
        <f t="shared" si="38"/>
        <v>0.20584592282706171</v>
      </c>
      <c r="AA424" s="183">
        <f>SUM($C$2:C424)*D424/SUM($B$2:B424)-1</f>
        <v>0.2726457211881832</v>
      </c>
      <c r="AB424" s="183">
        <f t="shared" si="39"/>
        <v>-6.6799798361121487E-2</v>
      </c>
      <c r="AC424" s="40">
        <f t="shared" si="40"/>
        <v>0.19480613333333355</v>
      </c>
    </row>
    <row r="425" spans="1:29">
      <c r="A425" s="63" t="s">
        <v>1692</v>
      </c>
      <c r="B425" s="2">
        <v>135</v>
      </c>
      <c r="C425" s="177">
        <v>104.68</v>
      </c>
      <c r="D425" s="178">
        <v>1.2889999999999999</v>
      </c>
      <c r="E425" s="32">
        <f t="shared" si="22"/>
        <v>0.22000000000000003</v>
      </c>
      <c r="F425" s="26">
        <f t="shared" si="23"/>
        <v>2.6174162962962978E-2</v>
      </c>
      <c r="H425" s="58">
        <f t="shared" si="24"/>
        <v>3.5335120000000018</v>
      </c>
      <c r="I425" s="2" t="s">
        <v>65</v>
      </c>
      <c r="J425" s="33" t="s">
        <v>1682</v>
      </c>
      <c r="K425" s="59">
        <f t="shared" si="25"/>
        <v>44099</v>
      </c>
      <c r="L425" s="60" t="str">
        <f t="shared" ca="1" si="26"/>
        <v>2021/4/9</v>
      </c>
      <c r="M425" s="44">
        <f t="shared" ca="1" si="27"/>
        <v>26595</v>
      </c>
      <c r="N425" s="61">
        <f t="shared" ca="1" si="28"/>
        <v>4.8495276555743587E-2</v>
      </c>
      <c r="O425" s="35">
        <f t="shared" si="29"/>
        <v>134.93252000000001</v>
      </c>
      <c r="P425" s="35">
        <f t="shared" si="30"/>
        <v>-6.7479999999989104E-2</v>
      </c>
      <c r="Q425" s="36">
        <f t="shared" si="31"/>
        <v>0.9</v>
      </c>
      <c r="R425" s="37">
        <f t="shared" si="32"/>
        <v>7832.4899999999543</v>
      </c>
      <c r="S425" s="38">
        <f t="shared" si="33"/>
        <v>10096.079609999941</v>
      </c>
      <c r="T425" s="38"/>
      <c r="U425" s="62"/>
      <c r="V425" s="39">
        <f t="shared" si="34"/>
        <v>63905.729999999989</v>
      </c>
      <c r="W425" s="39">
        <f t="shared" si="35"/>
        <v>74001.809609999924</v>
      </c>
      <c r="X425" s="1">
        <f t="shared" si="36"/>
        <v>61400</v>
      </c>
      <c r="Y425" s="37">
        <f t="shared" si="37"/>
        <v>12601.809609999924</v>
      </c>
      <c r="Z425" s="183">
        <f t="shared" si="38"/>
        <v>0.20524119885993364</v>
      </c>
      <c r="AA425" s="183">
        <f>SUM($C$2:C425)*D425/SUM($B$2:B425)-1</f>
        <v>0.27085917701149342</v>
      </c>
      <c r="AB425" s="183">
        <f t="shared" si="39"/>
        <v>-6.5617978151559786E-2</v>
      </c>
      <c r="AC425" s="40">
        <f t="shared" si="40"/>
        <v>0.19382583703703704</v>
      </c>
    </row>
    <row r="426" spans="1:29">
      <c r="A426" s="63" t="s">
        <v>1712</v>
      </c>
      <c r="B426" s="2">
        <v>135</v>
      </c>
      <c r="C426" s="177">
        <v>105.46</v>
      </c>
      <c r="D426" s="178">
        <v>1.2794000000000001</v>
      </c>
      <c r="E426" s="32">
        <f t="shared" si="22"/>
        <v>0.22000000000000003</v>
      </c>
      <c r="F426" s="26">
        <f t="shared" si="23"/>
        <v>3.3820474074073875E-2</v>
      </c>
      <c r="H426" s="58">
        <f t="shared" si="24"/>
        <v>4.5657639999999731</v>
      </c>
      <c r="I426" s="2" t="s">
        <v>65</v>
      </c>
      <c r="J426" s="33" t="s">
        <v>1700</v>
      </c>
      <c r="K426" s="59">
        <f t="shared" si="25"/>
        <v>44102</v>
      </c>
      <c r="L426" s="60" t="str">
        <f t="shared" ca="1" si="26"/>
        <v>2021/4/9</v>
      </c>
      <c r="M426" s="44">
        <f t="shared" ca="1" si="27"/>
        <v>26190</v>
      </c>
      <c r="N426" s="61">
        <f t="shared" ca="1" si="28"/>
        <v>6.3631304314623535E-2</v>
      </c>
      <c r="O426" s="35">
        <f t="shared" si="29"/>
        <v>134.925524</v>
      </c>
      <c r="P426" s="35">
        <f t="shared" si="30"/>
        <v>-7.4476000000004206E-2</v>
      </c>
      <c r="Q426" s="36">
        <f t="shared" si="31"/>
        <v>0.9</v>
      </c>
      <c r="R426" s="37">
        <f t="shared" si="32"/>
        <v>7937.9499999999543</v>
      </c>
      <c r="S426" s="38">
        <f t="shared" si="33"/>
        <v>10155.813229999942</v>
      </c>
      <c r="T426" s="38"/>
      <c r="U426" s="62"/>
      <c r="V426" s="39">
        <f t="shared" si="34"/>
        <v>63905.729999999989</v>
      </c>
      <c r="W426" s="39">
        <f t="shared" si="35"/>
        <v>74061.543229999923</v>
      </c>
      <c r="X426" s="1">
        <f t="shared" si="36"/>
        <v>61535</v>
      </c>
      <c r="Y426" s="37">
        <f t="shared" si="37"/>
        <v>12526.543229999923</v>
      </c>
      <c r="Z426" s="183">
        <f t="shared" si="38"/>
        <v>0.20356777817502114</v>
      </c>
      <c r="AA426" s="183">
        <f>SUM($C$2:C426)*D426/SUM($B$2:B426)-1</f>
        <v>0.26081489918898915</v>
      </c>
      <c r="AB426" s="183">
        <f t="shared" si="39"/>
        <v>-5.7247121013968005E-2</v>
      </c>
      <c r="AC426" s="40">
        <f t="shared" si="40"/>
        <v>0.18617952592592615</v>
      </c>
    </row>
    <row r="427" spans="1:29">
      <c r="A427" s="63" t="s">
        <v>1713</v>
      </c>
      <c r="B427" s="2">
        <v>135</v>
      </c>
      <c r="C427" s="177">
        <v>104.65</v>
      </c>
      <c r="D427" s="178">
        <v>1.2892999999999999</v>
      </c>
      <c r="E427" s="32">
        <f t="shared" si="22"/>
        <v>0.22000000000000003</v>
      </c>
      <c r="F427" s="26">
        <f t="shared" si="23"/>
        <v>2.5880074074074048E-2</v>
      </c>
      <c r="H427" s="58">
        <f t="shared" si="24"/>
        <v>3.4938099999999963</v>
      </c>
      <c r="I427" s="2" t="s">
        <v>65</v>
      </c>
      <c r="J427" s="33" t="s">
        <v>1702</v>
      </c>
      <c r="K427" s="59">
        <f t="shared" si="25"/>
        <v>44103</v>
      </c>
      <c r="L427" s="60" t="str">
        <f t="shared" ca="1" si="26"/>
        <v>2021/4/9</v>
      </c>
      <c r="M427" s="44">
        <f t="shared" ca="1" si="27"/>
        <v>26055</v>
      </c>
      <c r="N427" s="61">
        <f t="shared" ca="1" si="28"/>
        <v>4.8944181539051959E-2</v>
      </c>
      <c r="O427" s="35">
        <f t="shared" si="29"/>
        <v>134.92524499999999</v>
      </c>
      <c r="P427" s="35">
        <f t="shared" si="30"/>
        <v>-7.4755000000010341E-2</v>
      </c>
      <c r="Q427" s="36">
        <f t="shared" si="31"/>
        <v>0.9</v>
      </c>
      <c r="R427" s="37">
        <f t="shared" si="32"/>
        <v>8042.599999999954</v>
      </c>
      <c r="S427" s="38">
        <f t="shared" si="33"/>
        <v>10369.32417999994</v>
      </c>
      <c r="T427" s="38"/>
      <c r="U427" s="62"/>
      <c r="V427" s="39">
        <f t="shared" si="34"/>
        <v>63905.729999999989</v>
      </c>
      <c r="W427" s="39">
        <f t="shared" si="35"/>
        <v>74275.054179999934</v>
      </c>
      <c r="X427" s="1">
        <f t="shared" si="36"/>
        <v>61670</v>
      </c>
      <c r="Y427" s="37">
        <f t="shared" si="37"/>
        <v>12605.054179999934</v>
      </c>
      <c r="Z427" s="183">
        <f t="shared" si="38"/>
        <v>0.20439523560888495</v>
      </c>
      <c r="AA427" s="183">
        <f>SUM($C$2:C427)*D427/SUM($B$2:B427)-1</f>
        <v>0.2699727248487811</v>
      </c>
      <c r="AB427" s="183">
        <f t="shared" si="39"/>
        <v>-6.5577489239896147E-2</v>
      </c>
      <c r="AC427" s="40">
        <f t="shared" si="40"/>
        <v>0.19411992592592597</v>
      </c>
    </row>
    <row r="428" spans="1:29">
      <c r="A428" s="63" t="s">
        <v>1714</v>
      </c>
      <c r="B428" s="2">
        <v>135</v>
      </c>
      <c r="C428" s="177">
        <v>105.27</v>
      </c>
      <c r="D428" s="178">
        <v>1.2817000000000001</v>
      </c>
      <c r="E428" s="32">
        <f t="shared" si="22"/>
        <v>0.22000000000000003</v>
      </c>
      <c r="F428" s="26">
        <f t="shared" si="23"/>
        <v>3.1957911111111008E-2</v>
      </c>
      <c r="H428" s="58">
        <f t="shared" si="24"/>
        <v>4.3143179999999859</v>
      </c>
      <c r="I428" s="2" t="s">
        <v>65</v>
      </c>
      <c r="J428" s="33" t="s">
        <v>1705</v>
      </c>
      <c r="K428" s="59">
        <f t="shared" si="25"/>
        <v>44104</v>
      </c>
      <c r="L428" s="60" t="str">
        <f t="shared" ca="1" si="26"/>
        <v>2021/4/9</v>
      </c>
      <c r="M428" s="44">
        <f t="shared" ca="1" si="27"/>
        <v>25920</v>
      </c>
      <c r="N428" s="61">
        <f t="shared" ca="1" si="28"/>
        <v>6.0753320601851651E-2</v>
      </c>
      <c r="O428" s="35">
        <f t="shared" si="29"/>
        <v>134.92455899999999</v>
      </c>
      <c r="P428" s="35">
        <f t="shared" si="30"/>
        <v>-7.5441000000012082E-2</v>
      </c>
      <c r="Q428" s="36">
        <f t="shared" si="31"/>
        <v>0.9</v>
      </c>
      <c r="R428" s="37">
        <f t="shared" si="32"/>
        <v>8147.8699999999544</v>
      </c>
      <c r="S428" s="38">
        <f t="shared" si="33"/>
        <v>10443.124978999942</v>
      </c>
      <c r="T428" s="38"/>
      <c r="U428" s="62"/>
      <c r="V428" s="39">
        <f t="shared" si="34"/>
        <v>63905.729999999989</v>
      </c>
      <c r="W428" s="39">
        <f t="shared" si="35"/>
        <v>74348.854978999938</v>
      </c>
      <c r="X428" s="1">
        <f t="shared" si="36"/>
        <v>61805</v>
      </c>
      <c r="Y428" s="37">
        <f t="shared" si="37"/>
        <v>12543.854978999938</v>
      </c>
      <c r="Z428" s="183">
        <f t="shared" si="38"/>
        <v>0.2029585790631816</v>
      </c>
      <c r="AA428" s="183">
        <f>SUM($C$2:C428)*D428/SUM($B$2:B428)-1</f>
        <v>0.26190739923334072</v>
      </c>
      <c r="AB428" s="183">
        <f t="shared" si="39"/>
        <v>-5.8948820170159122E-2</v>
      </c>
      <c r="AC428" s="40">
        <f t="shared" si="40"/>
        <v>0.18804208888888901</v>
      </c>
    </row>
    <row r="429" spans="1:29">
      <c r="A429" s="63" t="s">
        <v>1715</v>
      </c>
      <c r="B429" s="2">
        <v>135</v>
      </c>
      <c r="C429" s="177">
        <v>102.69</v>
      </c>
      <c r="D429" s="178">
        <v>1.3140000000000001</v>
      </c>
      <c r="E429" s="32">
        <f t="shared" si="22"/>
        <v>0.22000000000000003</v>
      </c>
      <c r="F429" s="26">
        <f t="shared" si="23"/>
        <v>6.666266666666666E-3</v>
      </c>
      <c r="H429" s="58">
        <f t="shared" si="24"/>
        <v>0.89994599999999991</v>
      </c>
      <c r="I429" s="2" t="s">
        <v>65</v>
      </c>
      <c r="J429" s="33" t="s">
        <v>1707</v>
      </c>
      <c r="K429" s="59">
        <f t="shared" si="25"/>
        <v>44113</v>
      </c>
      <c r="L429" s="60" t="str">
        <f t="shared" ca="1" si="26"/>
        <v>2021/4/9</v>
      </c>
      <c r="M429" s="44">
        <f t="shared" ca="1" si="27"/>
        <v>24705</v>
      </c>
      <c r="N429" s="61">
        <f t="shared" ca="1" si="28"/>
        <v>1.3296105646630236E-2</v>
      </c>
      <c r="O429" s="35">
        <f t="shared" si="29"/>
        <v>134.93466000000001</v>
      </c>
      <c r="P429" s="35">
        <f t="shared" si="30"/>
        <v>-6.533999999999196E-2</v>
      </c>
      <c r="Q429" s="36">
        <f t="shared" si="31"/>
        <v>0.9</v>
      </c>
      <c r="R429" s="37">
        <f t="shared" si="32"/>
        <v>8250.559999999954</v>
      </c>
      <c r="S429" s="38">
        <f t="shared" si="33"/>
        <v>10841.235839999939</v>
      </c>
      <c r="T429" s="38"/>
      <c r="U429" s="62"/>
      <c r="V429" s="39">
        <f t="shared" si="34"/>
        <v>63905.729999999989</v>
      </c>
      <c r="W429" s="39">
        <f t="shared" si="35"/>
        <v>74746.965839999932</v>
      </c>
      <c r="X429" s="1">
        <f t="shared" si="36"/>
        <v>61940</v>
      </c>
      <c r="Y429" s="37">
        <f t="shared" si="37"/>
        <v>12806.965839999932</v>
      </c>
      <c r="Z429" s="183">
        <f t="shared" si="38"/>
        <v>0.20676405941233345</v>
      </c>
      <c r="AA429" s="183">
        <f>SUM($C$2:C429)*D429/SUM($B$2:B429)-1</f>
        <v>0.29306218847656162</v>
      </c>
      <c r="AB429" s="183">
        <f t="shared" si="39"/>
        <v>-8.629812906422818E-2</v>
      </c>
      <c r="AC429" s="40">
        <f t="shared" si="40"/>
        <v>0.21333373333333336</v>
      </c>
    </row>
    <row r="430" spans="1:29">
      <c r="A430" s="63" t="s">
        <v>1716</v>
      </c>
      <c r="B430" s="2">
        <v>135</v>
      </c>
      <c r="C430" s="177">
        <v>99.99</v>
      </c>
      <c r="D430" s="178">
        <v>1.3494999999999999</v>
      </c>
      <c r="E430" s="32">
        <f t="shared" si="22"/>
        <v>0.22000000000000003</v>
      </c>
      <c r="F430" s="26">
        <f t="shared" si="23"/>
        <v>-1.9801733333333391E-2</v>
      </c>
      <c r="H430" s="58">
        <f t="shared" si="24"/>
        <v>-2.6732340000000079</v>
      </c>
      <c r="I430" s="2" t="s">
        <v>65</v>
      </c>
      <c r="J430" s="33" t="s">
        <v>1709</v>
      </c>
      <c r="K430" s="59">
        <f t="shared" si="25"/>
        <v>44116</v>
      </c>
      <c r="L430" s="60" t="str">
        <f t="shared" ca="1" si="26"/>
        <v>2021/4/9</v>
      </c>
      <c r="M430" s="44">
        <f t="shared" ca="1" si="27"/>
        <v>24300</v>
      </c>
      <c r="N430" s="61">
        <f t="shared" ca="1" si="28"/>
        <v>-4.0153514814814932E-2</v>
      </c>
      <c r="O430" s="35">
        <f t="shared" si="29"/>
        <v>134.93650499999998</v>
      </c>
      <c r="P430" s="35">
        <f t="shared" si="30"/>
        <v>-6.3495000000017399E-2</v>
      </c>
      <c r="Q430" s="36">
        <f t="shared" si="31"/>
        <v>0.9</v>
      </c>
      <c r="R430" s="37">
        <f t="shared" si="32"/>
        <v>8350.5499999999538</v>
      </c>
      <c r="S430" s="38">
        <f t="shared" si="33"/>
        <v>11269.067224999937</v>
      </c>
      <c r="T430" s="38"/>
      <c r="U430" s="62"/>
      <c r="V430" s="39">
        <f t="shared" si="34"/>
        <v>63905.729999999989</v>
      </c>
      <c r="W430" s="39">
        <f t="shared" si="35"/>
        <v>75174.797224999929</v>
      </c>
      <c r="X430" s="1">
        <f t="shared" si="36"/>
        <v>62075</v>
      </c>
      <c r="Y430" s="37">
        <f t="shared" si="37"/>
        <v>13099.797224999929</v>
      </c>
      <c r="Z430" s="183">
        <f t="shared" si="38"/>
        <v>0.21103177164719988</v>
      </c>
      <c r="AA430" s="183">
        <f>SUM($C$2:C430)*D430/SUM($B$2:B430)-1</f>
        <v>0.32727637044254876</v>
      </c>
      <c r="AB430" s="183">
        <f t="shared" si="39"/>
        <v>-0.11624459879534887</v>
      </c>
      <c r="AC430" s="40">
        <f t="shared" si="40"/>
        <v>0.23980173333333343</v>
      </c>
    </row>
    <row r="431" spans="1:29">
      <c r="A431" s="63" t="s">
        <v>1717</v>
      </c>
      <c r="B431" s="2">
        <v>120</v>
      </c>
      <c r="C431" s="177">
        <v>88.75</v>
      </c>
      <c r="D431" s="178">
        <v>1.3514999999999999</v>
      </c>
      <c r="E431" s="32">
        <f t="shared" si="22"/>
        <v>0.21000000000000002</v>
      </c>
      <c r="F431" s="26">
        <f t="shared" si="23"/>
        <v>-2.123541666666675E-2</v>
      </c>
      <c r="H431" s="58">
        <f t="shared" si="24"/>
        <v>-2.5482500000000101</v>
      </c>
      <c r="I431" s="2" t="s">
        <v>65</v>
      </c>
      <c r="J431" s="33" t="s">
        <v>1711</v>
      </c>
      <c r="K431" s="59">
        <f t="shared" si="25"/>
        <v>44117</v>
      </c>
      <c r="L431" s="60" t="str">
        <f t="shared" ca="1" si="26"/>
        <v>2021/4/9</v>
      </c>
      <c r="M431" s="44">
        <f t="shared" ca="1" si="27"/>
        <v>21480</v>
      </c>
      <c r="N431" s="61">
        <f t="shared" ca="1" si="28"/>
        <v>-4.3301268621974101E-2</v>
      </c>
      <c r="O431" s="35">
        <f t="shared" si="29"/>
        <v>119.94562499999999</v>
      </c>
      <c r="P431" s="35">
        <f t="shared" si="30"/>
        <v>-5.437500000000739E-2</v>
      </c>
      <c r="Q431" s="36">
        <f t="shared" si="31"/>
        <v>0.8</v>
      </c>
      <c r="R431" s="37">
        <f t="shared" si="32"/>
        <v>8439.2999999999538</v>
      </c>
      <c r="S431" s="38">
        <f t="shared" si="33"/>
        <v>11405.713949999938</v>
      </c>
      <c r="T431" s="38"/>
      <c r="U431" s="62"/>
      <c r="V431" s="39">
        <f t="shared" si="34"/>
        <v>63905.729999999989</v>
      </c>
      <c r="W431" s="39">
        <f t="shared" si="35"/>
        <v>75311.443949999928</v>
      </c>
      <c r="X431" s="1">
        <f t="shared" si="36"/>
        <v>62195</v>
      </c>
      <c r="Y431" s="37">
        <f t="shared" si="37"/>
        <v>13116.443949999928</v>
      </c>
      <c r="Z431" s="183">
        <f t="shared" si="38"/>
        <v>0.21089225741618978</v>
      </c>
      <c r="AA431" s="183">
        <f>SUM($C$2:C431)*D431/SUM($B$2:B431)-1</f>
        <v>0.32860215730610154</v>
      </c>
      <c r="AB431" s="183">
        <f t="shared" si="39"/>
        <v>-0.11770989988991176</v>
      </c>
      <c r="AC431" s="40">
        <f t="shared" si="40"/>
        <v>0.23123541666666678</v>
      </c>
    </row>
    <row r="432" spans="1:29">
      <c r="A432" s="63" t="s">
        <v>1745</v>
      </c>
      <c r="B432" s="2">
        <v>120</v>
      </c>
      <c r="C432" s="177">
        <v>89.27</v>
      </c>
      <c r="D432" s="178">
        <v>1.3435999999999999</v>
      </c>
      <c r="E432" s="32">
        <f t="shared" si="22"/>
        <v>0.21000000000000002</v>
      </c>
      <c r="F432" s="26">
        <f t="shared" si="23"/>
        <v>-1.5500683333333497E-2</v>
      </c>
      <c r="H432" s="58">
        <f t="shared" si="24"/>
        <v>-1.8600820000000198</v>
      </c>
      <c r="I432" s="2" t="s">
        <v>65</v>
      </c>
      <c r="J432" s="33" t="s">
        <v>1720</v>
      </c>
      <c r="K432" s="59">
        <f t="shared" si="25"/>
        <v>44118</v>
      </c>
      <c r="L432" s="60" t="str">
        <f t="shared" ca="1" si="26"/>
        <v>2021/4/9</v>
      </c>
      <c r="M432" s="44">
        <f t="shared" ca="1" si="27"/>
        <v>21360</v>
      </c>
      <c r="N432" s="61">
        <f t="shared" ca="1" si="28"/>
        <v>-3.1785109082397338E-2</v>
      </c>
      <c r="O432" s="35">
        <f t="shared" si="29"/>
        <v>119.94317199999999</v>
      </c>
      <c r="P432" s="35">
        <f t="shared" si="30"/>
        <v>-5.6828000000010093E-2</v>
      </c>
      <c r="Q432" s="36">
        <f t="shared" si="31"/>
        <v>0.8</v>
      </c>
      <c r="R432" s="37">
        <f t="shared" si="32"/>
        <v>8528.5699999999542</v>
      </c>
      <c r="S432" s="38">
        <f t="shared" si="33"/>
        <v>11458.986651999938</v>
      </c>
      <c r="T432" s="38"/>
      <c r="U432" s="62"/>
      <c r="V432" s="39">
        <f t="shared" si="34"/>
        <v>63905.729999999989</v>
      </c>
      <c r="W432" s="39">
        <f t="shared" si="35"/>
        <v>75364.71665199993</v>
      </c>
      <c r="X432" s="1">
        <f t="shared" si="36"/>
        <v>62315</v>
      </c>
      <c r="Y432" s="37">
        <f t="shared" si="37"/>
        <v>13049.71665199993</v>
      </c>
      <c r="Z432" s="183">
        <f t="shared" si="38"/>
        <v>0.20941533582604399</v>
      </c>
      <c r="AA432" s="183">
        <f>SUM($C$2:C432)*D432/SUM($B$2:B432)-1</f>
        <v>0.32021225268947551</v>
      </c>
      <c r="AB432" s="183">
        <f t="shared" si="39"/>
        <v>-0.11079691686343152</v>
      </c>
      <c r="AC432" s="40">
        <f t="shared" si="40"/>
        <v>0.22550068333333351</v>
      </c>
    </row>
    <row r="433" spans="1:29">
      <c r="A433" s="63" t="s">
        <v>1746</v>
      </c>
      <c r="B433" s="2">
        <v>120</v>
      </c>
      <c r="C433" s="177">
        <v>89.77</v>
      </c>
      <c r="D433" s="178">
        <v>1.3361000000000001</v>
      </c>
      <c r="E433" s="32">
        <f t="shared" si="22"/>
        <v>0.21000000000000002</v>
      </c>
      <c r="F433" s="26">
        <f t="shared" si="23"/>
        <v>-9.9865166666667452E-3</v>
      </c>
      <c r="H433" s="58">
        <f t="shared" si="24"/>
        <v>-1.1983820000000094</v>
      </c>
      <c r="I433" s="2" t="s">
        <v>65</v>
      </c>
      <c r="J433" s="33" t="s">
        <v>1722</v>
      </c>
      <c r="K433" s="59">
        <f t="shared" si="25"/>
        <v>44119</v>
      </c>
      <c r="L433" s="60" t="str">
        <f t="shared" ca="1" si="26"/>
        <v>2021/4/9</v>
      </c>
      <c r="M433" s="44">
        <f t="shared" ca="1" si="27"/>
        <v>21240</v>
      </c>
      <c r="N433" s="61">
        <f t="shared" ca="1" si="28"/>
        <v>-2.0593664312617863E-2</v>
      </c>
      <c r="O433" s="35">
        <f t="shared" si="29"/>
        <v>119.941697</v>
      </c>
      <c r="P433" s="35">
        <f t="shared" si="30"/>
        <v>-5.8302999999995109E-2</v>
      </c>
      <c r="Q433" s="36">
        <f t="shared" si="31"/>
        <v>0.8</v>
      </c>
      <c r="R433" s="37">
        <f t="shared" si="32"/>
        <v>8618.3399999999547</v>
      </c>
      <c r="S433" s="38">
        <f t="shared" si="33"/>
        <v>11514.96407399994</v>
      </c>
      <c r="T433" s="38"/>
      <c r="U433" s="62"/>
      <c r="V433" s="39">
        <f t="shared" si="34"/>
        <v>63905.729999999989</v>
      </c>
      <c r="W433" s="39">
        <f t="shared" si="35"/>
        <v>75420.694073999926</v>
      </c>
      <c r="X433" s="1">
        <f t="shared" si="36"/>
        <v>62435</v>
      </c>
      <c r="Y433" s="37">
        <f t="shared" si="37"/>
        <v>12985.694073999926</v>
      </c>
      <c r="Z433" s="183">
        <f t="shared" si="38"/>
        <v>0.2079874120925751</v>
      </c>
      <c r="AA433" s="183">
        <f>SUM($C$2:C433)*D433/SUM($B$2:B433)-1</f>
        <v>0.3122357245014924</v>
      </c>
      <c r="AB433" s="183">
        <f t="shared" si="39"/>
        <v>-0.1042483124089173</v>
      </c>
      <c r="AC433" s="40">
        <f t="shared" si="40"/>
        <v>0.21998651666666677</v>
      </c>
    </row>
    <row r="434" spans="1:29">
      <c r="A434" s="63" t="s">
        <v>1747</v>
      </c>
      <c r="B434" s="2">
        <v>135</v>
      </c>
      <c r="C434" s="177">
        <v>101.45</v>
      </c>
      <c r="D434" s="178">
        <v>1.33</v>
      </c>
      <c r="E434" s="32">
        <f t="shared" si="22"/>
        <v>0.22000000000000003</v>
      </c>
      <c r="F434" s="26">
        <f t="shared" si="23"/>
        <v>-5.4894074074074645E-3</v>
      </c>
      <c r="H434" s="58">
        <f t="shared" si="24"/>
        <v>-0.74107000000000767</v>
      </c>
      <c r="I434" s="2" t="s">
        <v>65</v>
      </c>
      <c r="J434" s="33" t="s">
        <v>1724</v>
      </c>
      <c r="K434" s="59">
        <f t="shared" si="25"/>
        <v>44120</v>
      </c>
      <c r="L434" s="60" t="str">
        <f t="shared" ca="1" si="26"/>
        <v>2021/4/9</v>
      </c>
      <c r="M434" s="44">
        <f t="shared" ca="1" si="27"/>
        <v>23760</v>
      </c>
      <c r="N434" s="61">
        <f t="shared" ca="1" si="28"/>
        <v>-1.1384282407407525E-2</v>
      </c>
      <c r="O434" s="35">
        <f t="shared" si="29"/>
        <v>134.92850000000001</v>
      </c>
      <c r="P434" s="35">
        <f t="shared" si="30"/>
        <v>-7.149999999998613E-2</v>
      </c>
      <c r="Q434" s="36">
        <f t="shared" si="31"/>
        <v>0.9</v>
      </c>
      <c r="R434" s="37">
        <f t="shared" si="32"/>
        <v>8719.7899999999554</v>
      </c>
      <c r="S434" s="38">
        <f t="shared" si="33"/>
        <v>11597.320699999942</v>
      </c>
      <c r="T434" s="38"/>
      <c r="U434" s="62"/>
      <c r="V434" s="39">
        <f t="shared" si="34"/>
        <v>63905.729999999989</v>
      </c>
      <c r="W434" s="39">
        <f t="shared" si="35"/>
        <v>75503.050699999934</v>
      </c>
      <c r="X434" s="1">
        <f t="shared" si="36"/>
        <v>62570</v>
      </c>
      <c r="Y434" s="37">
        <f t="shared" si="37"/>
        <v>12933.050699999934</v>
      </c>
      <c r="Z434" s="183">
        <f t="shared" si="38"/>
        <v>0.20669731021256088</v>
      </c>
      <c r="AA434" s="183">
        <f>SUM($C$2:C434)*D434/SUM($B$2:B434)-1</f>
        <v>0.30557745448686857</v>
      </c>
      <c r="AB434" s="183">
        <f t="shared" si="39"/>
        <v>-9.8880144274307691E-2</v>
      </c>
      <c r="AC434" s="40">
        <f t="shared" si="40"/>
        <v>0.2254894074074075</v>
      </c>
    </row>
    <row r="435" spans="1:29">
      <c r="A435" s="63" t="s">
        <v>1748</v>
      </c>
      <c r="B435" s="2">
        <v>135</v>
      </c>
      <c r="C435" s="177">
        <v>102.51</v>
      </c>
      <c r="D435" s="178">
        <v>1.3162</v>
      </c>
      <c r="E435" s="32">
        <f t="shared" si="22"/>
        <v>0.22000000000000003</v>
      </c>
      <c r="F435" s="26">
        <f t="shared" si="23"/>
        <v>4.9017333333333012E-3</v>
      </c>
      <c r="H435" s="58">
        <f t="shared" si="24"/>
        <v>0.6617339999999956</v>
      </c>
      <c r="I435" s="2" t="s">
        <v>65</v>
      </c>
      <c r="J435" s="33" t="s">
        <v>1726</v>
      </c>
      <c r="K435" s="59">
        <f t="shared" si="25"/>
        <v>44123</v>
      </c>
      <c r="L435" s="60" t="str">
        <f t="shared" ca="1" si="26"/>
        <v>2021/4/9</v>
      </c>
      <c r="M435" s="44">
        <f t="shared" ca="1" si="27"/>
        <v>23355</v>
      </c>
      <c r="N435" s="61">
        <f t="shared" ca="1" si="28"/>
        <v>1.0341807321772572E-2</v>
      </c>
      <c r="O435" s="35">
        <f t="shared" si="29"/>
        <v>134.92366200000001</v>
      </c>
      <c r="P435" s="35">
        <f t="shared" si="30"/>
        <v>-7.6337999999992689E-2</v>
      </c>
      <c r="Q435" s="36">
        <f t="shared" si="31"/>
        <v>0.9</v>
      </c>
      <c r="R435" s="37">
        <f t="shared" si="32"/>
        <v>8822.2999999999556</v>
      </c>
      <c r="S435" s="38">
        <f t="shared" si="33"/>
        <v>11611.911259999943</v>
      </c>
      <c r="T435" s="38"/>
      <c r="U435" s="62"/>
      <c r="V435" s="39">
        <f t="shared" si="34"/>
        <v>63905.729999999989</v>
      </c>
      <c r="W435" s="39">
        <f t="shared" si="35"/>
        <v>75517.641259999931</v>
      </c>
      <c r="X435" s="1">
        <f t="shared" si="36"/>
        <v>62705</v>
      </c>
      <c r="Y435" s="37">
        <f t="shared" si="37"/>
        <v>12812.641259999931</v>
      </c>
      <c r="Z435" s="183">
        <f t="shared" si="38"/>
        <v>0.20433205103261187</v>
      </c>
      <c r="AA435" s="183">
        <f>SUM($C$2:C435)*D435/SUM($B$2:B435)-1</f>
        <v>0.29139585605658613</v>
      </c>
      <c r="AB435" s="183">
        <f t="shared" si="39"/>
        <v>-8.7063805023974261E-2</v>
      </c>
      <c r="AC435" s="40">
        <f t="shared" si="40"/>
        <v>0.21509826666666673</v>
      </c>
    </row>
    <row r="436" spans="1:29">
      <c r="A436" s="63" t="s">
        <v>1749</v>
      </c>
      <c r="B436" s="2">
        <v>135</v>
      </c>
      <c r="C436" s="177">
        <v>101.54</v>
      </c>
      <c r="D436" s="178">
        <v>1.3289</v>
      </c>
      <c r="E436" s="32">
        <f t="shared" si="22"/>
        <v>0.22000000000000003</v>
      </c>
      <c r="F436" s="26">
        <f t="shared" si="23"/>
        <v>-4.6071407407406763E-3</v>
      </c>
      <c r="H436" s="58">
        <f t="shared" si="24"/>
        <v>-0.6219639999999913</v>
      </c>
      <c r="I436" s="2" t="s">
        <v>65</v>
      </c>
      <c r="J436" s="33" t="s">
        <v>1728</v>
      </c>
      <c r="K436" s="59">
        <f t="shared" si="25"/>
        <v>44124</v>
      </c>
      <c r="L436" s="60" t="str">
        <f t="shared" ca="1" si="26"/>
        <v>2021/4/9</v>
      </c>
      <c r="M436" s="44">
        <f t="shared" ca="1" si="27"/>
        <v>23220</v>
      </c>
      <c r="N436" s="61">
        <f t="shared" ca="1" si="28"/>
        <v>-9.7767812230834111E-3</v>
      </c>
      <c r="O436" s="35">
        <f t="shared" si="29"/>
        <v>134.93650600000001</v>
      </c>
      <c r="P436" s="35">
        <f t="shared" si="30"/>
        <v>-6.3493999999991502E-2</v>
      </c>
      <c r="Q436" s="36">
        <f t="shared" si="31"/>
        <v>0.9</v>
      </c>
      <c r="R436" s="37">
        <f t="shared" si="32"/>
        <v>8923.8399999999565</v>
      </c>
      <c r="S436" s="38">
        <f t="shared" si="33"/>
        <v>11858.890975999942</v>
      </c>
      <c r="T436" s="38"/>
      <c r="U436" s="62"/>
      <c r="V436" s="39">
        <f t="shared" si="34"/>
        <v>63905.729999999989</v>
      </c>
      <c r="W436" s="39">
        <f t="shared" si="35"/>
        <v>75764.620975999933</v>
      </c>
      <c r="X436" s="1">
        <f t="shared" si="36"/>
        <v>62840</v>
      </c>
      <c r="Y436" s="37">
        <f t="shared" si="37"/>
        <v>12924.620975999933</v>
      </c>
      <c r="Z436" s="183">
        <f t="shared" si="38"/>
        <v>0.2056750632718003</v>
      </c>
      <c r="AA436" s="183">
        <f>SUM($C$2:C436)*D436/SUM($B$2:B436)-1</f>
        <v>0.30319748801732316</v>
      </c>
      <c r="AB436" s="183">
        <f t="shared" si="39"/>
        <v>-9.7522424745522862E-2</v>
      </c>
      <c r="AC436" s="40">
        <f t="shared" si="40"/>
        <v>0.2246071407407407</v>
      </c>
    </row>
    <row r="437" spans="1:29">
      <c r="A437" s="63" t="s">
        <v>1750</v>
      </c>
      <c r="B437" s="2">
        <v>135</v>
      </c>
      <c r="C437" s="177">
        <v>102.59</v>
      </c>
      <c r="D437" s="178">
        <v>1.3151999999999999</v>
      </c>
      <c r="E437" s="32">
        <f t="shared" si="22"/>
        <v>0.22000000000000003</v>
      </c>
      <c r="F437" s="26">
        <f t="shared" si="23"/>
        <v>5.6859703703703753E-3</v>
      </c>
      <c r="H437" s="58">
        <f t="shared" si="24"/>
        <v>0.76760600000000068</v>
      </c>
      <c r="I437" s="2" t="s">
        <v>65</v>
      </c>
      <c r="J437" s="33" t="s">
        <v>1730</v>
      </c>
      <c r="K437" s="59">
        <f t="shared" si="25"/>
        <v>44125</v>
      </c>
      <c r="L437" s="60" t="str">
        <f t="shared" ca="1" si="26"/>
        <v>2021/4/9</v>
      </c>
      <c r="M437" s="44">
        <f t="shared" ca="1" si="27"/>
        <v>23085</v>
      </c>
      <c r="N437" s="61">
        <f t="shared" ca="1" si="28"/>
        <v>1.2136720381199924E-2</v>
      </c>
      <c r="O437" s="35">
        <f t="shared" si="29"/>
        <v>134.926368</v>
      </c>
      <c r="P437" s="35">
        <f t="shared" si="30"/>
        <v>-7.3632000000003472E-2</v>
      </c>
      <c r="Q437" s="36">
        <f t="shared" si="31"/>
        <v>0.9</v>
      </c>
      <c r="R437" s="37">
        <f t="shared" si="32"/>
        <v>9026.4299999999566</v>
      </c>
      <c r="S437" s="38">
        <f t="shared" si="33"/>
        <v>11871.560735999943</v>
      </c>
      <c r="T437" s="38"/>
      <c r="U437" s="62"/>
      <c r="V437" s="39">
        <f t="shared" si="34"/>
        <v>63905.729999999989</v>
      </c>
      <c r="W437" s="39">
        <f t="shared" si="35"/>
        <v>75777.290735999937</v>
      </c>
      <c r="X437" s="1">
        <f t="shared" si="36"/>
        <v>62975</v>
      </c>
      <c r="Y437" s="37">
        <f t="shared" si="37"/>
        <v>12802.290735999937</v>
      </c>
      <c r="Z437" s="183">
        <f t="shared" si="38"/>
        <v>0.20329163534735906</v>
      </c>
      <c r="AA437" s="183">
        <f>SUM($C$2:C437)*D437/SUM($B$2:B437)-1</f>
        <v>0.28913514641056293</v>
      </c>
      <c r="AB437" s="183">
        <f t="shared" si="39"/>
        <v>-8.584351106320387E-2</v>
      </c>
      <c r="AC437" s="40">
        <f t="shared" si="40"/>
        <v>0.21431402962962964</v>
      </c>
    </row>
    <row r="438" spans="1:29">
      <c r="A438" s="63" t="s">
        <v>1751</v>
      </c>
      <c r="B438" s="2">
        <v>135</v>
      </c>
      <c r="C438" s="177">
        <v>103.09</v>
      </c>
      <c r="D438" s="178">
        <v>1.3089</v>
      </c>
      <c r="E438" s="32">
        <f t="shared" si="22"/>
        <v>0.22000000000000003</v>
      </c>
      <c r="F438" s="26">
        <f t="shared" si="23"/>
        <v>1.0587451851851828E-2</v>
      </c>
      <c r="H438" s="58">
        <f t="shared" si="24"/>
        <v>1.4293059999999969</v>
      </c>
      <c r="I438" s="2" t="s">
        <v>65</v>
      </c>
      <c r="J438" s="33" t="s">
        <v>1732</v>
      </c>
      <c r="K438" s="59">
        <f t="shared" si="25"/>
        <v>44126</v>
      </c>
      <c r="L438" s="60" t="str">
        <f t="shared" ca="1" si="26"/>
        <v>2021/4/9</v>
      </c>
      <c r="M438" s="44">
        <f t="shared" ca="1" si="27"/>
        <v>22950</v>
      </c>
      <c r="N438" s="61">
        <f t="shared" ca="1" si="28"/>
        <v>2.2731881917211278E-2</v>
      </c>
      <c r="O438" s="35">
        <f t="shared" si="29"/>
        <v>134.93450100000001</v>
      </c>
      <c r="P438" s="35">
        <f t="shared" si="30"/>
        <v>-6.5498999999988428E-2</v>
      </c>
      <c r="Q438" s="36">
        <f t="shared" si="31"/>
        <v>0.9</v>
      </c>
      <c r="R438" s="37">
        <f t="shared" si="32"/>
        <v>9129.5199999999568</v>
      </c>
      <c r="S438" s="38">
        <f t="shared" si="33"/>
        <v>11949.628727999943</v>
      </c>
      <c r="T438" s="38"/>
      <c r="U438" s="62"/>
      <c r="V438" s="39">
        <f t="shared" si="34"/>
        <v>63905.729999999989</v>
      </c>
      <c r="W438" s="39">
        <f t="shared" si="35"/>
        <v>75855.358727999934</v>
      </c>
      <c r="X438" s="1">
        <f t="shared" si="36"/>
        <v>63110</v>
      </c>
      <c r="Y438" s="37">
        <f t="shared" si="37"/>
        <v>12745.358727999934</v>
      </c>
      <c r="Z438" s="183">
        <f t="shared" si="38"/>
        <v>0.20195466214545932</v>
      </c>
      <c r="AA438" s="183">
        <f>SUM($C$2:C438)*D438/SUM($B$2:B438)-1</f>
        <v>0.28234883493052121</v>
      </c>
      <c r="AB438" s="183">
        <f t="shared" si="39"/>
        <v>-8.039417278506189E-2</v>
      </c>
      <c r="AC438" s="40">
        <f t="shared" si="40"/>
        <v>0.20941254814814819</v>
      </c>
    </row>
    <row r="439" spans="1:29">
      <c r="A439" s="63" t="s">
        <v>1752</v>
      </c>
      <c r="B439" s="2">
        <v>135</v>
      </c>
      <c r="C439" s="177">
        <v>104.68</v>
      </c>
      <c r="D439" s="178">
        <v>1.2889999999999999</v>
      </c>
      <c r="E439" s="32">
        <f t="shared" si="22"/>
        <v>0.22000000000000003</v>
      </c>
      <c r="F439" s="26">
        <f t="shared" si="23"/>
        <v>2.6174162962962978E-2</v>
      </c>
      <c r="H439" s="58">
        <f t="shared" si="24"/>
        <v>3.5335120000000018</v>
      </c>
      <c r="I439" s="2" t="s">
        <v>65</v>
      </c>
      <c r="J439" s="33" t="s">
        <v>1734</v>
      </c>
      <c r="K439" s="59">
        <f t="shared" si="25"/>
        <v>44127</v>
      </c>
      <c r="L439" s="60" t="str">
        <f t="shared" ca="1" si="26"/>
        <v>2021/4/9</v>
      </c>
      <c r="M439" s="44">
        <f t="shared" ca="1" si="27"/>
        <v>22815</v>
      </c>
      <c r="N439" s="61">
        <f t="shared" ca="1" si="28"/>
        <v>5.6529996931843116E-2</v>
      </c>
      <c r="O439" s="35">
        <f t="shared" si="29"/>
        <v>134.93252000000001</v>
      </c>
      <c r="P439" s="35">
        <f t="shared" si="30"/>
        <v>-6.7479999999989104E-2</v>
      </c>
      <c r="Q439" s="36">
        <f t="shared" si="31"/>
        <v>0.9</v>
      </c>
      <c r="R439" s="37">
        <f t="shared" si="32"/>
        <v>9234.1999999999571</v>
      </c>
      <c r="S439" s="38">
        <f t="shared" si="33"/>
        <v>11902.883799999943</v>
      </c>
      <c r="T439" s="38"/>
      <c r="U439" s="62"/>
      <c r="V439" s="39">
        <f t="shared" si="34"/>
        <v>63905.729999999989</v>
      </c>
      <c r="W439" s="39">
        <f t="shared" si="35"/>
        <v>75808.613799999934</v>
      </c>
      <c r="X439" s="1">
        <f t="shared" si="36"/>
        <v>63245</v>
      </c>
      <c r="Y439" s="37">
        <f t="shared" si="37"/>
        <v>12563.613799999934</v>
      </c>
      <c r="Z439" s="183">
        <f t="shared" si="38"/>
        <v>0.19864991382717889</v>
      </c>
      <c r="AA439" s="183">
        <f>SUM($C$2:C439)*D439/SUM($B$2:B439)-1</f>
        <v>0.2622858884373247</v>
      </c>
      <c r="AB439" s="183">
        <f t="shared" si="39"/>
        <v>-6.3635974610145807E-2</v>
      </c>
      <c r="AC439" s="40">
        <f t="shared" si="40"/>
        <v>0.19382583703703704</v>
      </c>
    </row>
    <row r="440" spans="1:29">
      <c r="A440" s="63" t="s">
        <v>1753</v>
      </c>
      <c r="B440" s="2">
        <v>135</v>
      </c>
      <c r="C440" s="177">
        <v>104.65</v>
      </c>
      <c r="D440" s="178">
        <v>1.2892999999999999</v>
      </c>
      <c r="E440" s="32">
        <f t="shared" si="22"/>
        <v>0.22000000000000003</v>
      </c>
      <c r="F440" s="26">
        <f t="shared" si="23"/>
        <v>2.5880074074074048E-2</v>
      </c>
      <c r="H440" s="58">
        <f t="shared" si="24"/>
        <v>3.4938099999999963</v>
      </c>
      <c r="I440" s="2" t="s">
        <v>65</v>
      </c>
      <c r="J440" s="33" t="s">
        <v>1736</v>
      </c>
      <c r="K440" s="59">
        <f t="shared" si="25"/>
        <v>44130</v>
      </c>
      <c r="L440" s="60" t="str">
        <f t="shared" ca="1" si="26"/>
        <v>2021/4/9</v>
      </c>
      <c r="M440" s="44">
        <f t="shared" ca="1" si="27"/>
        <v>22410</v>
      </c>
      <c r="N440" s="61">
        <f t="shared" ca="1" si="28"/>
        <v>5.6904982150825463E-2</v>
      </c>
      <c r="O440" s="35">
        <f t="shared" si="29"/>
        <v>134.92524499999999</v>
      </c>
      <c r="P440" s="35">
        <f t="shared" si="30"/>
        <v>-7.4755000000010341E-2</v>
      </c>
      <c r="Q440" s="36">
        <f t="shared" si="31"/>
        <v>0.9</v>
      </c>
      <c r="R440" s="37">
        <f t="shared" si="32"/>
        <v>9338.8499999999567</v>
      </c>
      <c r="S440" s="38">
        <f t="shared" si="33"/>
        <v>12040.579304999943</v>
      </c>
      <c r="T440" s="38"/>
      <c r="U440" s="62"/>
      <c r="V440" s="39">
        <f t="shared" si="34"/>
        <v>63905.729999999989</v>
      </c>
      <c r="W440" s="39">
        <f t="shared" si="35"/>
        <v>75946.30930499993</v>
      </c>
      <c r="X440" s="1">
        <f t="shared" si="36"/>
        <v>63380</v>
      </c>
      <c r="Y440" s="37">
        <f t="shared" si="37"/>
        <v>12566.30930499993</v>
      </c>
      <c r="Z440" s="183">
        <f t="shared" si="38"/>
        <v>0.19826931689807403</v>
      </c>
      <c r="AA440" s="183">
        <f>SUM($C$2:C440)*D440/SUM($B$2:B440)-1</f>
        <v>0.26201473765903183</v>
      </c>
      <c r="AB440" s="183">
        <f t="shared" si="39"/>
        <v>-6.3745420760957794E-2</v>
      </c>
      <c r="AC440" s="40">
        <f t="shared" si="40"/>
        <v>0.19411992592592597</v>
      </c>
    </row>
    <row r="441" spans="1:29">
      <c r="A441" s="63" t="s">
        <v>1754</v>
      </c>
      <c r="B441" s="2">
        <v>135</v>
      </c>
      <c r="C441" s="177">
        <v>104.53</v>
      </c>
      <c r="D441" s="178">
        <v>1.2907999999999999</v>
      </c>
      <c r="E441" s="32">
        <f t="shared" si="22"/>
        <v>0.22000000000000003</v>
      </c>
      <c r="F441" s="26">
        <f t="shared" si="23"/>
        <v>2.470371851851854E-2</v>
      </c>
      <c r="H441" s="58">
        <f t="shared" si="24"/>
        <v>3.3350020000000029</v>
      </c>
      <c r="I441" s="2" t="s">
        <v>65</v>
      </c>
      <c r="J441" s="33" t="s">
        <v>1738</v>
      </c>
      <c r="K441" s="59">
        <f t="shared" si="25"/>
        <v>44131</v>
      </c>
      <c r="L441" s="60" t="str">
        <f t="shared" ca="1" si="26"/>
        <v>2021/4/9</v>
      </c>
      <c r="M441" s="44">
        <f t="shared" ca="1" si="27"/>
        <v>22275</v>
      </c>
      <c r="N441" s="61">
        <f t="shared" ca="1" si="28"/>
        <v>5.4647619753086463E-2</v>
      </c>
      <c r="O441" s="35">
        <f t="shared" si="29"/>
        <v>134.927324</v>
      </c>
      <c r="P441" s="35">
        <f t="shared" si="30"/>
        <v>-7.2676000000001295E-2</v>
      </c>
      <c r="Q441" s="36">
        <f t="shared" si="31"/>
        <v>0.9</v>
      </c>
      <c r="R441" s="37">
        <f t="shared" si="32"/>
        <v>9443.3799999999574</v>
      </c>
      <c r="S441" s="38">
        <f t="shared" si="33"/>
        <v>12189.514903999945</v>
      </c>
      <c r="T441" s="38"/>
      <c r="U441" s="62"/>
      <c r="V441" s="39">
        <f t="shared" si="34"/>
        <v>63905.729999999989</v>
      </c>
      <c r="W441" s="39">
        <f t="shared" si="35"/>
        <v>76095.244903999934</v>
      </c>
      <c r="X441" s="1">
        <f t="shared" si="36"/>
        <v>63515</v>
      </c>
      <c r="Y441" s="37">
        <f t="shared" si="37"/>
        <v>12580.244903999934</v>
      </c>
      <c r="Z441" s="183">
        <f t="shared" si="38"/>
        <v>0.1980673054239146</v>
      </c>
      <c r="AA441" s="183">
        <f>SUM($C$2:C441)*D441/SUM($B$2:B441)-1</f>
        <v>0.2629173680552237</v>
      </c>
      <c r="AB441" s="183">
        <f t="shared" si="39"/>
        <v>-6.4850062631309102E-2</v>
      </c>
      <c r="AC441" s="40">
        <f t="shared" si="40"/>
        <v>0.19529628148148148</v>
      </c>
    </row>
    <row r="442" spans="1:29">
      <c r="A442" s="63" t="s">
        <v>1755</v>
      </c>
      <c r="B442" s="2">
        <v>135</v>
      </c>
      <c r="C442" s="177">
        <v>104.11</v>
      </c>
      <c r="D442" s="178">
        <v>1.296</v>
      </c>
      <c r="E442" s="32">
        <f t="shared" si="22"/>
        <v>0.22000000000000003</v>
      </c>
      <c r="F442" s="26">
        <f t="shared" si="23"/>
        <v>2.0586474074073952E-2</v>
      </c>
      <c r="H442" s="58">
        <f t="shared" si="24"/>
        <v>2.7791739999999834</v>
      </c>
      <c r="I442" s="2" t="s">
        <v>65</v>
      </c>
      <c r="J442" s="33" t="s">
        <v>1740</v>
      </c>
      <c r="K442" s="59">
        <f t="shared" si="25"/>
        <v>44132</v>
      </c>
      <c r="L442" s="60" t="str">
        <f t="shared" ca="1" si="26"/>
        <v>2021/4/9</v>
      </c>
      <c r="M442" s="44">
        <f t="shared" ca="1" si="27"/>
        <v>22140</v>
      </c>
      <c r="N442" s="61">
        <f t="shared" ca="1" si="28"/>
        <v>4.5817457542908488E-2</v>
      </c>
      <c r="O442" s="35">
        <f t="shared" si="29"/>
        <v>134.92655999999999</v>
      </c>
      <c r="P442" s="35">
        <f t="shared" si="30"/>
        <v>-7.3440000000005057E-2</v>
      </c>
      <c r="Q442" s="36">
        <f t="shared" si="31"/>
        <v>0.9</v>
      </c>
      <c r="R442" s="37">
        <f t="shared" si="32"/>
        <v>9547.4899999999579</v>
      </c>
      <c r="S442" s="38">
        <f t="shared" si="33"/>
        <v>12373.547039999947</v>
      </c>
      <c r="T442" s="38"/>
      <c r="U442" s="62"/>
      <c r="V442" s="39">
        <f t="shared" si="34"/>
        <v>63905.729999999989</v>
      </c>
      <c r="W442" s="39">
        <f t="shared" si="35"/>
        <v>76279.277039999928</v>
      </c>
      <c r="X442" s="1">
        <f t="shared" si="36"/>
        <v>63650</v>
      </c>
      <c r="Y442" s="37">
        <f t="shared" si="37"/>
        <v>12629.277039999928</v>
      </c>
      <c r="Z442" s="183">
        <f t="shared" si="38"/>
        <v>0.19841754972505776</v>
      </c>
      <c r="AA442" s="183">
        <f>SUM($C$2:C442)*D442/SUM($B$2:B442)-1</f>
        <v>0.26743094726840733</v>
      </c>
      <c r="AB442" s="183">
        <f t="shared" si="39"/>
        <v>-6.9013397543349564E-2</v>
      </c>
      <c r="AC442" s="40">
        <f t="shared" si="40"/>
        <v>0.19941352592592607</v>
      </c>
    </row>
    <row r="443" spans="1:29">
      <c r="A443" s="63" t="s">
        <v>1756</v>
      </c>
      <c r="B443" s="2">
        <v>135</v>
      </c>
      <c r="C443" s="177">
        <v>103.65</v>
      </c>
      <c r="D443" s="178">
        <v>1.3018000000000001</v>
      </c>
      <c r="E443" s="32">
        <f t="shared" si="22"/>
        <v>0.22000000000000003</v>
      </c>
      <c r="F443" s="26">
        <f t="shared" si="23"/>
        <v>1.6077111111111139E-2</v>
      </c>
      <c r="H443" s="58">
        <f t="shared" si="24"/>
        <v>2.1704100000000039</v>
      </c>
      <c r="I443" s="2" t="s">
        <v>65</v>
      </c>
      <c r="J443" s="33" t="s">
        <v>1742</v>
      </c>
      <c r="K443" s="59">
        <f t="shared" si="25"/>
        <v>44133</v>
      </c>
      <c r="L443" s="60" t="str">
        <f t="shared" ca="1" si="26"/>
        <v>2021/4/9</v>
      </c>
      <c r="M443" s="44">
        <f t="shared" ca="1" si="27"/>
        <v>22005</v>
      </c>
      <c r="N443" s="61">
        <f t="shared" ca="1" si="28"/>
        <v>3.6000892978868507E-2</v>
      </c>
      <c r="O443" s="35">
        <f t="shared" si="29"/>
        <v>134.93157000000002</v>
      </c>
      <c r="P443" s="35">
        <f t="shared" si="30"/>
        <v>-6.8429999999978008E-2</v>
      </c>
      <c r="Q443" s="36">
        <f t="shared" si="31"/>
        <v>0.9</v>
      </c>
      <c r="R443" s="37">
        <f t="shared" si="32"/>
        <v>9651.1399999999576</v>
      </c>
      <c r="S443" s="38">
        <f t="shared" si="33"/>
        <v>12563.854051999946</v>
      </c>
      <c r="T443" s="38"/>
      <c r="U443" s="62"/>
      <c r="V443" s="39">
        <f t="shared" si="34"/>
        <v>63905.729999999989</v>
      </c>
      <c r="W443" s="39">
        <f t="shared" si="35"/>
        <v>76469.584051999933</v>
      </c>
      <c r="X443" s="1">
        <f t="shared" si="36"/>
        <v>63785</v>
      </c>
      <c r="Y443" s="37">
        <f t="shared" si="37"/>
        <v>12684.584051999933</v>
      </c>
      <c r="Z443" s="183">
        <f t="shared" si="38"/>
        <v>0.19886468686995262</v>
      </c>
      <c r="AA443" s="183">
        <f>SUM($C$2:C443)*D443/SUM($B$2:B443)-1</f>
        <v>0.27251942523504669</v>
      </c>
      <c r="AB443" s="183">
        <f t="shared" si="39"/>
        <v>-7.3654738365094063E-2</v>
      </c>
      <c r="AC443" s="40">
        <f t="shared" si="40"/>
        <v>0.20392288888888888</v>
      </c>
    </row>
    <row r="444" spans="1:29">
      <c r="A444" s="63" t="s">
        <v>1757</v>
      </c>
      <c r="B444" s="2">
        <v>135</v>
      </c>
      <c r="C444" s="177">
        <v>105.93</v>
      </c>
      <c r="D444" s="178">
        <v>1.2738</v>
      </c>
      <c r="E444" s="32">
        <f t="shared" si="22"/>
        <v>0.22000000000000003</v>
      </c>
      <c r="F444" s="26">
        <f t="shared" si="23"/>
        <v>3.8427866666666609E-2</v>
      </c>
      <c r="H444" s="58">
        <f t="shared" si="24"/>
        <v>5.1877619999999922</v>
      </c>
      <c r="I444" s="2" t="s">
        <v>65</v>
      </c>
      <c r="J444" s="33" t="s">
        <v>1744</v>
      </c>
      <c r="K444" s="59">
        <f t="shared" si="25"/>
        <v>44134</v>
      </c>
      <c r="L444" s="60" t="str">
        <f t="shared" ca="1" si="26"/>
        <v>2021/4/9</v>
      </c>
      <c r="M444" s="44">
        <f t="shared" ca="1" si="27"/>
        <v>21870</v>
      </c>
      <c r="N444" s="61">
        <f t="shared" ca="1" si="28"/>
        <v>8.6581304526748837E-2</v>
      </c>
      <c r="O444" s="35">
        <f t="shared" si="29"/>
        <v>134.93363400000001</v>
      </c>
      <c r="P444" s="35">
        <f t="shared" si="30"/>
        <v>-6.6365999999987935E-2</v>
      </c>
      <c r="Q444" s="36">
        <f t="shared" si="31"/>
        <v>0.9</v>
      </c>
      <c r="R444" s="37">
        <f t="shared" si="32"/>
        <v>9757.0699999999579</v>
      </c>
      <c r="S444" s="38">
        <f t="shared" si="33"/>
        <v>12428.555765999947</v>
      </c>
      <c r="T444" s="38"/>
      <c r="U444" s="62"/>
      <c r="V444" s="39">
        <f t="shared" si="34"/>
        <v>63905.729999999989</v>
      </c>
      <c r="W444" s="39">
        <f t="shared" si="35"/>
        <v>76334.285765999928</v>
      </c>
      <c r="X444" s="1">
        <f t="shared" si="36"/>
        <v>63920</v>
      </c>
      <c r="Y444" s="37">
        <f t="shared" si="37"/>
        <v>12414.285765999928</v>
      </c>
      <c r="Z444" s="183">
        <f t="shared" si="38"/>
        <v>0.19421598507509263</v>
      </c>
      <c r="AA444" s="183">
        <f>SUM($C$2:C444)*D444/SUM($B$2:B444)-1</f>
        <v>0.24462632450331023</v>
      </c>
      <c r="AB444" s="183">
        <f t="shared" si="39"/>
        <v>-5.0410339428217599E-2</v>
      </c>
      <c r="AC444" s="40">
        <f t="shared" si="40"/>
        <v>0.18157213333333341</v>
      </c>
    </row>
    <row r="445" spans="1:29">
      <c r="A445" s="181" t="s">
        <v>1803</v>
      </c>
      <c r="B445" s="2">
        <v>135</v>
      </c>
      <c r="C445" s="177">
        <v>105.4</v>
      </c>
      <c r="D445" s="178">
        <v>1.2802</v>
      </c>
      <c r="E445" s="32">
        <f t="shared" si="22"/>
        <v>0.22000000000000003</v>
      </c>
      <c r="F445" s="26">
        <f t="shared" si="23"/>
        <v>3.3232296296296225E-2</v>
      </c>
      <c r="H445" s="58">
        <f t="shared" si="24"/>
        <v>4.4863599999999906</v>
      </c>
      <c r="I445" s="2" t="s">
        <v>65</v>
      </c>
      <c r="J445" s="33" t="s">
        <v>1804</v>
      </c>
      <c r="K445" s="59">
        <f t="shared" si="25"/>
        <v>44137</v>
      </c>
      <c r="L445" s="60" t="str">
        <f t="shared" ca="1" si="26"/>
        <v>2021/4/9</v>
      </c>
      <c r="M445" s="44">
        <f t="shared" ca="1" si="27"/>
        <v>21465</v>
      </c>
      <c r="N445" s="61">
        <f t="shared" ca="1" si="28"/>
        <v>7.6287975774516487E-2</v>
      </c>
      <c r="O445" s="35">
        <f t="shared" si="29"/>
        <v>134.93308000000002</v>
      </c>
      <c r="P445" s="35">
        <f t="shared" si="30"/>
        <v>-6.6919999999981883E-2</v>
      </c>
      <c r="Q445" s="36">
        <f t="shared" si="31"/>
        <v>0.9</v>
      </c>
      <c r="R445" s="37">
        <f t="shared" si="32"/>
        <v>9862.4699999999575</v>
      </c>
      <c r="S445" s="38">
        <f t="shared" si="33"/>
        <v>12625.934093999946</v>
      </c>
      <c r="T445" s="38"/>
      <c r="U445" s="62"/>
      <c r="V445" s="39">
        <f t="shared" si="34"/>
        <v>63905.729999999989</v>
      </c>
      <c r="W445" s="39">
        <f t="shared" si="35"/>
        <v>76531.664093999934</v>
      </c>
      <c r="X445" s="1">
        <f t="shared" si="36"/>
        <v>64055</v>
      </c>
      <c r="Y445" s="37">
        <f t="shared" si="37"/>
        <v>12476.664093999934</v>
      </c>
      <c r="Z445" s="183">
        <f t="shared" si="38"/>
        <v>0.19478048698774386</v>
      </c>
      <c r="AA445" s="183">
        <f>SUM($C$2:C445)*D445/SUM($B$2:B445)-1</f>
        <v>0.25034578837227506</v>
      </c>
      <c r="AB445" s="183">
        <f t="shared" si="39"/>
        <v>-5.5565301384531196E-2</v>
      </c>
      <c r="AC445" s="40">
        <f t="shared" si="40"/>
        <v>0.1867677037037038</v>
      </c>
    </row>
    <row r="446" spans="1:29">
      <c r="A446" s="63" t="s">
        <v>1805</v>
      </c>
      <c r="B446" s="2">
        <v>135</v>
      </c>
      <c r="C446" s="177">
        <v>103.85</v>
      </c>
      <c r="D446" s="178">
        <v>1.2992999999999999</v>
      </c>
      <c r="E446" s="32">
        <f t="shared" si="22"/>
        <v>0.22000000000000003</v>
      </c>
      <c r="F446" s="26">
        <f t="shared" si="23"/>
        <v>1.8037703703703511E-2</v>
      </c>
      <c r="H446" s="58">
        <f t="shared" si="24"/>
        <v>2.435089999999974</v>
      </c>
      <c r="I446" s="2" t="s">
        <v>65</v>
      </c>
      <c r="J446" s="33" t="s">
        <v>1806</v>
      </c>
      <c r="K446" s="59">
        <f t="shared" si="25"/>
        <v>44138</v>
      </c>
      <c r="L446" s="60" t="str">
        <f t="shared" ca="1" si="26"/>
        <v>2021/4/9</v>
      </c>
      <c r="M446" s="44">
        <f t="shared" ca="1" si="27"/>
        <v>21330</v>
      </c>
      <c r="N446" s="61">
        <f t="shared" ca="1" si="28"/>
        <v>4.1669378809188494E-2</v>
      </c>
      <c r="O446" s="35">
        <f t="shared" si="29"/>
        <v>134.93230499999999</v>
      </c>
      <c r="P446" s="35">
        <f t="shared" si="30"/>
        <v>-6.7695000000014716E-2</v>
      </c>
      <c r="Q446" s="36">
        <f t="shared" si="31"/>
        <v>0.9</v>
      </c>
      <c r="R446" s="37">
        <f t="shared" si="32"/>
        <v>9966.3199999999579</v>
      </c>
      <c r="S446" s="38">
        <f t="shared" si="33"/>
        <v>12949.239575999944</v>
      </c>
      <c r="T446" s="38"/>
      <c r="U446" s="62"/>
      <c r="V446" s="39">
        <f t="shared" si="34"/>
        <v>63905.729999999989</v>
      </c>
      <c r="W446" s="39">
        <f t="shared" si="35"/>
        <v>76854.96957599993</v>
      </c>
      <c r="X446" s="1">
        <f t="shared" si="36"/>
        <v>64190</v>
      </c>
      <c r="Y446" s="37">
        <f t="shared" si="37"/>
        <v>12664.96957599993</v>
      </c>
      <c r="Z446" s="183">
        <f t="shared" si="38"/>
        <v>0.19730440218102396</v>
      </c>
      <c r="AA446" s="183">
        <f>SUM($C$2:C446)*D446/SUM($B$2:B446)-1</f>
        <v>0.26842912976919342</v>
      </c>
      <c r="AB446" s="183">
        <f t="shared" si="39"/>
        <v>-7.1124727588169456E-2</v>
      </c>
      <c r="AC446" s="40">
        <f t="shared" si="40"/>
        <v>0.20196229629629653</v>
      </c>
    </row>
    <row r="447" spans="1:29">
      <c r="A447" s="63" t="s">
        <v>1807</v>
      </c>
      <c r="B447" s="2">
        <v>135</v>
      </c>
      <c r="C447" s="177">
        <v>103.96</v>
      </c>
      <c r="D447" s="178">
        <v>1.2979000000000001</v>
      </c>
      <c r="E447" s="32">
        <f t="shared" si="22"/>
        <v>0.22000000000000003</v>
      </c>
      <c r="F447" s="26">
        <f t="shared" si="23"/>
        <v>1.9116029629629515E-2</v>
      </c>
      <c r="H447" s="58">
        <f t="shared" si="24"/>
        <v>2.5806639999999845</v>
      </c>
      <c r="I447" s="2" t="s">
        <v>65</v>
      </c>
      <c r="J447" s="33" t="s">
        <v>1808</v>
      </c>
      <c r="K447" s="59">
        <f t="shared" si="25"/>
        <v>44139</v>
      </c>
      <c r="L447" s="60" t="str">
        <f t="shared" ca="1" si="26"/>
        <v>2021/4/9</v>
      </c>
      <c r="M447" s="44">
        <f t="shared" ca="1" si="27"/>
        <v>21195</v>
      </c>
      <c r="N447" s="61">
        <f t="shared" ca="1" si="28"/>
        <v>4.4441724935125944E-2</v>
      </c>
      <c r="O447" s="35">
        <f t="shared" si="29"/>
        <v>134.92968400000001</v>
      </c>
      <c r="P447" s="35">
        <f t="shared" si="30"/>
        <v>-7.0315999999991163E-2</v>
      </c>
      <c r="Q447" s="36">
        <f t="shared" si="31"/>
        <v>0.9</v>
      </c>
      <c r="R447" s="37">
        <f t="shared" si="32"/>
        <v>10070.279999999957</v>
      </c>
      <c r="S447" s="38">
        <f t="shared" si="33"/>
        <v>13070.216411999945</v>
      </c>
      <c r="T447" s="38"/>
      <c r="U447" s="62"/>
      <c r="V447" s="39">
        <f t="shared" si="34"/>
        <v>63905.729999999989</v>
      </c>
      <c r="W447" s="39">
        <f t="shared" si="35"/>
        <v>76975.946411999932</v>
      </c>
      <c r="X447" s="1">
        <f t="shared" si="36"/>
        <v>64325</v>
      </c>
      <c r="Y447" s="37">
        <f t="shared" si="37"/>
        <v>12650.946411999932</v>
      </c>
      <c r="Z447" s="183">
        <f t="shared" si="38"/>
        <v>0.19667231110765537</v>
      </c>
      <c r="AA447" s="183">
        <f>SUM($C$2:C447)*D447/SUM($B$2:B447)-1</f>
        <v>0.26649641220524778</v>
      </c>
      <c r="AB447" s="183">
        <f t="shared" si="39"/>
        <v>-6.9824101097592406E-2</v>
      </c>
      <c r="AC447" s="40">
        <f t="shared" si="40"/>
        <v>0.20088397037037051</v>
      </c>
    </row>
    <row r="448" spans="1:29">
      <c r="A448" s="63" t="s">
        <v>1809</v>
      </c>
      <c r="B448" s="2">
        <v>135</v>
      </c>
      <c r="C448" s="177">
        <v>102.1</v>
      </c>
      <c r="D448" s="178">
        <v>1.3214999999999999</v>
      </c>
      <c r="E448" s="32">
        <f t="shared" si="22"/>
        <v>0.22000000000000003</v>
      </c>
      <c r="F448" s="26">
        <f t="shared" si="23"/>
        <v>8.8251851851842492E-4</v>
      </c>
      <c r="H448" s="58">
        <f t="shared" si="24"/>
        <v>0.11913999999998737</v>
      </c>
      <c r="I448" s="2" t="s">
        <v>65</v>
      </c>
      <c r="J448" s="33" t="s">
        <v>1810</v>
      </c>
      <c r="K448" s="59">
        <f t="shared" si="25"/>
        <v>44140</v>
      </c>
      <c r="L448" s="60" t="str">
        <f t="shared" ca="1" si="26"/>
        <v>2021/4/9</v>
      </c>
      <c r="M448" s="44">
        <f t="shared" ca="1" si="27"/>
        <v>21060</v>
      </c>
      <c r="N448" s="61">
        <f t="shared" ca="1" si="28"/>
        <v>2.0648670465334942E-3</v>
      </c>
      <c r="O448" s="35">
        <f t="shared" si="29"/>
        <v>134.92514999999997</v>
      </c>
      <c r="P448" s="35">
        <f t="shared" si="30"/>
        <v>-7.4850000000026284E-2</v>
      </c>
      <c r="Q448" s="36">
        <f t="shared" si="31"/>
        <v>0.9</v>
      </c>
      <c r="R448" s="37">
        <f t="shared" si="32"/>
        <v>10172.379999999957</v>
      </c>
      <c r="S448" s="38">
        <f t="shared" si="33"/>
        <v>13442.800169999942</v>
      </c>
      <c r="T448" s="38"/>
      <c r="U448" s="62"/>
      <c r="V448" s="39">
        <f t="shared" si="34"/>
        <v>63905.729999999989</v>
      </c>
      <c r="W448" s="39">
        <f t="shared" si="35"/>
        <v>77348.530169999925</v>
      </c>
      <c r="X448" s="1">
        <f t="shared" si="36"/>
        <v>64460</v>
      </c>
      <c r="Y448" s="37">
        <f t="shared" si="37"/>
        <v>12888.530169999925</v>
      </c>
      <c r="Z448" s="183">
        <f t="shared" si="38"/>
        <v>0.19994617080359789</v>
      </c>
      <c r="AA448" s="183">
        <f>SUM($C$2:C448)*D448/SUM($B$2:B448)-1</f>
        <v>0.2889131240619125</v>
      </c>
      <c r="AB448" s="183">
        <f t="shared" si="39"/>
        <v>-8.8966953258314607E-2</v>
      </c>
      <c r="AC448" s="40">
        <f t="shared" si="40"/>
        <v>0.21911748148148161</v>
      </c>
    </row>
    <row r="449" spans="1:29">
      <c r="A449" s="63" t="s">
        <v>1811</v>
      </c>
      <c r="B449" s="2">
        <v>135</v>
      </c>
      <c r="C449" s="177">
        <v>102.87</v>
      </c>
      <c r="D449" s="178">
        <v>1.3116000000000001</v>
      </c>
      <c r="E449" s="32">
        <f t="shared" si="22"/>
        <v>0.22000000000000003</v>
      </c>
      <c r="F449" s="26">
        <f t="shared" si="23"/>
        <v>8.4308000000000317E-3</v>
      </c>
      <c r="H449" s="58">
        <f t="shared" si="24"/>
        <v>1.1381580000000042</v>
      </c>
      <c r="I449" s="2" t="s">
        <v>65</v>
      </c>
      <c r="J449" s="33" t="s">
        <v>1812</v>
      </c>
      <c r="K449" s="59">
        <f t="shared" si="25"/>
        <v>44141</v>
      </c>
      <c r="L449" s="60" t="str">
        <f t="shared" ca="1" si="26"/>
        <v>2021/4/9</v>
      </c>
      <c r="M449" s="44">
        <f t="shared" ca="1" si="27"/>
        <v>20925</v>
      </c>
      <c r="N449" s="61">
        <f t="shared" ca="1" si="28"/>
        <v>1.9853174193548463E-2</v>
      </c>
      <c r="O449" s="35">
        <f t="shared" si="29"/>
        <v>134.92429200000001</v>
      </c>
      <c r="P449" s="35">
        <f t="shared" si="30"/>
        <v>-7.5707999999991671E-2</v>
      </c>
      <c r="Q449" s="36">
        <f t="shared" si="31"/>
        <v>0.9</v>
      </c>
      <c r="R449" s="37">
        <f t="shared" si="32"/>
        <v>10275.249999999958</v>
      </c>
      <c r="S449" s="38">
        <f t="shared" si="33"/>
        <v>13477.017899999946</v>
      </c>
      <c r="T449" s="38"/>
      <c r="U449" s="62"/>
      <c r="V449" s="39">
        <f t="shared" si="34"/>
        <v>63905.729999999989</v>
      </c>
      <c r="W449" s="39">
        <f t="shared" si="35"/>
        <v>77382.747899999929</v>
      </c>
      <c r="X449" s="1">
        <f t="shared" si="36"/>
        <v>64595</v>
      </c>
      <c r="Y449" s="37">
        <f t="shared" si="37"/>
        <v>12787.747899999929</v>
      </c>
      <c r="Z449" s="183">
        <f t="shared" si="38"/>
        <v>0.19796807647650638</v>
      </c>
      <c r="AA449" s="183">
        <f>SUM($C$2:C449)*D449/SUM($B$2:B449)-1</f>
        <v>0.27866788186285896</v>
      </c>
      <c r="AB449" s="183">
        <f t="shared" si="39"/>
        <v>-8.0699805386352574E-2</v>
      </c>
      <c r="AC449" s="40">
        <f t="shared" si="40"/>
        <v>0.21156919999999999</v>
      </c>
    </row>
    <row r="450" spans="1:29">
      <c r="A450" s="63" t="s">
        <v>1813</v>
      </c>
      <c r="B450" s="2">
        <v>135</v>
      </c>
      <c r="C450" s="177">
        <v>101.03</v>
      </c>
      <c r="D450" s="178">
        <v>1.3355999999999999</v>
      </c>
      <c r="E450" s="32">
        <f t="shared" si="22"/>
        <v>0.22000000000000003</v>
      </c>
      <c r="F450" s="26">
        <f t="shared" si="23"/>
        <v>-9.6066518518518433E-3</v>
      </c>
      <c r="H450" s="58">
        <f t="shared" si="24"/>
        <v>-1.2968979999999988</v>
      </c>
      <c r="I450" s="2" t="s">
        <v>65</v>
      </c>
      <c r="J450" s="33" t="s">
        <v>1814</v>
      </c>
      <c r="K450" s="59">
        <f t="shared" si="25"/>
        <v>44144</v>
      </c>
      <c r="L450" s="60" t="str">
        <f t="shared" ca="1" si="26"/>
        <v>2021/4/9</v>
      </c>
      <c r="M450" s="44">
        <f t="shared" ca="1" si="27"/>
        <v>20520</v>
      </c>
      <c r="N450" s="61">
        <f t="shared" ca="1" si="28"/>
        <v>-2.3068604775828439E-2</v>
      </c>
      <c r="O450" s="35">
        <f t="shared" si="29"/>
        <v>134.93566799999999</v>
      </c>
      <c r="P450" s="35">
        <f t="shared" si="30"/>
        <v>-6.4332000000007383E-2</v>
      </c>
      <c r="Q450" s="36">
        <f t="shared" si="31"/>
        <v>0.9</v>
      </c>
      <c r="R450" s="37">
        <f t="shared" si="32"/>
        <v>10376.279999999959</v>
      </c>
      <c r="S450" s="38">
        <f t="shared" si="33"/>
        <v>13858.559567999944</v>
      </c>
      <c r="T450" s="38"/>
      <c r="U450" s="62"/>
      <c r="V450" s="39">
        <f t="shared" si="34"/>
        <v>63905.729999999989</v>
      </c>
      <c r="W450" s="39">
        <f t="shared" si="35"/>
        <v>77764.289567999935</v>
      </c>
      <c r="X450" s="1">
        <f t="shared" si="36"/>
        <v>64730</v>
      </c>
      <c r="Y450" s="37">
        <f t="shared" si="37"/>
        <v>13034.289567999935</v>
      </c>
      <c r="Z450" s="183">
        <f t="shared" si="38"/>
        <v>0.20136396675420887</v>
      </c>
      <c r="AA450" s="183">
        <f>SUM($C$2:C450)*D450/SUM($B$2:B450)-1</f>
        <v>0.30142939243344125</v>
      </c>
      <c r="AB450" s="183">
        <f t="shared" si="39"/>
        <v>-0.10006542567923238</v>
      </c>
      <c r="AC450" s="40">
        <f t="shared" si="40"/>
        <v>0.22960665185185186</v>
      </c>
    </row>
    <row r="451" spans="1:29">
      <c r="A451" s="63" t="s">
        <v>1815</v>
      </c>
      <c r="B451" s="2">
        <v>135</v>
      </c>
      <c r="C451" s="177">
        <v>101.76</v>
      </c>
      <c r="D451" s="178">
        <v>1.3260000000000001</v>
      </c>
      <c r="E451" s="32">
        <f t="shared" si="22"/>
        <v>0.22000000000000003</v>
      </c>
      <c r="F451" s="26">
        <f t="shared" si="23"/>
        <v>-2.450488888888879E-3</v>
      </c>
      <c r="H451" s="58">
        <f t="shared" si="24"/>
        <v>-0.33081599999999867</v>
      </c>
      <c r="I451" s="2" t="s">
        <v>65</v>
      </c>
      <c r="J451" s="33" t="s">
        <v>1816</v>
      </c>
      <c r="K451" s="59">
        <f t="shared" si="25"/>
        <v>44145</v>
      </c>
      <c r="L451" s="60" t="str">
        <f t="shared" ca="1" si="26"/>
        <v>2021/4/9</v>
      </c>
      <c r="M451" s="44">
        <f t="shared" ca="1" si="27"/>
        <v>20385</v>
      </c>
      <c r="N451" s="61">
        <f t="shared" ca="1" si="28"/>
        <v>-5.923367181751263E-3</v>
      </c>
      <c r="O451" s="35">
        <f t="shared" si="29"/>
        <v>134.93376000000001</v>
      </c>
      <c r="P451" s="35">
        <f t="shared" si="30"/>
        <v>-6.6239999999993415E-2</v>
      </c>
      <c r="Q451" s="36">
        <f t="shared" si="31"/>
        <v>0.9</v>
      </c>
      <c r="R451" s="37">
        <f t="shared" si="32"/>
        <v>10478.039999999959</v>
      </c>
      <c r="S451" s="38">
        <f t="shared" si="33"/>
        <v>13893.881039999946</v>
      </c>
      <c r="T451" s="38"/>
      <c r="U451" s="62"/>
      <c r="V451" s="39">
        <f t="shared" si="34"/>
        <v>63905.729999999989</v>
      </c>
      <c r="W451" s="39">
        <f t="shared" si="35"/>
        <v>77799.611039999931</v>
      </c>
      <c r="X451" s="1">
        <f t="shared" si="36"/>
        <v>64865</v>
      </c>
      <c r="Y451" s="37">
        <f t="shared" si="37"/>
        <v>12934.611039999931</v>
      </c>
      <c r="Z451" s="183">
        <f t="shared" si="38"/>
        <v>0.19940817143297518</v>
      </c>
      <c r="AA451" s="183">
        <f>SUM($C$2:C451)*D451/SUM($B$2:B451)-1</f>
        <v>0.29146137217431733</v>
      </c>
      <c r="AB451" s="183">
        <f t="shared" ref="AB451:AB482" si="41">Z451-AA451</f>
        <v>-9.2053200741342156E-2</v>
      </c>
      <c r="AC451" s="40">
        <f t="shared" ref="AC451:AC481" si="42">IF(E451-F451&lt;0,"达成",E451-F451)</f>
        <v>0.22245048888888891</v>
      </c>
    </row>
    <row r="452" spans="1:29">
      <c r="A452" s="63" t="s">
        <v>1817</v>
      </c>
      <c r="B452" s="2">
        <v>135</v>
      </c>
      <c r="C452" s="177">
        <v>102.93</v>
      </c>
      <c r="D452" s="178">
        <v>1.3109</v>
      </c>
      <c r="E452" s="32">
        <f t="shared" si="22"/>
        <v>0.22000000000000003</v>
      </c>
      <c r="F452" s="26">
        <f t="shared" si="23"/>
        <v>9.01897777777768E-3</v>
      </c>
      <c r="H452" s="58">
        <f t="shared" si="24"/>
        <v>1.2175619999999867</v>
      </c>
      <c r="I452" s="2" t="s">
        <v>65</v>
      </c>
      <c r="J452" s="33" t="s">
        <v>1818</v>
      </c>
      <c r="K452" s="59">
        <f t="shared" si="25"/>
        <v>44146</v>
      </c>
      <c r="L452" s="60" t="str">
        <f t="shared" ca="1" si="26"/>
        <v>2021/4/9</v>
      </c>
      <c r="M452" s="44">
        <f t="shared" ca="1" si="27"/>
        <v>20250</v>
      </c>
      <c r="N452" s="61">
        <f t="shared" ca="1" si="28"/>
        <v>2.194617925925902E-2</v>
      </c>
      <c r="O452" s="35">
        <f t="shared" si="29"/>
        <v>134.930937</v>
      </c>
      <c r="P452" s="35">
        <f t="shared" si="30"/>
        <v>-6.9062999999999874E-2</v>
      </c>
      <c r="Q452" s="36">
        <f t="shared" si="31"/>
        <v>0.9</v>
      </c>
      <c r="R452" s="37">
        <f t="shared" si="32"/>
        <v>10580.969999999959</v>
      </c>
      <c r="S452" s="38">
        <f t="shared" si="33"/>
        <v>13870.593572999946</v>
      </c>
      <c r="T452" s="38"/>
      <c r="U452" s="62"/>
      <c r="V452" s="39">
        <f t="shared" si="34"/>
        <v>63905.729999999989</v>
      </c>
      <c r="W452" s="39">
        <f t="shared" si="35"/>
        <v>77776.323572999929</v>
      </c>
      <c r="X452" s="1">
        <f t="shared" si="36"/>
        <v>65000</v>
      </c>
      <c r="Y452" s="37">
        <f t="shared" si="37"/>
        <v>12776.323572999929</v>
      </c>
      <c r="Z452" s="183">
        <f t="shared" si="38"/>
        <v>0.19655882419999893</v>
      </c>
      <c r="AA452" s="183">
        <f>SUM($C$2:C452)*D452/SUM($B$2:B452)-1</f>
        <v>0.27617436062015388</v>
      </c>
      <c r="AB452" s="183">
        <f t="shared" si="41"/>
        <v>-7.9615536420154953E-2</v>
      </c>
      <c r="AC452" s="40">
        <f t="shared" si="42"/>
        <v>0.21098102222222234</v>
      </c>
    </row>
    <row r="453" spans="1:29">
      <c r="A453" s="63" t="s">
        <v>1819</v>
      </c>
      <c r="B453" s="2">
        <v>135</v>
      </c>
      <c r="C453" s="177">
        <v>102.62</v>
      </c>
      <c r="D453" s="178">
        <v>1.3148</v>
      </c>
      <c r="E453" s="32">
        <f t="shared" si="22"/>
        <v>0.22000000000000003</v>
      </c>
      <c r="F453" s="26">
        <f t="shared" si="23"/>
        <v>5.9800592592593044E-3</v>
      </c>
      <c r="H453" s="58">
        <f t="shared" si="24"/>
        <v>0.80730800000000613</v>
      </c>
      <c r="I453" s="2" t="s">
        <v>65</v>
      </c>
      <c r="J453" s="33" t="s">
        <v>1820</v>
      </c>
      <c r="K453" s="59">
        <f t="shared" si="25"/>
        <v>44147</v>
      </c>
      <c r="L453" s="60" t="str">
        <f t="shared" ca="1" si="26"/>
        <v>2021/4/9</v>
      </c>
      <c r="M453" s="44">
        <f t="shared" ca="1" si="27"/>
        <v>20115</v>
      </c>
      <c r="N453" s="61">
        <f t="shared" ca="1" si="28"/>
        <v>1.4649138453890242E-2</v>
      </c>
      <c r="O453" s="35">
        <f t="shared" si="29"/>
        <v>134.92477600000001</v>
      </c>
      <c r="P453" s="35">
        <f t="shared" si="30"/>
        <v>-7.522399999999152E-2</v>
      </c>
      <c r="Q453" s="36">
        <f t="shared" si="31"/>
        <v>0.9</v>
      </c>
      <c r="R453" s="37">
        <f t="shared" si="32"/>
        <v>10683.58999999996</v>
      </c>
      <c r="S453" s="38">
        <f t="shared" si="33"/>
        <v>14046.784131999948</v>
      </c>
      <c r="T453" s="38"/>
      <c r="U453" s="62"/>
      <c r="V453" s="39">
        <f t="shared" si="34"/>
        <v>63905.729999999989</v>
      </c>
      <c r="W453" s="39">
        <f t="shared" si="35"/>
        <v>77952.514131999938</v>
      </c>
      <c r="X453" s="1">
        <f t="shared" si="36"/>
        <v>65135</v>
      </c>
      <c r="Y453" s="37">
        <f t="shared" si="37"/>
        <v>12817.514131999938</v>
      </c>
      <c r="Z453" s="183">
        <f t="shared" si="38"/>
        <v>0.19678382025024854</v>
      </c>
      <c r="AA453" s="183">
        <f>SUM($C$2:C453)*D453/SUM($B$2:B453)-1</f>
        <v>0.27938512409685057</v>
      </c>
      <c r="AB453" s="183">
        <f t="shared" si="41"/>
        <v>-8.2601303846602026E-2</v>
      </c>
      <c r="AC453" s="40">
        <f t="shared" si="42"/>
        <v>0.21401994074074071</v>
      </c>
    </row>
    <row r="454" spans="1:29">
      <c r="A454" s="63" t="s">
        <v>1821</v>
      </c>
      <c r="B454" s="2">
        <v>135</v>
      </c>
      <c r="C454" s="177">
        <v>102.74</v>
      </c>
      <c r="D454" s="178">
        <v>1.3132999999999999</v>
      </c>
      <c r="E454" s="32">
        <f t="shared" si="22"/>
        <v>0.22000000000000003</v>
      </c>
      <c r="F454" s="26">
        <f t="shared" si="23"/>
        <v>7.156414814814601E-3</v>
      </c>
      <c r="H454" s="58">
        <f t="shared" si="24"/>
        <v>0.96611599999997111</v>
      </c>
      <c r="I454" s="2" t="s">
        <v>65</v>
      </c>
      <c r="J454" s="33" t="s">
        <v>1822</v>
      </c>
      <c r="K454" s="59">
        <f t="shared" si="25"/>
        <v>44148</v>
      </c>
      <c r="L454" s="60" t="str">
        <f t="shared" ca="1" si="26"/>
        <v>2021/4/9</v>
      </c>
      <c r="M454" s="44">
        <f t="shared" ca="1" si="27"/>
        <v>19980</v>
      </c>
      <c r="N454" s="61">
        <f t="shared" ca="1" si="28"/>
        <v>1.7649266266265739E-2</v>
      </c>
      <c r="O454" s="35">
        <f t="shared" si="29"/>
        <v>134.92844199999999</v>
      </c>
      <c r="P454" s="35">
        <f t="shared" si="30"/>
        <v>-7.1558000000010225E-2</v>
      </c>
      <c r="Q454" s="36">
        <f t="shared" si="31"/>
        <v>0.9</v>
      </c>
      <c r="R454" s="37">
        <f t="shared" si="32"/>
        <v>10786.32999999996</v>
      </c>
      <c r="S454" s="38">
        <f t="shared" si="33"/>
        <v>14165.687188999946</v>
      </c>
      <c r="T454" s="38"/>
      <c r="U454" s="62"/>
      <c r="V454" s="39">
        <f t="shared" si="34"/>
        <v>63905.729999999989</v>
      </c>
      <c r="W454" s="39">
        <f t="shared" si="35"/>
        <v>78071.417188999942</v>
      </c>
      <c r="X454" s="1">
        <f t="shared" si="36"/>
        <v>65270</v>
      </c>
      <c r="Y454" s="37">
        <f t="shared" si="37"/>
        <v>12801.417188999942</v>
      </c>
      <c r="Z454" s="183">
        <f t="shared" si="38"/>
        <v>0.19613018521525882</v>
      </c>
      <c r="AA454" s="183">
        <f>SUM($C$2:C454)*D454/SUM($B$2:B454)-1</f>
        <v>0.27734514293654366</v>
      </c>
      <c r="AB454" s="183">
        <f t="shared" si="41"/>
        <v>-8.1214957721284842E-2</v>
      </c>
      <c r="AC454" s="40">
        <f t="shared" si="42"/>
        <v>0.21284358518518542</v>
      </c>
    </row>
    <row r="455" spans="1:29">
      <c r="A455" s="63" t="s">
        <v>1823</v>
      </c>
      <c r="B455" s="2">
        <v>135</v>
      </c>
      <c r="C455" s="177">
        <v>101.52</v>
      </c>
      <c r="D455" s="178">
        <v>1.3290999999999999</v>
      </c>
      <c r="E455" s="32">
        <f t="shared" si="22"/>
        <v>0.22000000000000003</v>
      </c>
      <c r="F455" s="26">
        <f t="shared" si="23"/>
        <v>-4.8032000000001029E-3</v>
      </c>
      <c r="H455" s="58">
        <f t="shared" si="24"/>
        <v>-0.64843200000001389</v>
      </c>
      <c r="I455" s="2" t="s">
        <v>65</v>
      </c>
      <c r="J455" s="33" t="s">
        <v>1824</v>
      </c>
      <c r="K455" s="59">
        <f t="shared" si="25"/>
        <v>44151</v>
      </c>
      <c r="L455" s="60" t="str">
        <f t="shared" ca="1" si="26"/>
        <v>2021/4/9</v>
      </c>
      <c r="M455" s="44">
        <f t="shared" ca="1" si="27"/>
        <v>19575</v>
      </c>
      <c r="N455" s="61">
        <f t="shared" ca="1" si="28"/>
        <v>-1.2090813793103708E-2</v>
      </c>
      <c r="O455" s="35">
        <f t="shared" si="29"/>
        <v>134.93023199999999</v>
      </c>
      <c r="P455" s="35">
        <f t="shared" si="30"/>
        <v>-6.9768000000010488E-2</v>
      </c>
      <c r="Q455" s="36">
        <f t="shared" si="31"/>
        <v>0.9</v>
      </c>
      <c r="R455" s="37">
        <f t="shared" si="32"/>
        <v>10887.84999999996</v>
      </c>
      <c r="S455" s="38">
        <f t="shared" si="33"/>
        <v>14471.041434999946</v>
      </c>
      <c r="T455" s="38"/>
      <c r="U455" s="62"/>
      <c r="V455" s="39">
        <f t="shared" si="34"/>
        <v>63905.729999999989</v>
      </c>
      <c r="W455" s="39">
        <f t="shared" si="35"/>
        <v>78376.77143499993</v>
      </c>
      <c r="X455" s="1">
        <f t="shared" si="36"/>
        <v>65405</v>
      </c>
      <c r="Y455" s="37">
        <f t="shared" si="37"/>
        <v>12971.77143499993</v>
      </c>
      <c r="Z455" s="183">
        <f t="shared" si="38"/>
        <v>0.19832996613408649</v>
      </c>
      <c r="AA455" s="183">
        <f>SUM($C$2:C455)*D455/SUM($B$2:B455)-1</f>
        <v>0.29210267233649057</v>
      </c>
      <c r="AB455" s="183">
        <f t="shared" si="41"/>
        <v>-9.3772706202404077E-2</v>
      </c>
      <c r="AC455" s="40">
        <f t="shared" si="42"/>
        <v>0.22480320000000012</v>
      </c>
    </row>
    <row r="456" spans="1:29">
      <c r="A456" s="63" t="s">
        <v>1825</v>
      </c>
      <c r="B456" s="2">
        <v>135</v>
      </c>
      <c r="C456" s="177">
        <v>102.27</v>
      </c>
      <c r="D456" s="178">
        <v>1.3193999999999999</v>
      </c>
      <c r="E456" s="32">
        <f t="shared" si="22"/>
        <v>0.22000000000000003</v>
      </c>
      <c r="F456" s="26">
        <f t="shared" si="23"/>
        <v>2.5490222222220769E-3</v>
      </c>
      <c r="H456" s="58">
        <f t="shared" si="24"/>
        <v>0.34411799999998038</v>
      </c>
      <c r="I456" s="2" t="s">
        <v>65</v>
      </c>
      <c r="J456" s="33" t="s">
        <v>1826</v>
      </c>
      <c r="K456" s="59">
        <f t="shared" si="25"/>
        <v>44152</v>
      </c>
      <c r="L456" s="60" t="str">
        <f t="shared" ca="1" si="26"/>
        <v>2021/4/9</v>
      </c>
      <c r="M456" s="44">
        <f t="shared" ca="1" si="27"/>
        <v>19440</v>
      </c>
      <c r="N456" s="61">
        <f t="shared" ca="1" si="28"/>
        <v>6.46106327160457E-3</v>
      </c>
      <c r="O456" s="35">
        <f t="shared" si="29"/>
        <v>134.93503799999999</v>
      </c>
      <c r="P456" s="35">
        <f t="shared" si="30"/>
        <v>-6.4962000000008402E-2</v>
      </c>
      <c r="Q456" s="36">
        <f t="shared" si="31"/>
        <v>0.9</v>
      </c>
      <c r="R456" s="37">
        <f t="shared" si="32"/>
        <v>10990.119999999961</v>
      </c>
      <c r="S456" s="38">
        <f t="shared" si="33"/>
        <v>14500.364327999947</v>
      </c>
      <c r="T456" s="38"/>
      <c r="U456" s="62"/>
      <c r="V456" s="39">
        <f t="shared" si="34"/>
        <v>63905.729999999989</v>
      </c>
      <c r="W456" s="39">
        <f t="shared" si="35"/>
        <v>78406.094327999934</v>
      </c>
      <c r="X456" s="1">
        <f t="shared" si="36"/>
        <v>65540</v>
      </c>
      <c r="Y456" s="37">
        <f t="shared" si="37"/>
        <v>12866.094327999934</v>
      </c>
      <c r="Z456" s="183">
        <f t="shared" si="38"/>
        <v>0.19630903765639207</v>
      </c>
      <c r="AA456" s="183">
        <f>SUM($C$2:C456)*D456/SUM($B$2:B456)-1</f>
        <v>0.28208495802582889</v>
      </c>
      <c r="AB456" s="183">
        <f t="shared" si="41"/>
        <v>-8.577592036943682E-2</v>
      </c>
      <c r="AC456" s="40">
        <f t="shared" si="42"/>
        <v>0.21745097777777794</v>
      </c>
    </row>
    <row r="457" spans="1:29">
      <c r="A457" s="63" t="s">
        <v>1827</v>
      </c>
      <c r="B457" s="2">
        <v>135</v>
      </c>
      <c r="C457" s="177">
        <v>102.16</v>
      </c>
      <c r="D457" s="178">
        <v>1.3208</v>
      </c>
      <c r="E457" s="32">
        <f t="shared" si="22"/>
        <v>0.22000000000000003</v>
      </c>
      <c r="F457" s="26">
        <f t="shared" si="23"/>
        <v>1.4706962962962836E-3</v>
      </c>
      <c r="H457" s="58">
        <f t="shared" si="24"/>
        <v>0.19854399999999828</v>
      </c>
      <c r="I457" s="2" t="s">
        <v>65</v>
      </c>
      <c r="J457" s="33" t="s">
        <v>1828</v>
      </c>
      <c r="K457" s="59">
        <f t="shared" si="25"/>
        <v>44153</v>
      </c>
      <c r="L457" s="60" t="str">
        <f t="shared" ca="1" si="26"/>
        <v>2021/4/9</v>
      </c>
      <c r="M457" s="44">
        <f t="shared" ca="1" si="27"/>
        <v>19305</v>
      </c>
      <c r="N457" s="61">
        <f t="shared" ca="1" si="28"/>
        <v>3.7538751618751295E-3</v>
      </c>
      <c r="O457" s="35">
        <f t="shared" si="29"/>
        <v>134.932928</v>
      </c>
      <c r="P457" s="35">
        <f t="shared" si="30"/>
        <v>-6.7071999999996024E-2</v>
      </c>
      <c r="Q457" s="36">
        <f t="shared" si="31"/>
        <v>0.9</v>
      </c>
      <c r="R457" s="37">
        <f t="shared" si="32"/>
        <v>11092.279999999961</v>
      </c>
      <c r="S457" s="38">
        <f t="shared" si="33"/>
        <v>14650.683423999948</v>
      </c>
      <c r="T457" s="38"/>
      <c r="U457" s="62"/>
      <c r="V457" s="39">
        <f t="shared" si="34"/>
        <v>63905.729999999989</v>
      </c>
      <c r="W457" s="39">
        <f t="shared" si="35"/>
        <v>78556.41342399994</v>
      </c>
      <c r="X457" s="1">
        <f t="shared" si="36"/>
        <v>65675</v>
      </c>
      <c r="Y457" s="37">
        <f t="shared" si="37"/>
        <v>12881.41342399994</v>
      </c>
      <c r="Z457" s="183">
        <f t="shared" si="38"/>
        <v>0.19613876549676346</v>
      </c>
      <c r="AA457" s="183">
        <f>SUM($C$2:C457)*D457/SUM($B$2:B457)-1</f>
        <v>0.28285722083620923</v>
      </c>
      <c r="AB457" s="183">
        <f t="shared" si="41"/>
        <v>-8.6718455339445777E-2</v>
      </c>
      <c r="AC457" s="40">
        <f t="shared" si="42"/>
        <v>0.21852930370370374</v>
      </c>
    </row>
    <row r="458" spans="1:29">
      <c r="A458" s="63" t="s">
        <v>1829</v>
      </c>
      <c r="B458" s="2">
        <v>135</v>
      </c>
      <c r="C458" s="177">
        <v>101.86</v>
      </c>
      <c r="D458" s="178">
        <v>1.3247</v>
      </c>
      <c r="E458" s="32">
        <f t="shared" si="22"/>
        <v>0.22000000000000003</v>
      </c>
      <c r="F458" s="26">
        <f t="shared" si="23"/>
        <v>-1.4701925925925884E-3</v>
      </c>
      <c r="H458" s="58">
        <f t="shared" si="24"/>
        <v>-0.19847599999999943</v>
      </c>
      <c r="I458" s="2" t="s">
        <v>65</v>
      </c>
      <c r="J458" s="33" t="s">
        <v>1830</v>
      </c>
      <c r="K458" s="59">
        <f t="shared" si="25"/>
        <v>44154</v>
      </c>
      <c r="L458" s="60" t="str">
        <f t="shared" ca="1" si="26"/>
        <v>2021/4/9</v>
      </c>
      <c r="M458" s="44">
        <f t="shared" ca="1" si="27"/>
        <v>19170</v>
      </c>
      <c r="N458" s="61">
        <f t="shared" ca="1" si="28"/>
        <v>-3.7790161711006675E-3</v>
      </c>
      <c r="O458" s="35">
        <f t="shared" si="29"/>
        <v>134.933942</v>
      </c>
      <c r="P458" s="35">
        <f t="shared" si="30"/>
        <v>-6.6057999999998174E-2</v>
      </c>
      <c r="Q458" s="36">
        <f t="shared" si="31"/>
        <v>0.9</v>
      </c>
      <c r="R458" s="37">
        <f t="shared" si="32"/>
        <v>11194.139999999961</v>
      </c>
      <c r="S458" s="38">
        <f t="shared" si="33"/>
        <v>14828.877257999948</v>
      </c>
      <c r="T458" s="38"/>
      <c r="U458" s="62"/>
      <c r="V458" s="39">
        <f t="shared" si="34"/>
        <v>63905.729999999989</v>
      </c>
      <c r="W458" s="39">
        <f t="shared" si="35"/>
        <v>78734.607257999931</v>
      </c>
      <c r="X458" s="1">
        <f t="shared" si="36"/>
        <v>65810</v>
      </c>
      <c r="Y458" s="37">
        <f t="shared" si="37"/>
        <v>12924.607257999931</v>
      </c>
      <c r="Z458" s="183">
        <f t="shared" si="38"/>
        <v>0.19639275578179505</v>
      </c>
      <c r="AA458" s="183">
        <f>SUM($C$2:C458)*D458/SUM($B$2:B458)-1</f>
        <v>0.28605165945490629</v>
      </c>
      <c r="AB458" s="183">
        <f t="shared" si="41"/>
        <v>-8.9658903673111245E-2</v>
      </c>
      <c r="AC458" s="40">
        <f t="shared" si="42"/>
        <v>0.22147019259259262</v>
      </c>
    </row>
    <row r="459" spans="1:29">
      <c r="A459" s="63" t="s">
        <v>1831</v>
      </c>
      <c r="B459" s="2">
        <v>135</v>
      </c>
      <c r="C459" s="177">
        <v>100.9</v>
      </c>
      <c r="D459" s="178">
        <v>1.3371999999999999</v>
      </c>
      <c r="E459" s="32">
        <f t="shared" si="22"/>
        <v>0.22000000000000003</v>
      </c>
      <c r="F459" s="26">
        <f t="shared" si="23"/>
        <v>-1.0881037037037062E-2</v>
      </c>
      <c r="H459" s="58">
        <f t="shared" si="24"/>
        <v>-1.4689400000000035</v>
      </c>
      <c r="I459" s="2" t="s">
        <v>65</v>
      </c>
      <c r="J459" s="33" t="s">
        <v>1832</v>
      </c>
      <c r="K459" s="59">
        <f t="shared" si="25"/>
        <v>44155</v>
      </c>
      <c r="L459" s="60" t="str">
        <f t="shared" ca="1" si="26"/>
        <v>2021/4/9</v>
      </c>
      <c r="M459" s="44">
        <f t="shared" ca="1" si="27"/>
        <v>19035</v>
      </c>
      <c r="N459" s="61">
        <f t="shared" ca="1" si="28"/>
        <v>-2.8167223535592398E-2</v>
      </c>
      <c r="O459" s="35">
        <f t="shared" si="29"/>
        <v>134.92348000000001</v>
      </c>
      <c r="P459" s="35">
        <f t="shared" si="30"/>
        <v>-7.6519999999987931E-2</v>
      </c>
      <c r="Q459" s="36">
        <f t="shared" si="31"/>
        <v>0.9</v>
      </c>
      <c r="R459" s="37">
        <f t="shared" si="32"/>
        <v>11295.039999999961</v>
      </c>
      <c r="S459" s="38">
        <f t="shared" si="33"/>
        <v>15103.727487999948</v>
      </c>
      <c r="T459" s="38"/>
      <c r="U459" s="62"/>
      <c r="V459" s="39">
        <f t="shared" si="34"/>
        <v>63905.729999999989</v>
      </c>
      <c r="W459" s="39">
        <f t="shared" si="35"/>
        <v>79009.457487999942</v>
      </c>
      <c r="X459" s="1">
        <f t="shared" si="36"/>
        <v>65945</v>
      </c>
      <c r="Y459" s="37">
        <f t="shared" si="37"/>
        <v>13064.457487999942</v>
      </c>
      <c r="Z459" s="183">
        <f t="shared" si="38"/>
        <v>0.19811141842444369</v>
      </c>
      <c r="AA459" s="183">
        <f>SUM($C$2:C459)*D459/SUM($B$2:B459)-1</f>
        <v>0.29757070034379907</v>
      </c>
      <c r="AB459" s="183">
        <f t="shared" si="41"/>
        <v>-9.945928191935538E-2</v>
      </c>
      <c r="AC459" s="40">
        <f t="shared" si="42"/>
        <v>0.23088103703703708</v>
      </c>
    </row>
    <row r="460" spans="1:29">
      <c r="A460" s="63" t="s">
        <v>1908</v>
      </c>
      <c r="B460" s="2">
        <v>135</v>
      </c>
      <c r="C460" s="177">
        <v>100.1</v>
      </c>
      <c r="D460" s="178">
        <v>1.3479000000000001</v>
      </c>
      <c r="E460" s="32">
        <f t="shared" si="22"/>
        <v>0.22000000000000003</v>
      </c>
      <c r="F460" s="26">
        <f t="shared" si="23"/>
        <v>-1.8723407407407598E-2</v>
      </c>
      <c r="H460" s="58">
        <f t="shared" si="24"/>
        <v>-2.5276600000000258</v>
      </c>
      <c r="I460" s="2" t="s">
        <v>65</v>
      </c>
      <c r="J460" s="33" t="s">
        <v>1864</v>
      </c>
      <c r="K460" s="59">
        <f t="shared" si="25"/>
        <v>44158</v>
      </c>
      <c r="L460" s="60" t="str">
        <f t="shared" ca="1" si="26"/>
        <v>2021/4/9</v>
      </c>
      <c r="M460" s="44">
        <f t="shared" ca="1" si="27"/>
        <v>18630</v>
      </c>
      <c r="N460" s="61">
        <f t="shared" ca="1" si="28"/>
        <v>-4.9522055823940384E-2</v>
      </c>
      <c r="O460" s="35">
        <f t="shared" si="29"/>
        <v>134.92479</v>
      </c>
      <c r="P460" s="35">
        <f t="shared" si="30"/>
        <v>-7.5209999999998445E-2</v>
      </c>
      <c r="Q460" s="36">
        <f t="shared" si="31"/>
        <v>0.9</v>
      </c>
      <c r="R460" s="37">
        <f t="shared" si="32"/>
        <v>11395.139999999961</v>
      </c>
      <c r="S460" s="38">
        <f t="shared" si="33"/>
        <v>15359.50920599995</v>
      </c>
      <c r="T460" s="38"/>
      <c r="U460" s="62"/>
      <c r="V460" s="39">
        <f t="shared" si="34"/>
        <v>63905.729999999989</v>
      </c>
      <c r="W460" s="39">
        <f t="shared" si="35"/>
        <v>79265.23920599994</v>
      </c>
      <c r="X460" s="1">
        <f t="shared" si="36"/>
        <v>66080</v>
      </c>
      <c r="Y460" s="37">
        <f t="shared" si="37"/>
        <v>13185.23920599994</v>
      </c>
      <c r="Z460" s="183">
        <f t="shared" si="38"/>
        <v>0.19953449161622183</v>
      </c>
      <c r="AA460" s="183">
        <f>SUM($C$2:C460)*D460/SUM($B$2:B460)-1</f>
        <v>0.30731850873741884</v>
      </c>
      <c r="AB460" s="183">
        <f t="shared" si="41"/>
        <v>-0.10778401712119701</v>
      </c>
      <c r="AC460" s="40">
        <f t="shared" si="42"/>
        <v>0.23872340740740763</v>
      </c>
    </row>
    <row r="461" spans="1:29">
      <c r="A461" s="63" t="s">
        <v>1893</v>
      </c>
      <c r="B461" s="2">
        <v>135</v>
      </c>
      <c r="C461" s="177">
        <v>100.09</v>
      </c>
      <c r="D461" s="178">
        <v>1.3481000000000001</v>
      </c>
      <c r="E461" s="32">
        <f t="shared" si="22"/>
        <v>0.22000000000000003</v>
      </c>
      <c r="F461" s="26">
        <f t="shared" si="23"/>
        <v>-1.8821437037037102E-2</v>
      </c>
      <c r="H461" s="58">
        <f t="shared" si="24"/>
        <v>-2.5408940000000086</v>
      </c>
      <c r="I461" s="2" t="s">
        <v>65</v>
      </c>
      <c r="J461" s="33" t="s">
        <v>1866</v>
      </c>
      <c r="K461" s="59">
        <f t="shared" si="25"/>
        <v>44159</v>
      </c>
      <c r="L461" s="60" t="str">
        <f t="shared" ca="1" si="26"/>
        <v>2021/4/9</v>
      </c>
      <c r="M461" s="44">
        <f t="shared" ca="1" si="27"/>
        <v>18495</v>
      </c>
      <c r="N461" s="61">
        <f t="shared" ca="1" si="28"/>
        <v>-5.0144704514733879E-2</v>
      </c>
      <c r="O461" s="35">
        <f t="shared" si="29"/>
        <v>134.93132900000001</v>
      </c>
      <c r="P461" s="35">
        <f t="shared" si="30"/>
        <v>-6.867099999999482E-2</v>
      </c>
      <c r="Q461" s="36">
        <f t="shared" si="31"/>
        <v>0.9</v>
      </c>
      <c r="R461" s="37">
        <f t="shared" si="32"/>
        <v>11495.229999999961</v>
      </c>
      <c r="S461" s="38">
        <f t="shared" si="33"/>
        <v>15496.71956299995</v>
      </c>
      <c r="T461" s="38"/>
      <c r="U461" s="62"/>
      <c r="V461" s="39">
        <f t="shared" si="34"/>
        <v>63905.729999999989</v>
      </c>
      <c r="W461" s="39">
        <f t="shared" si="35"/>
        <v>79402.449562999944</v>
      </c>
      <c r="X461" s="1">
        <f t="shared" si="36"/>
        <v>66215</v>
      </c>
      <c r="Y461" s="37">
        <f t="shared" si="37"/>
        <v>13187.449562999944</v>
      </c>
      <c r="Z461" s="183">
        <f t="shared" si="38"/>
        <v>0.19916105962395148</v>
      </c>
      <c r="AA461" s="183">
        <f>SUM($C$2:C461)*D461/SUM($B$2:B461)-1</f>
        <v>0.30687971157269911</v>
      </c>
      <c r="AB461" s="183">
        <f t="shared" si="41"/>
        <v>-0.10771865194874763</v>
      </c>
      <c r="AC461" s="40">
        <f t="shared" si="42"/>
        <v>0.23882143703703712</v>
      </c>
    </row>
    <row r="462" spans="1:29">
      <c r="A462" s="63" t="s">
        <v>1894</v>
      </c>
      <c r="B462" s="2">
        <v>135</v>
      </c>
      <c r="C462" s="177">
        <v>101.92</v>
      </c>
      <c r="D462" s="178">
        <v>1.3239000000000001</v>
      </c>
      <c r="E462" s="32">
        <f t="shared" si="22"/>
        <v>0.22000000000000003</v>
      </c>
      <c r="F462" s="26">
        <f t="shared" si="23"/>
        <v>-8.8201481481494032E-4</v>
      </c>
      <c r="H462" s="58">
        <f t="shared" si="24"/>
        <v>-0.11907200000001694</v>
      </c>
      <c r="I462" s="2" t="s">
        <v>65</v>
      </c>
      <c r="J462" s="33" t="s">
        <v>1868</v>
      </c>
      <c r="K462" s="59">
        <f t="shared" si="25"/>
        <v>44160</v>
      </c>
      <c r="L462" s="60" t="str">
        <f t="shared" ca="1" si="26"/>
        <v>2021/4/9</v>
      </c>
      <c r="M462" s="44">
        <f t="shared" ca="1" si="27"/>
        <v>18360</v>
      </c>
      <c r="N462" s="61">
        <f t="shared" ca="1" si="28"/>
        <v>-2.3671721132900972E-3</v>
      </c>
      <c r="O462" s="35">
        <f t="shared" si="29"/>
        <v>134.93188800000001</v>
      </c>
      <c r="P462" s="35">
        <f t="shared" si="30"/>
        <v>-6.8111999999985073E-2</v>
      </c>
      <c r="Q462" s="36">
        <f t="shared" si="31"/>
        <v>0.9</v>
      </c>
      <c r="R462" s="37">
        <f t="shared" si="32"/>
        <v>11597.149999999961</v>
      </c>
      <c r="S462" s="38">
        <f t="shared" si="33"/>
        <v>15353.466884999951</v>
      </c>
      <c r="T462" s="38"/>
      <c r="U462" s="62"/>
      <c r="V462" s="39">
        <f t="shared" si="34"/>
        <v>63905.729999999989</v>
      </c>
      <c r="W462" s="39">
        <f t="shared" si="35"/>
        <v>79259.196884999939</v>
      </c>
      <c r="X462" s="1">
        <f t="shared" si="36"/>
        <v>66350</v>
      </c>
      <c r="Y462" s="37">
        <f t="shared" si="37"/>
        <v>12909.196884999939</v>
      </c>
      <c r="Z462" s="183">
        <f t="shared" si="38"/>
        <v>0.19456212336096357</v>
      </c>
      <c r="AA462" s="183">
        <f>SUM($C$2:C462)*D462/SUM($B$2:B462)-1</f>
        <v>0.28283758788154789</v>
      </c>
      <c r="AB462" s="183">
        <f t="shared" si="41"/>
        <v>-8.8275464520584324E-2</v>
      </c>
      <c r="AC462" s="40">
        <f t="shared" si="42"/>
        <v>0.22088201481481498</v>
      </c>
    </row>
    <row r="463" spans="1:29">
      <c r="A463" s="63" t="s">
        <v>1895</v>
      </c>
      <c r="B463" s="2">
        <v>135</v>
      </c>
      <c r="C463" s="177">
        <v>102.17</v>
      </c>
      <c r="D463" s="178">
        <v>1.3207</v>
      </c>
      <c r="E463" s="32">
        <f t="shared" si="22"/>
        <v>0.22000000000000003</v>
      </c>
      <c r="F463" s="26">
        <f t="shared" si="23"/>
        <v>1.5687259259257863E-3</v>
      </c>
      <c r="H463" s="58">
        <f t="shared" si="24"/>
        <v>0.21177799999998115</v>
      </c>
      <c r="I463" s="2" t="s">
        <v>65</v>
      </c>
      <c r="J463" s="33" t="s">
        <v>1870</v>
      </c>
      <c r="K463" s="59">
        <f t="shared" si="25"/>
        <v>44161</v>
      </c>
      <c r="L463" s="60" t="str">
        <f t="shared" ca="1" si="26"/>
        <v>2021/4/9</v>
      </c>
      <c r="M463" s="44">
        <f t="shared" ca="1" si="27"/>
        <v>18225</v>
      </c>
      <c r="N463" s="61">
        <f t="shared" ca="1" si="28"/>
        <v>4.2413700960215704E-3</v>
      </c>
      <c r="O463" s="35">
        <f t="shared" si="29"/>
        <v>134.93591900000001</v>
      </c>
      <c r="P463" s="35">
        <f t="shared" si="30"/>
        <v>-6.4080999999987398E-2</v>
      </c>
      <c r="Q463" s="36">
        <f t="shared" si="31"/>
        <v>0.9</v>
      </c>
      <c r="R463" s="37">
        <f t="shared" si="32"/>
        <v>11699.319999999962</v>
      </c>
      <c r="S463" s="38">
        <f t="shared" si="33"/>
        <v>15451.291923999948</v>
      </c>
      <c r="T463" s="38"/>
      <c r="U463" s="62"/>
      <c r="V463" s="39">
        <f t="shared" si="34"/>
        <v>63905.729999999989</v>
      </c>
      <c r="W463" s="39">
        <f t="shared" si="35"/>
        <v>79357.021923999942</v>
      </c>
      <c r="X463" s="1">
        <f t="shared" si="36"/>
        <v>66485</v>
      </c>
      <c r="Y463" s="37">
        <f t="shared" si="37"/>
        <v>12872.021923999942</v>
      </c>
      <c r="Z463" s="183">
        <f t="shared" si="38"/>
        <v>0.19360791041588232</v>
      </c>
      <c r="AA463" s="183">
        <f>SUM($C$2:C463)*D463/SUM($B$2:B463)-1</f>
        <v>0.27916354967037837</v>
      </c>
      <c r="AB463" s="183">
        <f t="shared" si="41"/>
        <v>-8.5555639254496052E-2</v>
      </c>
      <c r="AC463" s="40">
        <f t="shared" si="42"/>
        <v>0.21843127407407426</v>
      </c>
    </row>
    <row r="464" spans="1:29">
      <c r="A464" s="63" t="s">
        <v>1896</v>
      </c>
      <c r="B464" s="2">
        <v>135</v>
      </c>
      <c r="C464" s="177">
        <v>101.87</v>
      </c>
      <c r="D464" s="178">
        <v>1.3245</v>
      </c>
      <c r="E464" s="32">
        <f t="shared" si="22"/>
        <v>0.22000000000000003</v>
      </c>
      <c r="F464" s="26">
        <f t="shared" si="23"/>
        <v>-1.3721629629630857E-3</v>
      </c>
      <c r="H464" s="58">
        <f t="shared" si="24"/>
        <v>-0.18524200000001656</v>
      </c>
      <c r="I464" s="2" t="s">
        <v>65</v>
      </c>
      <c r="J464" s="33" t="s">
        <v>1872</v>
      </c>
      <c r="K464" s="59">
        <f t="shared" si="25"/>
        <v>44162</v>
      </c>
      <c r="L464" s="60" t="str">
        <f t="shared" ca="1" si="26"/>
        <v>2021/4/9</v>
      </c>
      <c r="M464" s="44">
        <f t="shared" ca="1" si="27"/>
        <v>18090</v>
      </c>
      <c r="N464" s="61">
        <f t="shared" ca="1" si="28"/>
        <v>-3.7376080707576587E-3</v>
      </c>
      <c r="O464" s="35">
        <f t="shared" si="29"/>
        <v>134.926815</v>
      </c>
      <c r="P464" s="35">
        <f t="shared" si="30"/>
        <v>-7.3184999999995171E-2</v>
      </c>
      <c r="Q464" s="36">
        <f t="shared" si="31"/>
        <v>0.9</v>
      </c>
      <c r="R464" s="37">
        <f t="shared" si="32"/>
        <v>11801.189999999962</v>
      </c>
      <c r="S464" s="38">
        <f t="shared" si="33"/>
        <v>15630.67615499995</v>
      </c>
      <c r="T464" s="38"/>
      <c r="U464" s="62"/>
      <c r="V464" s="39">
        <f t="shared" si="34"/>
        <v>63905.729999999989</v>
      </c>
      <c r="W464" s="39">
        <f t="shared" si="35"/>
        <v>79536.406154999946</v>
      </c>
      <c r="X464" s="1">
        <f t="shared" si="36"/>
        <v>66620</v>
      </c>
      <c r="Y464" s="37">
        <f t="shared" si="37"/>
        <v>12916.406154999946</v>
      </c>
      <c r="Z464" s="183">
        <f t="shared" si="38"/>
        <v>0.19388180959171342</v>
      </c>
      <c r="AA464" s="183">
        <f>SUM($C$2:C464)*D464/SUM($B$2:B464)-1</f>
        <v>0.28226543693284833</v>
      </c>
      <c r="AB464" s="183">
        <f t="shared" si="41"/>
        <v>-8.8383627341134918E-2</v>
      </c>
      <c r="AC464" s="40">
        <f t="shared" si="42"/>
        <v>0.22137216296296311</v>
      </c>
    </row>
    <row r="465" spans="1:29">
      <c r="A465" s="63" t="s">
        <v>1897</v>
      </c>
      <c r="B465" s="2">
        <v>135</v>
      </c>
      <c r="C465" s="177">
        <v>102.32</v>
      </c>
      <c r="D465" s="178">
        <v>1.3187</v>
      </c>
      <c r="E465" s="32">
        <f t="shared" si="22"/>
        <v>0.22000000000000003</v>
      </c>
      <c r="F465" s="26">
        <f t="shared" si="23"/>
        <v>3.0391703703702222E-3</v>
      </c>
      <c r="H465" s="58">
        <f t="shared" si="24"/>
        <v>0.41028799999998</v>
      </c>
      <c r="I465" s="2" t="s">
        <v>65</v>
      </c>
      <c r="J465" s="33" t="s">
        <v>1874</v>
      </c>
      <c r="K465" s="59">
        <f t="shared" si="25"/>
        <v>44165</v>
      </c>
      <c r="L465" s="60" t="str">
        <f t="shared" ca="1" si="26"/>
        <v>2021/4/9</v>
      </c>
      <c r="M465" s="44">
        <f t="shared" ca="1" si="27"/>
        <v>17685</v>
      </c>
      <c r="N465" s="61">
        <f t="shared" ca="1" si="28"/>
        <v>8.4679174441613068E-3</v>
      </c>
      <c r="O465" s="35">
        <f t="shared" si="29"/>
        <v>134.929384</v>
      </c>
      <c r="P465" s="35">
        <f t="shared" si="30"/>
        <v>-7.0616000000001122E-2</v>
      </c>
      <c r="Q465" s="36">
        <f t="shared" si="31"/>
        <v>0.9</v>
      </c>
      <c r="R465" s="37">
        <f t="shared" si="32"/>
        <v>11903.509999999962</v>
      </c>
      <c r="S465" s="38">
        <f t="shared" si="33"/>
        <v>15697.15863699995</v>
      </c>
      <c r="T465" s="38"/>
      <c r="U465" s="62"/>
      <c r="V465" s="39">
        <f t="shared" si="34"/>
        <v>63905.729999999989</v>
      </c>
      <c r="W465" s="39">
        <f t="shared" si="35"/>
        <v>79602.888636999938</v>
      </c>
      <c r="X465" s="1">
        <f t="shared" si="36"/>
        <v>66755</v>
      </c>
      <c r="Y465" s="37">
        <f t="shared" si="37"/>
        <v>12847.888636999938</v>
      </c>
      <c r="Z465" s="183">
        <f t="shared" si="38"/>
        <v>0.19246331566174724</v>
      </c>
      <c r="AA465" s="183">
        <f>SUM($C$2:C465)*D465/SUM($B$2:B465)-1</f>
        <v>0.27608561886649952</v>
      </c>
      <c r="AB465" s="183">
        <f t="shared" si="41"/>
        <v>-8.362230320475228E-2</v>
      </c>
      <c r="AC465" s="40">
        <f t="shared" si="42"/>
        <v>0.21696082962962981</v>
      </c>
    </row>
    <row r="466" spans="1:29">
      <c r="A466" s="63" t="s">
        <v>1898</v>
      </c>
      <c r="B466" s="2">
        <v>135</v>
      </c>
      <c r="C466" s="177">
        <v>100.73</v>
      </c>
      <c r="D466" s="178">
        <v>1.3394999999999999</v>
      </c>
      <c r="E466" s="32">
        <f t="shared" si="22"/>
        <v>0.22000000000000003</v>
      </c>
      <c r="F466" s="26">
        <f t="shared" si="23"/>
        <v>-1.2547540740740715E-2</v>
      </c>
      <c r="H466" s="58">
        <f t="shared" si="24"/>
        <v>-1.6939179999999965</v>
      </c>
      <c r="I466" s="2" t="s">
        <v>65</v>
      </c>
      <c r="J466" s="33" t="s">
        <v>1876</v>
      </c>
      <c r="K466" s="59">
        <f t="shared" si="25"/>
        <v>44166</v>
      </c>
      <c r="L466" s="60" t="str">
        <f t="shared" ca="1" si="26"/>
        <v>2021/4/9</v>
      </c>
      <c r="M466" s="44">
        <f t="shared" ca="1" si="27"/>
        <v>17550</v>
      </c>
      <c r="N466" s="61">
        <f t="shared" ca="1" si="28"/>
        <v>-3.5229633618233544E-2</v>
      </c>
      <c r="O466" s="35">
        <f t="shared" si="29"/>
        <v>134.92783499999999</v>
      </c>
      <c r="P466" s="35">
        <f t="shared" si="30"/>
        <v>-7.2165000000012469E-2</v>
      </c>
      <c r="Q466" s="36">
        <f t="shared" si="31"/>
        <v>0.9</v>
      </c>
      <c r="R466" s="37">
        <f t="shared" si="32"/>
        <v>12004.239999999962</v>
      </c>
      <c r="S466" s="38">
        <f t="shared" si="33"/>
        <v>16079.679479999948</v>
      </c>
      <c r="T466" s="38"/>
      <c r="U466" s="62"/>
      <c r="V466" s="39">
        <f t="shared" si="34"/>
        <v>63905.729999999989</v>
      </c>
      <c r="W466" s="39">
        <f t="shared" si="35"/>
        <v>79985.409479999944</v>
      </c>
      <c r="X466" s="1">
        <f t="shared" si="36"/>
        <v>66890</v>
      </c>
      <c r="Y466" s="37">
        <f t="shared" si="37"/>
        <v>13095.409479999944</v>
      </c>
      <c r="Z466" s="183">
        <f t="shared" si="38"/>
        <v>0.19577529496187696</v>
      </c>
      <c r="AA466" s="183">
        <f>SUM($C$2:C466)*D466/SUM($B$2:B466)-1</f>
        <v>0.29561003863533553</v>
      </c>
      <c r="AB466" s="183">
        <f t="shared" si="41"/>
        <v>-9.983474367345857E-2</v>
      </c>
      <c r="AC466" s="40">
        <f t="shared" si="42"/>
        <v>0.23254754074074074</v>
      </c>
    </row>
    <row r="467" spans="1:29">
      <c r="A467" s="63" t="s">
        <v>1900</v>
      </c>
      <c r="B467" s="2">
        <v>135</v>
      </c>
      <c r="C467" s="177">
        <v>100.6</v>
      </c>
      <c r="D467" s="178">
        <v>1.3412999999999999</v>
      </c>
      <c r="E467" s="32">
        <f t="shared" si="22"/>
        <v>0.22000000000000003</v>
      </c>
      <c r="F467" s="26">
        <f t="shared" si="23"/>
        <v>-1.3821925925926145E-2</v>
      </c>
      <c r="H467" s="58">
        <f t="shared" si="24"/>
        <v>-1.8659600000000296</v>
      </c>
      <c r="I467" s="2" t="s">
        <v>65</v>
      </c>
      <c r="J467" s="33" t="s">
        <v>1878</v>
      </c>
      <c r="K467" s="59">
        <f t="shared" si="25"/>
        <v>44167</v>
      </c>
      <c r="L467" s="60" t="str">
        <f t="shared" ca="1" si="26"/>
        <v>2021/4/9</v>
      </c>
      <c r="M467" s="44">
        <f t="shared" ca="1" si="27"/>
        <v>17415</v>
      </c>
      <c r="N467" s="61">
        <f t="shared" ca="1" si="28"/>
        <v>-3.9108550100488707E-2</v>
      </c>
      <c r="O467" s="35">
        <f t="shared" si="29"/>
        <v>134.93477999999999</v>
      </c>
      <c r="P467" s="35">
        <f t="shared" si="30"/>
        <v>-6.5220000000010714E-2</v>
      </c>
      <c r="Q467" s="36">
        <f t="shared" si="31"/>
        <v>0.9</v>
      </c>
      <c r="R467" s="37">
        <f t="shared" si="32"/>
        <v>12104.839999999962</v>
      </c>
      <c r="S467" s="38">
        <f t="shared" si="33"/>
        <v>16236.221891999949</v>
      </c>
      <c r="T467" s="38"/>
      <c r="U467" s="62"/>
      <c r="V467" s="39">
        <f t="shared" si="34"/>
        <v>63905.729999999989</v>
      </c>
      <c r="W467" s="39">
        <f t="shared" si="35"/>
        <v>80141.951891999939</v>
      </c>
      <c r="X467" s="1">
        <f t="shared" si="36"/>
        <v>67025</v>
      </c>
      <c r="Y467" s="37">
        <f t="shared" si="37"/>
        <v>13116.951891999939</v>
      </c>
      <c r="Z467" s="183">
        <f t="shared" si="38"/>
        <v>0.19570237809772384</v>
      </c>
      <c r="AA467" s="183">
        <f>SUM($C$2:C467)*D467/SUM($B$2:B467)-1</f>
        <v>0.29674666142051742</v>
      </c>
      <c r="AB467" s="183">
        <f t="shared" si="41"/>
        <v>-0.10104428332279358</v>
      </c>
      <c r="AC467" s="40">
        <f t="shared" si="42"/>
        <v>0.23382192592592618</v>
      </c>
    </row>
    <row r="468" spans="1:29">
      <c r="A468" s="63" t="s">
        <v>1901</v>
      </c>
      <c r="B468" s="2">
        <v>135</v>
      </c>
      <c r="C468" s="177">
        <v>100.51</v>
      </c>
      <c r="D468" s="178">
        <v>1.3425</v>
      </c>
      <c r="E468" s="32">
        <f t="shared" si="22"/>
        <v>0.22000000000000003</v>
      </c>
      <c r="F468" s="26">
        <f t="shared" si="23"/>
        <v>-1.4704192592592511E-2</v>
      </c>
      <c r="H468" s="58">
        <f t="shared" si="24"/>
        <v>-1.9850659999999891</v>
      </c>
      <c r="I468" s="2" t="s">
        <v>65</v>
      </c>
      <c r="J468" s="33" t="s">
        <v>1880</v>
      </c>
      <c r="K468" s="59">
        <f t="shared" si="25"/>
        <v>44168</v>
      </c>
      <c r="L468" s="60" t="str">
        <f t="shared" ca="1" si="26"/>
        <v>2021/4/9</v>
      </c>
      <c r="M468" s="44">
        <f t="shared" ca="1" si="27"/>
        <v>17280</v>
      </c>
      <c r="N468" s="61">
        <f t="shared" ca="1" si="28"/>
        <v>-4.1929924189814581E-2</v>
      </c>
      <c r="O468" s="35">
        <f t="shared" si="29"/>
        <v>134.934675</v>
      </c>
      <c r="P468" s="35">
        <f t="shared" si="30"/>
        <v>-6.532500000000141E-2</v>
      </c>
      <c r="Q468" s="36">
        <f t="shared" si="31"/>
        <v>0.9</v>
      </c>
      <c r="R468" s="37">
        <f t="shared" si="32"/>
        <v>12205.349999999962</v>
      </c>
      <c r="S468" s="38">
        <f t="shared" si="33"/>
        <v>16385.682374999949</v>
      </c>
      <c r="T468" s="38"/>
      <c r="U468" s="62"/>
      <c r="V468" s="39">
        <f t="shared" si="34"/>
        <v>63905.729999999989</v>
      </c>
      <c r="W468" s="39">
        <f t="shared" si="35"/>
        <v>80291.412374999942</v>
      </c>
      <c r="X468" s="1">
        <f t="shared" si="36"/>
        <v>67160</v>
      </c>
      <c r="Y468" s="37">
        <f t="shared" si="37"/>
        <v>13131.412374999942</v>
      </c>
      <c r="Z468" s="183">
        <f t="shared" si="38"/>
        <v>0.19552430576235769</v>
      </c>
      <c r="AA468" s="183">
        <f>SUM($C$2:C468)*D468/SUM($B$2:B468)-1</f>
        <v>0.29730249999999914</v>
      </c>
      <c r="AB468" s="183">
        <f t="shared" si="41"/>
        <v>-0.10177819423764145</v>
      </c>
      <c r="AC468" s="40">
        <f t="shared" si="42"/>
        <v>0.23470419259259254</v>
      </c>
    </row>
    <row r="469" spans="1:29">
      <c r="A469" s="63" t="s">
        <v>1902</v>
      </c>
      <c r="B469" s="2">
        <v>135</v>
      </c>
      <c r="C469" s="177">
        <v>100.14</v>
      </c>
      <c r="D469" s="178">
        <v>1.3473999999999999</v>
      </c>
      <c r="E469" s="32">
        <f t="shared" si="22"/>
        <v>0.22000000000000003</v>
      </c>
      <c r="F469" s="26">
        <f t="shared" si="23"/>
        <v>-1.8331288888888957E-2</v>
      </c>
      <c r="H469" s="58">
        <f t="shared" si="24"/>
        <v>-2.474724000000009</v>
      </c>
      <c r="I469" s="2" t="s">
        <v>65</v>
      </c>
      <c r="J469" s="33" t="s">
        <v>1882</v>
      </c>
      <c r="K469" s="59">
        <f t="shared" si="25"/>
        <v>44169</v>
      </c>
      <c r="L469" s="60" t="str">
        <f t="shared" ca="1" si="26"/>
        <v>2021/4/9</v>
      </c>
      <c r="M469" s="44">
        <f t="shared" ca="1" si="27"/>
        <v>17145</v>
      </c>
      <c r="N469" s="61">
        <f t="shared" ca="1" si="28"/>
        <v>-5.2684412948381651E-2</v>
      </c>
      <c r="O469" s="35">
        <f t="shared" si="29"/>
        <v>134.92863599999998</v>
      </c>
      <c r="P469" s="35">
        <f t="shared" si="30"/>
        <v>-7.1364000000016858E-2</v>
      </c>
      <c r="Q469" s="36">
        <f t="shared" si="31"/>
        <v>0.9</v>
      </c>
      <c r="R469" s="37">
        <f t="shared" si="32"/>
        <v>12305.489999999962</v>
      </c>
      <c r="S469" s="38">
        <f t="shared" si="33"/>
        <v>16580.417225999947</v>
      </c>
      <c r="T469" s="38"/>
      <c r="U469" s="62"/>
      <c r="V469" s="39">
        <f t="shared" si="34"/>
        <v>63905.729999999989</v>
      </c>
      <c r="W469" s="39">
        <f t="shared" si="35"/>
        <v>80486.147225999943</v>
      </c>
      <c r="X469" s="1">
        <f t="shared" si="36"/>
        <v>67295</v>
      </c>
      <c r="Y469" s="37">
        <f t="shared" si="37"/>
        <v>13191.147225999943</v>
      </c>
      <c r="Z469" s="183">
        <f t="shared" si="38"/>
        <v>0.19601972250538591</v>
      </c>
      <c r="AA469" s="183">
        <f>SUM($C$2:C469)*D469/SUM($B$2:B469)-1</f>
        <v>0.30142601404296632</v>
      </c>
      <c r="AB469" s="183">
        <f t="shared" si="41"/>
        <v>-0.10540629153758041</v>
      </c>
      <c r="AC469" s="40">
        <f t="shared" si="42"/>
        <v>0.23833128888888899</v>
      </c>
    </row>
    <row r="470" spans="1:29">
      <c r="A470" s="63" t="s">
        <v>1903</v>
      </c>
      <c r="B470" s="2">
        <v>135</v>
      </c>
      <c r="C470" s="177">
        <v>100.72</v>
      </c>
      <c r="D470" s="178">
        <v>1.3395999999999999</v>
      </c>
      <c r="E470" s="32">
        <f t="shared" si="22"/>
        <v>0.22000000000000003</v>
      </c>
      <c r="F470" s="26">
        <f t="shared" si="23"/>
        <v>-1.2645570370370427E-2</v>
      </c>
      <c r="H470" s="58">
        <f t="shared" si="24"/>
        <v>-1.7071520000000078</v>
      </c>
      <c r="I470" s="2" t="s">
        <v>65</v>
      </c>
      <c r="J470" s="33" t="s">
        <v>1884</v>
      </c>
      <c r="K470" s="59">
        <f t="shared" si="25"/>
        <v>44172</v>
      </c>
      <c r="L470" s="60" t="str">
        <f t="shared" ca="1" si="26"/>
        <v>2021/4/9</v>
      </c>
      <c r="M470" s="44">
        <f t="shared" ca="1" si="27"/>
        <v>16740</v>
      </c>
      <c r="N470" s="61">
        <f t="shared" ca="1" si="28"/>
        <v>-3.7222848267622628E-2</v>
      </c>
      <c r="O470" s="35">
        <f t="shared" si="29"/>
        <v>134.92451199999999</v>
      </c>
      <c r="P470" s="35">
        <f t="shared" si="30"/>
        <v>-7.5488000000007105E-2</v>
      </c>
      <c r="Q470" s="36">
        <f t="shared" si="31"/>
        <v>0.9</v>
      </c>
      <c r="R470" s="37">
        <f t="shared" si="32"/>
        <v>12406.209999999961</v>
      </c>
      <c r="S470" s="38">
        <f t="shared" si="33"/>
        <v>16619.358915999946</v>
      </c>
      <c r="T470" s="38"/>
      <c r="U470" s="62"/>
      <c r="V470" s="39">
        <f t="shared" si="34"/>
        <v>63905.729999999989</v>
      </c>
      <c r="W470" s="39">
        <f t="shared" si="35"/>
        <v>80525.088915999935</v>
      </c>
      <c r="X470" s="1">
        <f t="shared" si="36"/>
        <v>67430</v>
      </c>
      <c r="Y470" s="37">
        <f t="shared" si="37"/>
        <v>13095.088915999935</v>
      </c>
      <c r="Z470" s="183">
        <f t="shared" si="38"/>
        <v>0.19420271267981515</v>
      </c>
      <c r="AA470" s="183">
        <f>SUM($C$2:C470)*D470/SUM($B$2:B470)-1</f>
        <v>0.293298236127296</v>
      </c>
      <c r="AB470" s="183">
        <f t="shared" si="41"/>
        <v>-9.9095523447480849E-2</v>
      </c>
      <c r="AC470" s="40">
        <f t="shared" si="42"/>
        <v>0.23264557037037045</v>
      </c>
    </row>
    <row r="471" spans="1:29">
      <c r="A471" s="63" t="s">
        <v>1904</v>
      </c>
      <c r="B471" s="2">
        <v>135</v>
      </c>
      <c r="C471" s="177">
        <v>100.72</v>
      </c>
      <c r="D471" s="178">
        <v>1.3396999999999999</v>
      </c>
      <c r="E471" s="32">
        <f t="shared" si="22"/>
        <v>0.22000000000000003</v>
      </c>
      <c r="F471" s="26">
        <f t="shared" si="23"/>
        <v>-1.2645570370370427E-2</v>
      </c>
      <c r="H471" s="58">
        <f t="shared" si="24"/>
        <v>-1.7071520000000078</v>
      </c>
      <c r="I471" s="2" t="s">
        <v>65</v>
      </c>
      <c r="J471" s="33" t="s">
        <v>1886</v>
      </c>
      <c r="K471" s="59">
        <f t="shared" si="25"/>
        <v>44173</v>
      </c>
      <c r="L471" s="60" t="str">
        <f t="shared" ca="1" si="26"/>
        <v>2021/4/9</v>
      </c>
      <c r="M471" s="44">
        <f t="shared" ca="1" si="27"/>
        <v>16605</v>
      </c>
      <c r="N471" s="61">
        <f t="shared" ca="1" si="28"/>
        <v>-3.752547305028623E-2</v>
      </c>
      <c r="O471" s="35">
        <f t="shared" si="29"/>
        <v>134.934584</v>
      </c>
      <c r="P471" s="35">
        <f t="shared" si="30"/>
        <v>-6.541599999999903E-2</v>
      </c>
      <c r="Q471" s="36">
        <f t="shared" si="31"/>
        <v>0.9</v>
      </c>
      <c r="R471" s="37">
        <f t="shared" si="32"/>
        <v>12506.92999999996</v>
      </c>
      <c r="S471" s="38">
        <f t="shared" si="33"/>
        <v>16755.534120999946</v>
      </c>
      <c r="T471" s="38"/>
      <c r="U471" s="62"/>
      <c r="V471" s="39">
        <f t="shared" si="34"/>
        <v>63905.729999999989</v>
      </c>
      <c r="W471" s="39">
        <f t="shared" si="35"/>
        <v>80661.264120999927</v>
      </c>
      <c r="X471" s="1">
        <f t="shared" si="36"/>
        <v>67565</v>
      </c>
      <c r="Y471" s="37">
        <f t="shared" si="37"/>
        <v>13096.264120999927</v>
      </c>
      <c r="Z471" s="183">
        <f t="shared" si="38"/>
        <v>0.19383207460963403</v>
      </c>
      <c r="AA471" s="183">
        <f>SUM($C$2:C471)*D471/SUM($B$2:B471)-1</f>
        <v>0.29280320870796883</v>
      </c>
      <c r="AB471" s="183">
        <f t="shared" si="41"/>
        <v>-9.8971134098334801E-2</v>
      </c>
      <c r="AC471" s="40">
        <f t="shared" si="42"/>
        <v>0.23264557037037045</v>
      </c>
    </row>
    <row r="472" spans="1:29">
      <c r="A472" s="63" t="s">
        <v>1905</v>
      </c>
      <c r="B472" s="2">
        <v>135</v>
      </c>
      <c r="C472" s="177">
        <v>102.44</v>
      </c>
      <c r="D472" s="178">
        <v>1.3171999999999999</v>
      </c>
      <c r="E472" s="32">
        <f t="shared" si="22"/>
        <v>0.22000000000000003</v>
      </c>
      <c r="F472" s="26">
        <f t="shared" si="23"/>
        <v>4.2155259259259396E-3</v>
      </c>
      <c r="H472" s="58">
        <f t="shared" si="24"/>
        <v>0.56909600000000182</v>
      </c>
      <c r="I472" s="2" t="s">
        <v>65</v>
      </c>
      <c r="J472" s="33" t="s">
        <v>1888</v>
      </c>
      <c r="K472" s="59">
        <f t="shared" si="25"/>
        <v>44174</v>
      </c>
      <c r="L472" s="60" t="str">
        <f t="shared" ca="1" si="26"/>
        <v>2021/4/9</v>
      </c>
      <c r="M472" s="44">
        <f t="shared" ca="1" si="27"/>
        <v>16470</v>
      </c>
      <c r="N472" s="61">
        <f t="shared" ca="1" si="28"/>
        <v>1.2612024286581704E-2</v>
      </c>
      <c r="O472" s="35">
        <f t="shared" si="29"/>
        <v>134.93396799999999</v>
      </c>
      <c r="P472" s="35">
        <f t="shared" si="30"/>
        <v>-6.6032000000006974E-2</v>
      </c>
      <c r="Q472" s="36">
        <f t="shared" si="31"/>
        <v>0.9</v>
      </c>
      <c r="R472" s="37">
        <f t="shared" si="32"/>
        <v>12609.369999999961</v>
      </c>
      <c r="S472" s="38">
        <f t="shared" si="33"/>
        <v>16609.062163999948</v>
      </c>
      <c r="T472" s="38"/>
      <c r="U472" s="62"/>
      <c r="V472" s="39">
        <f t="shared" si="34"/>
        <v>63905.729999999989</v>
      </c>
      <c r="W472" s="39">
        <f t="shared" si="35"/>
        <v>80514.79216399994</v>
      </c>
      <c r="X472" s="1">
        <f t="shared" si="36"/>
        <v>67700</v>
      </c>
      <c r="Y472" s="37">
        <f t="shared" si="37"/>
        <v>12814.79216399994</v>
      </c>
      <c r="Z472" s="183">
        <f t="shared" si="38"/>
        <v>0.18928791970457803</v>
      </c>
      <c r="AA472" s="183">
        <f>SUM($C$2:C472)*D472/SUM($B$2:B472)-1</f>
        <v>0.27054524642857025</v>
      </c>
      <c r="AB472" s="183">
        <f t="shared" si="41"/>
        <v>-8.1257326723992218E-2</v>
      </c>
      <c r="AC472" s="40">
        <f t="shared" si="42"/>
        <v>0.21578447407407408</v>
      </c>
    </row>
    <row r="473" spans="1:29">
      <c r="A473" s="63" t="s">
        <v>1906</v>
      </c>
      <c r="B473" s="2">
        <v>135</v>
      </c>
      <c r="C473" s="177">
        <v>102.24</v>
      </c>
      <c r="D473" s="178">
        <v>1.3197000000000001</v>
      </c>
      <c r="E473" s="32">
        <f t="shared" si="22"/>
        <v>0.22000000000000003</v>
      </c>
      <c r="F473" s="26">
        <f t="shared" si="23"/>
        <v>2.2549333333331477E-3</v>
      </c>
      <c r="H473" s="58">
        <f t="shared" si="24"/>
        <v>0.30441599999997493</v>
      </c>
      <c r="I473" s="2" t="s">
        <v>65</v>
      </c>
      <c r="J473" s="33" t="s">
        <v>1890</v>
      </c>
      <c r="K473" s="59">
        <f t="shared" si="25"/>
        <v>44175</v>
      </c>
      <c r="L473" s="60" t="str">
        <f t="shared" ca="1" si="26"/>
        <v>2021/4/9</v>
      </c>
      <c r="M473" s="44">
        <f t="shared" ca="1" si="27"/>
        <v>16335</v>
      </c>
      <c r="N473" s="61">
        <f t="shared" ca="1" si="28"/>
        <v>6.8020716253437922E-3</v>
      </c>
      <c r="O473" s="35">
        <f t="shared" si="29"/>
        <v>134.92612800000001</v>
      </c>
      <c r="P473" s="35">
        <f t="shared" si="30"/>
        <v>-7.3871999999994387E-2</v>
      </c>
      <c r="Q473" s="36">
        <f t="shared" si="31"/>
        <v>0.9</v>
      </c>
      <c r="R473" s="37">
        <f t="shared" si="32"/>
        <v>12711.609999999961</v>
      </c>
      <c r="S473" s="38">
        <f t="shared" si="33"/>
        <v>16775.51171699995</v>
      </c>
      <c r="T473" s="38"/>
      <c r="U473" s="62"/>
      <c r="V473" s="39">
        <f t="shared" si="34"/>
        <v>63905.729999999989</v>
      </c>
      <c r="W473" s="39">
        <f t="shared" si="35"/>
        <v>80681.241716999939</v>
      </c>
      <c r="X473" s="1">
        <f t="shared" si="36"/>
        <v>67835</v>
      </c>
      <c r="Y473" s="37">
        <f t="shared" si="37"/>
        <v>12846.241716999939</v>
      </c>
      <c r="Z473" s="183">
        <f t="shared" si="38"/>
        <v>0.18937483182722703</v>
      </c>
      <c r="AA473" s="183">
        <f>SUM($C$2:C473)*D473/SUM($B$2:B473)-1</f>
        <v>0.27240834912007039</v>
      </c>
      <c r="AB473" s="183">
        <f t="shared" si="41"/>
        <v>-8.3033517292843362E-2</v>
      </c>
      <c r="AC473" s="40">
        <f t="shared" si="42"/>
        <v>0.21774506666666688</v>
      </c>
    </row>
    <row r="474" spans="1:29">
      <c r="A474" s="63" t="s">
        <v>1907</v>
      </c>
      <c r="B474" s="2">
        <v>135</v>
      </c>
      <c r="C474" s="177">
        <v>103.84</v>
      </c>
      <c r="D474" s="178">
        <v>1.2994000000000001</v>
      </c>
      <c r="E474" s="32">
        <f t="shared" si="22"/>
        <v>0.22000000000000003</v>
      </c>
      <c r="F474" s="26">
        <f t="shared" si="23"/>
        <v>1.793967407407401E-2</v>
      </c>
      <c r="H474" s="58">
        <f t="shared" si="24"/>
        <v>2.4218559999999911</v>
      </c>
      <c r="I474" s="2" t="s">
        <v>65</v>
      </c>
      <c r="J474" s="33" t="s">
        <v>1892</v>
      </c>
      <c r="K474" s="59">
        <f t="shared" si="25"/>
        <v>44176</v>
      </c>
      <c r="L474" s="60" t="str">
        <f t="shared" ca="1" si="26"/>
        <v>2021/4/9</v>
      </c>
      <c r="M474" s="44">
        <f t="shared" ca="1" si="27"/>
        <v>16200</v>
      </c>
      <c r="N474" s="61">
        <f t="shared" ca="1" si="28"/>
        <v>5.4566508641975112E-2</v>
      </c>
      <c r="O474" s="35">
        <f t="shared" si="29"/>
        <v>134.92969600000001</v>
      </c>
      <c r="P474" s="35">
        <f t="shared" si="30"/>
        <v>-7.0303999999993039E-2</v>
      </c>
      <c r="Q474" s="36">
        <f t="shared" si="31"/>
        <v>0.9</v>
      </c>
      <c r="R474" s="37">
        <f t="shared" si="32"/>
        <v>12815.449999999961</v>
      </c>
      <c r="S474" s="38">
        <f t="shared" si="33"/>
        <v>16652.395729999949</v>
      </c>
      <c r="T474" s="38"/>
      <c r="U474" s="62"/>
      <c r="V474" s="39">
        <f t="shared" si="34"/>
        <v>63905.729999999989</v>
      </c>
      <c r="W474" s="39">
        <f t="shared" si="35"/>
        <v>80558.125729999942</v>
      </c>
      <c r="X474" s="1">
        <f t="shared" si="36"/>
        <v>67970</v>
      </c>
      <c r="Y474" s="37">
        <f t="shared" si="37"/>
        <v>12588.125729999942</v>
      </c>
      <c r="Z474" s="183">
        <f t="shared" si="38"/>
        <v>0.18520120244225313</v>
      </c>
      <c r="AA474" s="183">
        <f>SUM($C$2:C474)*D474/SUM($B$2:B474)-1</f>
        <v>0.25232886426559853</v>
      </c>
      <c r="AB474" s="183">
        <f t="shared" si="41"/>
        <v>-6.7127661823345397E-2</v>
      </c>
      <c r="AC474" s="40">
        <f t="shared" si="42"/>
        <v>0.20206032592592602</v>
      </c>
    </row>
    <row r="475" spans="1:29">
      <c r="A475" s="63" t="s">
        <v>1952</v>
      </c>
      <c r="B475" s="2">
        <v>135</v>
      </c>
      <c r="C475" s="177">
        <v>103.06</v>
      </c>
      <c r="D475" s="178">
        <v>1.3092999999999999</v>
      </c>
      <c r="E475" s="32">
        <f t="shared" si="22"/>
        <v>0.22000000000000003</v>
      </c>
      <c r="F475" s="26">
        <f t="shared" si="23"/>
        <v>1.0293362962962899E-2</v>
      </c>
      <c r="H475" s="58">
        <f t="shared" si="24"/>
        <v>1.3896039999999914</v>
      </c>
      <c r="I475" s="2" t="s">
        <v>65</v>
      </c>
      <c r="J475" s="33" t="s">
        <v>1911</v>
      </c>
      <c r="K475" s="59">
        <f t="shared" si="25"/>
        <v>44179</v>
      </c>
      <c r="L475" s="60" t="str">
        <f t="shared" ca="1" si="26"/>
        <v>2021/4/9</v>
      </c>
      <c r="M475" s="44">
        <f t="shared" ca="1" si="27"/>
        <v>15795</v>
      </c>
      <c r="N475" s="61">
        <f t="shared" ca="1" si="28"/>
        <v>3.2111773345995367E-2</v>
      </c>
      <c r="O475" s="35">
        <f t="shared" si="29"/>
        <v>134.93645799999999</v>
      </c>
      <c r="P475" s="35">
        <f t="shared" si="30"/>
        <v>-6.3542000000012422E-2</v>
      </c>
      <c r="Q475" s="36">
        <f t="shared" si="31"/>
        <v>0.9</v>
      </c>
      <c r="R475" s="37">
        <f t="shared" si="32"/>
        <v>12918.50999999996</v>
      </c>
      <c r="S475" s="38">
        <f t="shared" si="33"/>
        <v>16914.205142999948</v>
      </c>
      <c r="T475" s="38"/>
      <c r="U475" s="62"/>
      <c r="V475" s="39">
        <f t="shared" si="34"/>
        <v>63905.729999999989</v>
      </c>
      <c r="W475" s="39">
        <f t="shared" si="35"/>
        <v>80819.935142999937</v>
      </c>
      <c r="X475" s="1">
        <f t="shared" si="36"/>
        <v>68105</v>
      </c>
      <c r="Y475" s="37">
        <f t="shared" si="37"/>
        <v>12714.935142999937</v>
      </c>
      <c r="Z475" s="183">
        <f t="shared" si="38"/>
        <v>0.18669605965788039</v>
      </c>
      <c r="AA475" s="183">
        <f>SUM($C$2:C475)*D475/SUM($B$2:B475)-1</f>
        <v>0.26134636701427305</v>
      </c>
      <c r="AB475" s="183">
        <f t="shared" si="41"/>
        <v>-7.4650307356392664E-2</v>
      </c>
      <c r="AC475" s="40">
        <f t="shared" si="42"/>
        <v>0.20970663703703712</v>
      </c>
    </row>
    <row r="476" spans="1:29">
      <c r="A476" s="63" t="s">
        <v>1939</v>
      </c>
      <c r="B476" s="2">
        <v>135</v>
      </c>
      <c r="C476" s="177">
        <v>102.94</v>
      </c>
      <c r="D476" s="178">
        <v>1.3107</v>
      </c>
      <c r="E476" s="32">
        <f t="shared" si="22"/>
        <v>0.22000000000000003</v>
      </c>
      <c r="F476" s="26">
        <f t="shared" si="23"/>
        <v>9.1170074074073924E-3</v>
      </c>
      <c r="H476" s="58">
        <f t="shared" si="24"/>
        <v>1.230795999999998</v>
      </c>
      <c r="I476" s="2" t="s">
        <v>65</v>
      </c>
      <c r="J476" s="33" t="s">
        <v>1913</v>
      </c>
      <c r="K476" s="59">
        <f t="shared" si="25"/>
        <v>44180</v>
      </c>
      <c r="L476" s="60" t="str">
        <f t="shared" ca="1" si="26"/>
        <v>2021/4/9</v>
      </c>
      <c r="M476" s="44">
        <f t="shared" ca="1" si="27"/>
        <v>15660</v>
      </c>
      <c r="N476" s="61">
        <f t="shared" ca="1" si="28"/>
        <v>2.8687135376756021E-2</v>
      </c>
      <c r="O476" s="35">
        <f t="shared" si="29"/>
        <v>134.92345799999998</v>
      </c>
      <c r="P476" s="35">
        <f t="shared" si="30"/>
        <v>-7.6542000000017651E-2</v>
      </c>
      <c r="Q476" s="36">
        <f t="shared" si="31"/>
        <v>0.9</v>
      </c>
      <c r="R476" s="37">
        <f t="shared" si="32"/>
        <v>13021.449999999961</v>
      </c>
      <c r="S476" s="38">
        <f t="shared" si="33"/>
        <v>17067.214514999949</v>
      </c>
      <c r="T476" s="38"/>
      <c r="U476" s="62"/>
      <c r="V476" s="39">
        <f t="shared" si="34"/>
        <v>63905.729999999989</v>
      </c>
      <c r="W476" s="39">
        <f t="shared" si="35"/>
        <v>80972.944514999937</v>
      </c>
      <c r="X476" s="1">
        <f t="shared" si="36"/>
        <v>68240</v>
      </c>
      <c r="Y476" s="37">
        <f t="shared" si="37"/>
        <v>12732.944514999937</v>
      </c>
      <c r="Z476" s="183">
        <f t="shared" si="38"/>
        <v>0.18659062888335187</v>
      </c>
      <c r="AA476" s="183">
        <f>SUM($C$2:C476)*D476/SUM($B$2:B476)-1</f>
        <v>0.26217043277236374</v>
      </c>
      <c r="AB476" s="183">
        <f t="shared" si="41"/>
        <v>-7.5579803889011865E-2</v>
      </c>
      <c r="AC476" s="40">
        <f t="shared" si="42"/>
        <v>0.21088299259259263</v>
      </c>
    </row>
    <row r="477" spans="1:29">
      <c r="A477" s="63" t="s">
        <v>1940</v>
      </c>
      <c r="B477" s="2">
        <v>135</v>
      </c>
      <c r="C477" s="177">
        <v>103.3</v>
      </c>
      <c r="D477" s="178">
        <v>1.3062</v>
      </c>
      <c r="E477" s="32">
        <f t="shared" si="22"/>
        <v>0.22000000000000003</v>
      </c>
      <c r="F477" s="26">
        <f t="shared" si="23"/>
        <v>1.2646074074073912E-2</v>
      </c>
      <c r="H477" s="58">
        <f t="shared" si="24"/>
        <v>1.7072199999999782</v>
      </c>
      <c r="I477" s="2" t="s">
        <v>65</v>
      </c>
      <c r="J477" s="33" t="s">
        <v>1915</v>
      </c>
      <c r="K477" s="59">
        <f t="shared" si="25"/>
        <v>44181</v>
      </c>
      <c r="L477" s="60" t="str">
        <f t="shared" ca="1" si="26"/>
        <v>2021/4/9</v>
      </c>
      <c r="M477" s="44">
        <f t="shared" ca="1" si="27"/>
        <v>15525</v>
      </c>
      <c r="N477" s="61">
        <f t="shared" ca="1" si="28"/>
        <v>4.0137539452495458E-2</v>
      </c>
      <c r="O477" s="35">
        <f t="shared" si="29"/>
        <v>134.93046000000001</v>
      </c>
      <c r="P477" s="35">
        <f t="shared" si="30"/>
        <v>-6.9539999999989277E-2</v>
      </c>
      <c r="Q477" s="36">
        <f t="shared" si="31"/>
        <v>0.9</v>
      </c>
      <c r="R477" s="37">
        <f t="shared" si="32"/>
        <v>13124.74999999996</v>
      </c>
      <c r="S477" s="38">
        <f t="shared" si="33"/>
        <v>17143.548449999947</v>
      </c>
      <c r="T477" s="38"/>
      <c r="U477" s="62"/>
      <c r="V477" s="39">
        <f t="shared" si="34"/>
        <v>63905.729999999989</v>
      </c>
      <c r="W477" s="39">
        <f t="shared" si="35"/>
        <v>81049.27844999994</v>
      </c>
      <c r="X477" s="1">
        <f t="shared" si="36"/>
        <v>68375</v>
      </c>
      <c r="Y477" s="37">
        <f t="shared" si="37"/>
        <v>12674.27844999994</v>
      </c>
      <c r="Z477" s="183">
        <f t="shared" si="38"/>
        <v>0.18536421864716557</v>
      </c>
      <c r="AA477" s="183">
        <f>SUM($C$2:C477)*D477/SUM($B$2:B477)-1</f>
        <v>0.25732319876243004</v>
      </c>
      <c r="AB477" s="183">
        <f t="shared" si="41"/>
        <v>-7.195898011526447E-2</v>
      </c>
      <c r="AC477" s="40">
        <f t="shared" si="42"/>
        <v>0.20735392592592611</v>
      </c>
    </row>
    <row r="478" spans="1:29">
      <c r="A478" s="63" t="s">
        <v>1941</v>
      </c>
      <c r="B478" s="2">
        <v>135</v>
      </c>
      <c r="C478" s="177">
        <v>102.13</v>
      </c>
      <c r="D478" s="178">
        <v>1.3211999999999999</v>
      </c>
      <c r="E478" s="32">
        <f t="shared" si="22"/>
        <v>0.22000000000000003</v>
      </c>
      <c r="F478" s="26">
        <f t="shared" si="23"/>
        <v>1.1766074074073543E-3</v>
      </c>
      <c r="H478" s="58">
        <f t="shared" si="24"/>
        <v>0.15884199999999282</v>
      </c>
      <c r="I478" s="2" t="s">
        <v>65</v>
      </c>
      <c r="J478" s="33" t="s">
        <v>1917</v>
      </c>
      <c r="K478" s="59">
        <f t="shared" si="25"/>
        <v>44182</v>
      </c>
      <c r="L478" s="60" t="str">
        <f t="shared" ca="1" si="26"/>
        <v>2021/4/9</v>
      </c>
      <c r="M478" s="44">
        <f t="shared" ca="1" si="27"/>
        <v>15390</v>
      </c>
      <c r="N478" s="61">
        <f t="shared" ca="1" si="28"/>
        <v>3.7672079272253007E-3</v>
      </c>
      <c r="O478" s="35">
        <f t="shared" si="29"/>
        <v>134.93415599999997</v>
      </c>
      <c r="P478" s="35">
        <f t="shared" si="30"/>
        <v>-6.5844000000026881E-2</v>
      </c>
      <c r="Q478" s="36">
        <f t="shared" si="31"/>
        <v>0.9</v>
      </c>
      <c r="R478" s="37">
        <f t="shared" si="32"/>
        <v>13226.879999999959</v>
      </c>
      <c r="S478" s="38">
        <f t="shared" si="33"/>
        <v>17475.353855999943</v>
      </c>
      <c r="T478" s="38"/>
      <c r="U478" s="62"/>
      <c r="V478" s="39">
        <f t="shared" si="34"/>
        <v>63905.729999999989</v>
      </c>
      <c r="W478" s="39">
        <f t="shared" si="35"/>
        <v>81381.083855999925</v>
      </c>
      <c r="X478" s="1">
        <f t="shared" si="36"/>
        <v>68510</v>
      </c>
      <c r="Y478" s="37">
        <f t="shared" si="37"/>
        <v>12871.083855999925</v>
      </c>
      <c r="Z478" s="183">
        <f t="shared" si="38"/>
        <v>0.18787160788205992</v>
      </c>
      <c r="AA478" s="183">
        <f>SUM($C$2:C478)*D478/SUM($B$2:B478)-1</f>
        <v>0.271221496426995</v>
      </c>
      <c r="AB478" s="183">
        <f t="shared" si="41"/>
        <v>-8.334988854493508E-2</v>
      </c>
      <c r="AC478" s="40">
        <f t="shared" si="42"/>
        <v>0.21882339259259267</v>
      </c>
    </row>
    <row r="479" spans="1:29">
      <c r="A479" s="63" t="s">
        <v>1942</v>
      </c>
      <c r="B479" s="2">
        <v>135</v>
      </c>
      <c r="C479" s="177">
        <v>102.38</v>
      </c>
      <c r="D479" s="178">
        <v>1.3179000000000001</v>
      </c>
      <c r="E479" s="32">
        <f t="shared" si="22"/>
        <v>0.22000000000000003</v>
      </c>
      <c r="F479" s="26">
        <f t="shared" si="23"/>
        <v>3.6273481481480809E-3</v>
      </c>
      <c r="H479" s="58">
        <f t="shared" si="24"/>
        <v>0.48969199999999091</v>
      </c>
      <c r="I479" s="2" t="s">
        <v>65</v>
      </c>
      <c r="J479" s="33" t="s">
        <v>1919</v>
      </c>
      <c r="K479" s="59">
        <f t="shared" si="25"/>
        <v>44183</v>
      </c>
      <c r="L479" s="60" t="str">
        <f t="shared" ca="1" si="26"/>
        <v>2021/4/9</v>
      </c>
      <c r="M479" s="44">
        <f t="shared" ca="1" si="27"/>
        <v>15255</v>
      </c>
      <c r="N479" s="61">
        <f t="shared" ca="1" si="28"/>
        <v>1.17166555227792E-2</v>
      </c>
      <c r="O479" s="35">
        <f t="shared" si="29"/>
        <v>134.926602</v>
      </c>
      <c r="P479" s="35">
        <f t="shared" si="30"/>
        <v>-7.339799999999741E-2</v>
      </c>
      <c r="Q479" s="36">
        <f t="shared" si="31"/>
        <v>0.9</v>
      </c>
      <c r="R479" s="37">
        <f t="shared" si="32"/>
        <v>13329.259999999958</v>
      </c>
      <c r="S479" s="38">
        <f t="shared" si="33"/>
        <v>17566.631753999947</v>
      </c>
      <c r="T479" s="38"/>
      <c r="U479" s="62"/>
      <c r="V479" s="39">
        <f t="shared" si="34"/>
        <v>63905.729999999989</v>
      </c>
      <c r="W479" s="39">
        <f t="shared" si="35"/>
        <v>81472.36175399994</v>
      </c>
      <c r="X479" s="1">
        <f t="shared" si="36"/>
        <v>68645</v>
      </c>
      <c r="Y479" s="37">
        <f t="shared" si="37"/>
        <v>12827.36175399994</v>
      </c>
      <c r="Z479" s="183">
        <f t="shared" si="38"/>
        <v>0.18686520145676955</v>
      </c>
      <c r="AA479" s="183">
        <f>SUM($C$2:C479)*D479/SUM($B$2:B479)-1</f>
        <v>0.26751423363416138</v>
      </c>
      <c r="AB479" s="183">
        <f t="shared" si="41"/>
        <v>-8.0649032177391833E-2</v>
      </c>
      <c r="AC479" s="40">
        <f t="shared" si="42"/>
        <v>0.21637265185185195</v>
      </c>
    </row>
    <row r="480" spans="1:29">
      <c r="A480" s="63" t="s">
        <v>1943</v>
      </c>
      <c r="B480" s="2">
        <v>135</v>
      </c>
      <c r="C480" s="177">
        <v>100.75</v>
      </c>
      <c r="D480" s="178">
        <v>1.3392999999999999</v>
      </c>
      <c r="E480" s="32">
        <f t="shared" si="22"/>
        <v>0.22000000000000003</v>
      </c>
      <c r="F480" s="26">
        <f t="shared" si="23"/>
        <v>-1.2351481481481498E-2</v>
      </c>
      <c r="H480" s="58">
        <f t="shared" si="24"/>
        <v>-1.6674500000000023</v>
      </c>
      <c r="I480" s="2" t="s">
        <v>65</v>
      </c>
      <c r="J480" s="33" t="s">
        <v>1921</v>
      </c>
      <c r="K480" s="59">
        <f t="shared" si="25"/>
        <v>44186</v>
      </c>
      <c r="L480" s="60" t="str">
        <f t="shared" ca="1" si="26"/>
        <v>2021/4/9</v>
      </c>
      <c r="M480" s="44">
        <f t="shared" ca="1" si="27"/>
        <v>14850</v>
      </c>
      <c r="N480" s="61">
        <f t="shared" ca="1" si="28"/>
        <v>-4.0984461279461336E-2</v>
      </c>
      <c r="O480" s="35">
        <f t="shared" si="29"/>
        <v>134.93447499999999</v>
      </c>
      <c r="P480" s="35">
        <f t="shared" si="30"/>
        <v>-6.5525000000008049E-2</v>
      </c>
      <c r="Q480" s="36">
        <f t="shared" si="31"/>
        <v>0.9</v>
      </c>
      <c r="R480" s="37">
        <f t="shared" si="32"/>
        <v>13430.009999999958</v>
      </c>
      <c r="S480" s="38">
        <f t="shared" si="33"/>
        <v>17986.812392999942</v>
      </c>
      <c r="T480" s="38"/>
      <c r="U480" s="62"/>
      <c r="V480" s="39">
        <f t="shared" si="34"/>
        <v>63905.729999999989</v>
      </c>
      <c r="W480" s="39">
        <f t="shared" si="35"/>
        <v>81892.542392999923</v>
      </c>
      <c r="X480" s="1">
        <f t="shared" si="36"/>
        <v>68780</v>
      </c>
      <c r="Y480" s="37">
        <f t="shared" si="37"/>
        <v>13112.542392999923</v>
      </c>
      <c r="Z480" s="183">
        <f t="shared" si="38"/>
        <v>0.19064469893864389</v>
      </c>
      <c r="AA480" s="183">
        <f>SUM($C$2:C480)*D480/SUM($B$2:B480)-1</f>
        <v>0.28752550222612649</v>
      </c>
      <c r="AB480" s="183">
        <f t="shared" si="41"/>
        <v>-9.6880803287482609E-2</v>
      </c>
      <c r="AC480" s="40">
        <f t="shared" si="42"/>
        <v>0.23235148148148152</v>
      </c>
    </row>
    <row r="481" spans="1:29">
      <c r="A481" s="63" t="s">
        <v>1944</v>
      </c>
      <c r="B481" s="2">
        <v>135</v>
      </c>
      <c r="C481" s="177">
        <v>102.94</v>
      </c>
      <c r="D481" s="178">
        <v>1.3107</v>
      </c>
      <c r="E481" s="32">
        <f t="shared" si="22"/>
        <v>0.22000000000000003</v>
      </c>
      <c r="F481" s="26">
        <f t="shared" si="23"/>
        <v>9.1170074074073924E-3</v>
      </c>
      <c r="H481" s="58">
        <f t="shared" si="24"/>
        <v>1.230795999999998</v>
      </c>
      <c r="I481" s="2" t="s">
        <v>65</v>
      </c>
      <c r="J481" s="33" t="s">
        <v>1923</v>
      </c>
      <c r="K481" s="59">
        <f t="shared" si="25"/>
        <v>44187</v>
      </c>
      <c r="L481" s="60" t="str">
        <f t="shared" ca="1" si="26"/>
        <v>2021/4/9</v>
      </c>
      <c r="M481" s="44">
        <f t="shared" ca="1" si="27"/>
        <v>14715</v>
      </c>
      <c r="N481" s="61">
        <f t="shared" ca="1" si="28"/>
        <v>3.0529428474345855E-2</v>
      </c>
      <c r="O481" s="35">
        <f t="shared" si="29"/>
        <v>134.92345799999998</v>
      </c>
      <c r="P481" s="35">
        <f t="shared" si="30"/>
        <v>-7.6542000000017651E-2</v>
      </c>
      <c r="Q481" s="36">
        <f t="shared" si="31"/>
        <v>0.9</v>
      </c>
      <c r="R481" s="37">
        <f t="shared" si="32"/>
        <v>13532.949999999959</v>
      </c>
      <c r="S481" s="38">
        <f t="shared" si="33"/>
        <v>17737.637564999946</v>
      </c>
      <c r="T481" s="38"/>
      <c r="U481" s="62"/>
      <c r="V481" s="39">
        <f t="shared" si="34"/>
        <v>63905.729999999989</v>
      </c>
      <c r="W481" s="39">
        <f t="shared" si="35"/>
        <v>81643.367564999935</v>
      </c>
      <c r="X481" s="1">
        <f t="shared" si="36"/>
        <v>68915</v>
      </c>
      <c r="Y481" s="37">
        <f t="shared" si="37"/>
        <v>12728.367564999935</v>
      </c>
      <c r="Z481" s="183">
        <f t="shared" si="38"/>
        <v>0.18469661996662468</v>
      </c>
      <c r="AA481" s="183">
        <f>SUM($C$2:C481)*D481/SUM($B$2:B481)-1</f>
        <v>0.25951689199736783</v>
      </c>
      <c r="AB481" s="183">
        <f t="shared" si="41"/>
        <v>-7.4820272030743151E-2</v>
      </c>
      <c r="AC481" s="40">
        <f t="shared" si="42"/>
        <v>0.21088299259259263</v>
      </c>
    </row>
    <row r="482" spans="1:29">
      <c r="A482" s="63" t="s">
        <v>1945</v>
      </c>
      <c r="B482" s="2">
        <v>135</v>
      </c>
      <c r="C482" s="177">
        <v>102.04</v>
      </c>
      <c r="D482" s="178">
        <v>1.3223</v>
      </c>
      <c r="E482" s="32">
        <f t="shared" ref="E482:E504" si="43">10%*Q482+13%</f>
        <v>0.22000000000000003</v>
      </c>
      <c r="F482" s="26">
        <f t="shared" ref="F482:F504" si="44">IF(G482="",($F$1*C482-B482)/B482,H482/B482)</f>
        <v>2.9434074074077685E-4</v>
      </c>
      <c r="H482" s="58">
        <f t="shared" ref="H482:H504" si="45">IF(G482="",$F$1*C482-B482,G482-B482)</f>
        <v>3.9736000000004879E-2</v>
      </c>
      <c r="I482" s="2" t="s">
        <v>65</v>
      </c>
      <c r="J482" s="33" t="s">
        <v>1925</v>
      </c>
      <c r="K482" s="59">
        <f t="shared" ref="K482:K504" si="46">DATE(MID(J482,1,4),MID(J482,5,2),MID(J482,7,2))</f>
        <v>44188</v>
      </c>
      <c r="L482" s="60" t="str">
        <f t="shared" ref="L482:L504" ca="1" si="47">IF(LEN(J482) &gt; 15,DATE(MID(J482,12,4),MID(J482,16,2),MID(J482,18,2)),TEXT(TODAY(),"yyyy/m/d"))</f>
        <v>2021/4/9</v>
      </c>
      <c r="M482" s="44">
        <f t="shared" ref="M482:M504" ca="1" si="48">(L482-K482+1)*B482</f>
        <v>14580</v>
      </c>
      <c r="N482" s="61">
        <f t="shared" ref="N482:N504" ca="1" si="49">H482/M482*365</f>
        <v>9.9476268861466263E-4</v>
      </c>
      <c r="O482" s="35">
        <f t="shared" ref="O482:O504" si="50">D482*C482</f>
        <v>134.927492</v>
      </c>
      <c r="P482" s="35">
        <f t="shared" ref="P482:P504" si="51">O482-B482</f>
        <v>-7.2507999999999129E-2</v>
      </c>
      <c r="Q482" s="36">
        <f t="shared" ref="Q482:Q504" si="52">B482/150</f>
        <v>0.9</v>
      </c>
      <c r="R482" s="37">
        <f t="shared" ref="R482:R504" si="53">R481+C482-T482</f>
        <v>13634.98999999996</v>
      </c>
      <c r="S482" s="38">
        <f t="shared" ref="S482:S504" si="54">R482*D482</f>
        <v>18029.547276999947</v>
      </c>
      <c r="T482" s="38"/>
      <c r="U482" s="62"/>
      <c r="V482" s="39">
        <f t="shared" ref="V482:V504" si="55">U482+V481</f>
        <v>63905.729999999989</v>
      </c>
      <c r="W482" s="39">
        <f t="shared" ref="W482:W504" si="56">S482+V482</f>
        <v>81935.277276999928</v>
      </c>
      <c r="X482" s="1">
        <f t="shared" ref="X482:X504" si="57">X481+B482</f>
        <v>69050</v>
      </c>
      <c r="Y482" s="37">
        <f t="shared" ref="Y482:Y504" si="58">W482-X482</f>
        <v>12885.277276999928</v>
      </c>
      <c r="Z482" s="183">
        <f t="shared" ref="Z482:Z504" si="59">W482/X482-1</f>
        <v>0.18660792580738494</v>
      </c>
      <c r="AA482" s="183">
        <f>SUM($C$2:C482)*D482/SUM($B$2:B482)-1</f>
        <v>0.27012981569657057</v>
      </c>
      <c r="AB482" s="183">
        <f t="shared" si="41"/>
        <v>-8.352188988918563E-2</v>
      </c>
      <c r="AC482" s="40">
        <f t="shared" ref="AC482:AC504" si="60">IF(E482-F482&lt;0,"达成",E482-F482)</f>
        <v>0.21970565925925925</v>
      </c>
    </row>
    <row r="483" spans="1:29">
      <c r="A483" s="63" t="s">
        <v>1946</v>
      </c>
      <c r="B483" s="2">
        <v>135</v>
      </c>
      <c r="C483" s="177">
        <v>103.6</v>
      </c>
      <c r="D483" s="178">
        <v>1.3024</v>
      </c>
      <c r="E483" s="32">
        <f t="shared" si="43"/>
        <v>0.22000000000000003</v>
      </c>
      <c r="F483" s="26">
        <f t="shared" si="44"/>
        <v>1.5586962962962785E-2</v>
      </c>
      <c r="H483" s="58">
        <f t="shared" si="45"/>
        <v>2.1042399999999759</v>
      </c>
      <c r="I483" s="2" t="s">
        <v>65</v>
      </c>
      <c r="J483" s="33" t="s">
        <v>1927</v>
      </c>
      <c r="K483" s="59">
        <f t="shared" si="46"/>
        <v>44189</v>
      </c>
      <c r="L483" s="60" t="str">
        <f t="shared" ca="1" si="47"/>
        <v>2021/4/9</v>
      </c>
      <c r="M483" s="44">
        <f t="shared" ca="1" si="48"/>
        <v>14445</v>
      </c>
      <c r="N483" s="61">
        <f t="shared" ca="1" si="49"/>
        <v>5.3170481135340342E-2</v>
      </c>
      <c r="O483" s="35">
        <f t="shared" si="50"/>
        <v>134.92864</v>
      </c>
      <c r="P483" s="35">
        <f t="shared" si="51"/>
        <v>-7.1359999999998536E-2</v>
      </c>
      <c r="Q483" s="36">
        <f t="shared" si="52"/>
        <v>0.9</v>
      </c>
      <c r="R483" s="37">
        <f t="shared" si="53"/>
        <v>13738.58999999996</v>
      </c>
      <c r="S483" s="38">
        <f t="shared" si="54"/>
        <v>17893.139615999949</v>
      </c>
      <c r="T483" s="38"/>
      <c r="U483" s="62"/>
      <c r="V483" s="39">
        <f t="shared" si="55"/>
        <v>63905.729999999989</v>
      </c>
      <c r="W483" s="39">
        <f t="shared" si="56"/>
        <v>81798.869615999938</v>
      </c>
      <c r="X483" s="1">
        <f t="shared" si="57"/>
        <v>69185</v>
      </c>
      <c r="Y483" s="37">
        <f t="shared" si="58"/>
        <v>12613.869615999938</v>
      </c>
      <c r="Z483" s="183">
        <f t="shared" si="59"/>
        <v>0.18232087325287183</v>
      </c>
      <c r="AA483" s="183">
        <f>SUM($C$2:C483)*D483/SUM($B$2:B483)-1</f>
        <v>0.25052054521365541</v>
      </c>
      <c r="AB483" s="183">
        <f t="shared" ref="AB483:AB504" si="61">Z483-AA483</f>
        <v>-6.8199671960783581E-2</v>
      </c>
      <c r="AC483" s="40">
        <f t="shared" si="60"/>
        <v>0.20441303703703725</v>
      </c>
    </row>
    <row r="484" spans="1:29">
      <c r="A484" s="63" t="s">
        <v>1947</v>
      </c>
      <c r="B484" s="2">
        <v>135</v>
      </c>
      <c r="C484" s="177">
        <v>102.45</v>
      </c>
      <c r="D484" s="178">
        <v>1.3169999999999999</v>
      </c>
      <c r="E484" s="32">
        <f t="shared" si="43"/>
        <v>0.22000000000000003</v>
      </c>
      <c r="F484" s="26">
        <f t="shared" si="44"/>
        <v>4.3135555555554421E-3</v>
      </c>
      <c r="H484" s="58">
        <f t="shared" si="45"/>
        <v>0.58232999999998469</v>
      </c>
      <c r="I484" s="2" t="s">
        <v>65</v>
      </c>
      <c r="J484" s="33" t="s">
        <v>1929</v>
      </c>
      <c r="K484" s="59">
        <f t="shared" si="46"/>
        <v>44190</v>
      </c>
      <c r="L484" s="60" t="str">
        <f t="shared" ca="1" si="47"/>
        <v>2021/4/9</v>
      </c>
      <c r="M484" s="44">
        <f t="shared" ca="1" si="48"/>
        <v>14310</v>
      </c>
      <c r="N484" s="61">
        <f t="shared" ca="1" si="49"/>
        <v>1.4853280922431477E-2</v>
      </c>
      <c r="O484" s="35">
        <f t="shared" si="50"/>
        <v>134.92665</v>
      </c>
      <c r="P484" s="35">
        <f t="shared" si="51"/>
        <v>-7.3350000000004911E-2</v>
      </c>
      <c r="Q484" s="36">
        <f t="shared" si="52"/>
        <v>0.9</v>
      </c>
      <c r="R484" s="37">
        <f t="shared" si="53"/>
        <v>13841.039999999961</v>
      </c>
      <c r="S484" s="38">
        <f t="shared" si="54"/>
        <v>18228.649679999948</v>
      </c>
      <c r="T484" s="38"/>
      <c r="U484" s="62"/>
      <c r="V484" s="39">
        <f t="shared" si="55"/>
        <v>63905.729999999989</v>
      </c>
      <c r="W484" s="39">
        <f t="shared" si="56"/>
        <v>82134.37967999994</v>
      </c>
      <c r="X484" s="1">
        <f t="shared" si="57"/>
        <v>69320</v>
      </c>
      <c r="Y484" s="37">
        <f t="shared" si="58"/>
        <v>12814.37967999994</v>
      </c>
      <c r="Z484" s="183">
        <f t="shared" si="59"/>
        <v>0.18485833352567704</v>
      </c>
      <c r="AA484" s="183">
        <f>SUM($C$2:C484)*D484/SUM($B$2:B484)-1</f>
        <v>0.26401897689624998</v>
      </c>
      <c r="AB484" s="183">
        <f t="shared" si="61"/>
        <v>-7.9160643370572936E-2</v>
      </c>
      <c r="AC484" s="40">
        <f t="shared" si="60"/>
        <v>0.2156864444444446</v>
      </c>
    </row>
    <row r="485" spans="1:29">
      <c r="A485" s="63" t="s">
        <v>1948</v>
      </c>
      <c r="B485" s="2">
        <v>135</v>
      </c>
      <c r="C485" s="177">
        <v>102.99</v>
      </c>
      <c r="D485" s="178">
        <v>1.3101</v>
      </c>
      <c r="E485" s="32">
        <f t="shared" si="43"/>
        <v>0.22000000000000003</v>
      </c>
      <c r="F485" s="26">
        <f t="shared" si="44"/>
        <v>9.6071555555555382E-3</v>
      </c>
      <c r="H485" s="58">
        <f t="shared" si="45"/>
        <v>1.2969659999999976</v>
      </c>
      <c r="I485" s="2" t="s">
        <v>65</v>
      </c>
      <c r="J485" s="33" t="s">
        <v>1931</v>
      </c>
      <c r="K485" s="59">
        <f t="shared" si="46"/>
        <v>44193</v>
      </c>
      <c r="L485" s="60" t="str">
        <f t="shared" ca="1" si="47"/>
        <v>2021/4/9</v>
      </c>
      <c r="M485" s="44">
        <f t="shared" ca="1" si="48"/>
        <v>13905</v>
      </c>
      <c r="N485" s="61">
        <f t="shared" ca="1" si="49"/>
        <v>3.4044774541531764E-2</v>
      </c>
      <c r="O485" s="35">
        <f t="shared" si="50"/>
        <v>134.927199</v>
      </c>
      <c r="P485" s="35">
        <f t="shared" si="51"/>
        <v>-7.2800999999998339E-2</v>
      </c>
      <c r="Q485" s="36">
        <f t="shared" si="52"/>
        <v>0.9</v>
      </c>
      <c r="R485" s="37">
        <f t="shared" si="53"/>
        <v>13944.029999999961</v>
      </c>
      <c r="S485" s="38">
        <f t="shared" si="54"/>
        <v>18268.073702999947</v>
      </c>
      <c r="T485" s="38"/>
      <c r="U485" s="62"/>
      <c r="V485" s="39">
        <f t="shared" si="55"/>
        <v>63905.729999999989</v>
      </c>
      <c r="W485" s="39">
        <f t="shared" si="56"/>
        <v>82173.80370299994</v>
      </c>
      <c r="X485" s="1">
        <f t="shared" si="57"/>
        <v>69455</v>
      </c>
      <c r="Y485" s="37">
        <f t="shared" si="58"/>
        <v>12718.80370299994</v>
      </c>
      <c r="Z485" s="183">
        <f t="shared" si="59"/>
        <v>0.18312293863652629</v>
      </c>
      <c r="AA485" s="183">
        <f>SUM($C$2:C485)*D485/SUM($B$2:B485)-1</f>
        <v>0.2568915676310628</v>
      </c>
      <c r="AB485" s="183">
        <f t="shared" si="61"/>
        <v>-7.3768628994536511E-2</v>
      </c>
      <c r="AC485" s="40">
        <f t="shared" si="60"/>
        <v>0.2103928444444445</v>
      </c>
    </row>
    <row r="486" spans="1:29">
      <c r="A486" s="63" t="s">
        <v>1949</v>
      </c>
      <c r="B486" s="2">
        <v>135</v>
      </c>
      <c r="C486" s="177">
        <v>103.68</v>
      </c>
      <c r="D486" s="178">
        <v>1.3013999999999999</v>
      </c>
      <c r="E486" s="32">
        <f t="shared" si="43"/>
        <v>0.22000000000000003</v>
      </c>
      <c r="F486" s="26">
        <f t="shared" si="44"/>
        <v>1.6371200000000068E-2</v>
      </c>
      <c r="H486" s="58">
        <f t="shared" si="45"/>
        <v>2.2101120000000094</v>
      </c>
      <c r="I486" s="2" t="s">
        <v>65</v>
      </c>
      <c r="J486" s="33" t="s">
        <v>1933</v>
      </c>
      <c r="K486" s="59">
        <f t="shared" si="46"/>
        <v>44194</v>
      </c>
      <c r="L486" s="60" t="str">
        <f t="shared" ca="1" si="47"/>
        <v>2021/4/9</v>
      </c>
      <c r="M486" s="44">
        <f t="shared" ca="1" si="48"/>
        <v>13770</v>
      </c>
      <c r="N486" s="61">
        <f t="shared" ca="1" si="49"/>
        <v>5.8583215686274753E-2</v>
      </c>
      <c r="O486" s="35">
        <f t="shared" si="50"/>
        <v>134.92915199999999</v>
      </c>
      <c r="P486" s="35">
        <f t="shared" si="51"/>
        <v>-7.0848000000012235E-2</v>
      </c>
      <c r="Q486" s="36">
        <f t="shared" si="52"/>
        <v>0.9</v>
      </c>
      <c r="R486" s="37">
        <f t="shared" si="53"/>
        <v>14047.709999999961</v>
      </c>
      <c r="S486" s="38">
        <f t="shared" si="54"/>
        <v>18281.689793999947</v>
      </c>
      <c r="T486" s="38"/>
      <c r="U486" s="62"/>
      <c r="V486" s="39">
        <f t="shared" si="55"/>
        <v>63905.729999999989</v>
      </c>
      <c r="W486" s="39">
        <f t="shared" si="56"/>
        <v>82187.419793999929</v>
      </c>
      <c r="X486" s="1">
        <f t="shared" si="57"/>
        <v>69590</v>
      </c>
      <c r="Y486" s="37">
        <f t="shared" si="58"/>
        <v>12597.419793999929</v>
      </c>
      <c r="Z486" s="183">
        <f t="shared" si="59"/>
        <v>0.1810234199453935</v>
      </c>
      <c r="AA486" s="183">
        <f>SUM($C$2:C486)*D486/SUM($B$2:B486)-1</f>
        <v>0.24805823412939509</v>
      </c>
      <c r="AB486" s="183">
        <f t="shared" si="61"/>
        <v>-6.703481418400159E-2</v>
      </c>
      <c r="AC486" s="40">
        <f t="shared" si="60"/>
        <v>0.20362879999999997</v>
      </c>
    </row>
    <row r="487" spans="1:29">
      <c r="A487" s="63" t="s">
        <v>1950</v>
      </c>
      <c r="B487" s="2">
        <v>135</v>
      </c>
      <c r="C487" s="177">
        <v>102.58</v>
      </c>
      <c r="D487" s="178">
        <v>1.3152999999999999</v>
      </c>
      <c r="E487" s="32">
        <f t="shared" si="43"/>
        <v>0.22000000000000003</v>
      </c>
      <c r="F487" s="26">
        <f t="shared" si="44"/>
        <v>5.587940740740662E-3</v>
      </c>
      <c r="H487" s="58">
        <f t="shared" si="45"/>
        <v>0.75437199999998938</v>
      </c>
      <c r="I487" s="2" t="s">
        <v>65</v>
      </c>
      <c r="J487" s="33" t="s">
        <v>1935</v>
      </c>
      <c r="K487" s="59">
        <f t="shared" si="46"/>
        <v>44195</v>
      </c>
      <c r="L487" s="60" t="str">
        <f t="shared" ca="1" si="47"/>
        <v>2021/4/9</v>
      </c>
      <c r="M487" s="44">
        <f t="shared" ca="1" si="48"/>
        <v>13635</v>
      </c>
      <c r="N487" s="61">
        <f t="shared" ca="1" si="49"/>
        <v>2.0194043270993483E-2</v>
      </c>
      <c r="O487" s="35">
        <f t="shared" si="50"/>
        <v>134.923474</v>
      </c>
      <c r="P487" s="35">
        <f t="shared" si="51"/>
        <v>-7.6526000000001204E-2</v>
      </c>
      <c r="Q487" s="36">
        <f t="shared" si="52"/>
        <v>0.9</v>
      </c>
      <c r="R487" s="37">
        <f t="shared" si="53"/>
        <v>14150.289999999961</v>
      </c>
      <c r="S487" s="38">
        <f t="shared" si="54"/>
        <v>18611.876436999948</v>
      </c>
      <c r="T487" s="38"/>
      <c r="U487" s="62"/>
      <c r="V487" s="39">
        <f t="shared" si="55"/>
        <v>63905.729999999989</v>
      </c>
      <c r="W487" s="39">
        <f t="shared" si="56"/>
        <v>82517.606436999937</v>
      </c>
      <c r="X487" s="1">
        <f t="shared" si="57"/>
        <v>69725</v>
      </c>
      <c r="Y487" s="37">
        <f t="shared" si="58"/>
        <v>12792.606436999937</v>
      </c>
      <c r="Z487" s="183">
        <f t="shared" si="59"/>
        <v>0.18347230458228658</v>
      </c>
      <c r="AA487" s="183">
        <f>SUM($C$2:C487)*D487/SUM($B$2:B487)-1</f>
        <v>0.26087764559046467</v>
      </c>
      <c r="AB487" s="183">
        <f t="shared" si="61"/>
        <v>-7.7405341008178086E-2</v>
      </c>
      <c r="AC487" s="40">
        <f t="shared" si="60"/>
        <v>0.21441205925925938</v>
      </c>
    </row>
    <row r="488" spans="1:29">
      <c r="A488" s="63" t="s">
        <v>1951</v>
      </c>
      <c r="B488" s="2">
        <v>135</v>
      </c>
      <c r="C488" s="177">
        <v>101.09</v>
      </c>
      <c r="D488" s="178">
        <v>1.3347</v>
      </c>
      <c r="E488" s="32">
        <f t="shared" si="43"/>
        <v>0.22000000000000003</v>
      </c>
      <c r="F488" s="26">
        <f t="shared" si="44"/>
        <v>-9.018474074074195E-3</v>
      </c>
      <c r="H488" s="58">
        <f t="shared" si="45"/>
        <v>-1.2174940000000163</v>
      </c>
      <c r="I488" s="2" t="s">
        <v>65</v>
      </c>
      <c r="J488" s="33" t="s">
        <v>1937</v>
      </c>
      <c r="K488" s="59">
        <f t="shared" si="46"/>
        <v>44196</v>
      </c>
      <c r="L488" s="60" t="str">
        <f t="shared" ca="1" si="47"/>
        <v>2021/4/9</v>
      </c>
      <c r="M488" s="44">
        <f t="shared" ca="1" si="48"/>
        <v>13500</v>
      </c>
      <c r="N488" s="61">
        <f t="shared" ca="1" si="49"/>
        <v>-3.2917430370370808E-2</v>
      </c>
      <c r="O488" s="35">
        <f t="shared" si="50"/>
        <v>134.924823</v>
      </c>
      <c r="P488" s="35">
        <f t="shared" si="51"/>
        <v>-7.5176999999996497E-2</v>
      </c>
      <c r="Q488" s="36">
        <f t="shared" si="52"/>
        <v>0.9</v>
      </c>
      <c r="R488" s="37">
        <f t="shared" si="53"/>
        <v>14251.379999999961</v>
      </c>
      <c r="S488" s="38">
        <f t="shared" si="54"/>
        <v>19021.31688599995</v>
      </c>
      <c r="T488" s="38"/>
      <c r="U488" s="62"/>
      <c r="V488" s="39">
        <f t="shared" si="55"/>
        <v>63905.729999999989</v>
      </c>
      <c r="W488" s="39">
        <f t="shared" si="56"/>
        <v>82927.046885999938</v>
      </c>
      <c r="X488" s="1">
        <f t="shared" si="57"/>
        <v>69860</v>
      </c>
      <c r="Y488" s="37">
        <f t="shared" si="58"/>
        <v>13067.046885999938</v>
      </c>
      <c r="Z488" s="183">
        <f t="shared" si="59"/>
        <v>0.18704619075293349</v>
      </c>
      <c r="AA488" s="183">
        <f>SUM($C$2:C488)*D488/SUM($B$2:B488)-1</f>
        <v>0.27892989917819966</v>
      </c>
      <c r="AB488" s="183">
        <f t="shared" si="61"/>
        <v>-9.1883708425266164E-2</v>
      </c>
      <c r="AC488" s="40">
        <f t="shared" si="60"/>
        <v>0.22901847407407422</v>
      </c>
    </row>
    <row r="489" spans="1:29">
      <c r="A489" s="63" t="s">
        <v>1994</v>
      </c>
      <c r="B489" s="2">
        <v>135</v>
      </c>
      <c r="C489" s="177">
        <v>99.39</v>
      </c>
      <c r="D489" s="178">
        <v>1.3575999999999999</v>
      </c>
      <c r="E489" s="32">
        <f t="shared" si="43"/>
        <v>0.22000000000000003</v>
      </c>
      <c r="F489" s="26">
        <f t="shared" si="44"/>
        <v>-2.5683511111111137E-2</v>
      </c>
      <c r="H489" s="58">
        <f t="shared" si="45"/>
        <v>-3.4672740000000033</v>
      </c>
      <c r="I489" s="2" t="s">
        <v>65</v>
      </c>
      <c r="J489" s="33" t="s">
        <v>1995</v>
      </c>
      <c r="K489" s="59">
        <f t="shared" si="46"/>
        <v>44200</v>
      </c>
      <c r="L489" s="60" t="str">
        <f t="shared" ca="1" si="47"/>
        <v>2021/4/9</v>
      </c>
      <c r="M489" s="44">
        <f t="shared" ca="1" si="48"/>
        <v>12960</v>
      </c>
      <c r="N489" s="61">
        <f t="shared" ca="1" si="49"/>
        <v>-9.7650849537037135E-2</v>
      </c>
      <c r="O489" s="35">
        <f t="shared" si="50"/>
        <v>134.93186399999999</v>
      </c>
      <c r="P489" s="35">
        <f t="shared" si="51"/>
        <v>-6.8136000000009744E-2</v>
      </c>
      <c r="Q489" s="36">
        <f t="shared" si="52"/>
        <v>0.9</v>
      </c>
      <c r="R489" s="37">
        <f t="shared" si="53"/>
        <v>14350.76999999996</v>
      </c>
      <c r="S489" s="38">
        <f t="shared" si="54"/>
        <v>19482.605351999944</v>
      </c>
      <c r="T489" s="38"/>
      <c r="U489" s="62"/>
      <c r="V489" s="39">
        <f t="shared" si="55"/>
        <v>63905.729999999989</v>
      </c>
      <c r="W489" s="39">
        <f t="shared" si="56"/>
        <v>83388.335351999936</v>
      </c>
      <c r="X489" s="1">
        <f t="shared" si="57"/>
        <v>69995</v>
      </c>
      <c r="Y489" s="37">
        <f t="shared" si="58"/>
        <v>13393.335351999936</v>
      </c>
      <c r="Z489" s="183">
        <f t="shared" si="59"/>
        <v>0.1913470298164146</v>
      </c>
      <c r="AA489" s="183">
        <f>SUM($C$2:C489)*D489/SUM($B$2:B489)-1</f>
        <v>0.30028757637239956</v>
      </c>
      <c r="AB489" s="183">
        <f t="shared" si="61"/>
        <v>-0.10894054655598495</v>
      </c>
      <c r="AC489" s="40">
        <f t="shared" si="60"/>
        <v>0.24568351111111117</v>
      </c>
    </row>
    <row r="490" spans="1:29">
      <c r="A490" s="63" t="s">
        <v>1996</v>
      </c>
      <c r="B490" s="2">
        <v>135</v>
      </c>
      <c r="C490" s="177">
        <v>98.63</v>
      </c>
      <c r="D490" s="178">
        <v>1.3681000000000001</v>
      </c>
      <c r="E490" s="32">
        <f t="shared" si="43"/>
        <v>0.22000000000000003</v>
      </c>
      <c r="F490" s="26">
        <f t="shared" si="44"/>
        <v>-3.3133762962963026E-2</v>
      </c>
      <c r="H490" s="58">
        <f t="shared" si="45"/>
        <v>-4.4730580000000089</v>
      </c>
      <c r="I490" s="2" t="s">
        <v>65</v>
      </c>
      <c r="J490" s="33" t="s">
        <v>1997</v>
      </c>
      <c r="K490" s="59">
        <f t="shared" si="46"/>
        <v>44201</v>
      </c>
      <c r="L490" s="60" t="str">
        <f t="shared" ca="1" si="47"/>
        <v>2021/4/9</v>
      </c>
      <c r="M490" s="44">
        <f t="shared" ca="1" si="48"/>
        <v>12825</v>
      </c>
      <c r="N490" s="61">
        <f t="shared" ca="1" si="49"/>
        <v>-0.12730340506822638</v>
      </c>
      <c r="O490" s="35">
        <f t="shared" si="50"/>
        <v>134.93570299999999</v>
      </c>
      <c r="P490" s="35">
        <f t="shared" si="51"/>
        <v>-6.4297000000010485E-2</v>
      </c>
      <c r="Q490" s="36">
        <f t="shared" si="52"/>
        <v>0.9</v>
      </c>
      <c r="R490" s="37">
        <f t="shared" si="53"/>
        <v>14449.39999999996</v>
      </c>
      <c r="S490" s="38">
        <f t="shared" si="54"/>
        <v>19768.224139999948</v>
      </c>
      <c r="T490" s="38"/>
      <c r="U490" s="62"/>
      <c r="V490" s="39">
        <f t="shared" si="55"/>
        <v>63905.729999999989</v>
      </c>
      <c r="W490" s="39">
        <f t="shared" si="56"/>
        <v>83673.954139999929</v>
      </c>
      <c r="X490" s="1">
        <f t="shared" si="57"/>
        <v>70130</v>
      </c>
      <c r="Y490" s="37">
        <f t="shared" si="58"/>
        <v>13543.954139999929</v>
      </c>
      <c r="Z490" s="183">
        <f t="shared" si="59"/>
        <v>0.19312639583630298</v>
      </c>
      <c r="AA490" s="183">
        <f>SUM($C$2:C490)*D490/SUM($B$2:B490)-1</f>
        <v>0.30974168351285258</v>
      </c>
      <c r="AB490" s="183">
        <f t="shared" si="61"/>
        <v>-0.11661528767654961</v>
      </c>
      <c r="AC490" s="40">
        <f t="shared" si="60"/>
        <v>0.25313376296296308</v>
      </c>
    </row>
    <row r="491" spans="1:29">
      <c r="A491" s="63" t="s">
        <v>1998</v>
      </c>
      <c r="B491" s="2">
        <v>135</v>
      </c>
      <c r="C491" s="177">
        <v>98.79</v>
      </c>
      <c r="D491" s="178">
        <v>1.3657999999999999</v>
      </c>
      <c r="E491" s="32">
        <f t="shared" si="43"/>
        <v>0.22000000000000003</v>
      </c>
      <c r="F491" s="26">
        <f t="shared" si="44"/>
        <v>-3.1565288888888876E-2</v>
      </c>
      <c r="H491" s="58">
        <f t="shared" si="45"/>
        <v>-4.2613139999999987</v>
      </c>
      <c r="I491" s="2" t="s">
        <v>65</v>
      </c>
      <c r="J491" s="33" t="s">
        <v>1999</v>
      </c>
      <c r="K491" s="59">
        <f t="shared" si="46"/>
        <v>44202</v>
      </c>
      <c r="L491" s="60" t="str">
        <f t="shared" ca="1" si="47"/>
        <v>2021/4/9</v>
      </c>
      <c r="M491" s="44">
        <f t="shared" ca="1" si="48"/>
        <v>12690</v>
      </c>
      <c r="N491" s="61">
        <f t="shared" ca="1" si="49"/>
        <v>-0.12256734515366427</v>
      </c>
      <c r="O491" s="35">
        <f t="shared" si="50"/>
        <v>134.92738199999999</v>
      </c>
      <c r="P491" s="35">
        <f t="shared" si="51"/>
        <v>-7.2618000000005622E-2</v>
      </c>
      <c r="Q491" s="36">
        <f t="shared" si="52"/>
        <v>0.9</v>
      </c>
      <c r="R491" s="37">
        <f t="shared" si="53"/>
        <v>14548.18999999996</v>
      </c>
      <c r="S491" s="38">
        <f t="shared" si="54"/>
        <v>19869.917901999943</v>
      </c>
      <c r="T491" s="38"/>
      <c r="U491" s="62"/>
      <c r="V491" s="39">
        <f t="shared" si="55"/>
        <v>63905.729999999989</v>
      </c>
      <c r="W491" s="39">
        <f t="shared" si="56"/>
        <v>83775.647901999939</v>
      </c>
      <c r="X491" s="1">
        <f t="shared" si="57"/>
        <v>70265</v>
      </c>
      <c r="Y491" s="37">
        <f t="shared" si="58"/>
        <v>13510.647901999939</v>
      </c>
      <c r="Z491" s="183">
        <f t="shared" si="59"/>
        <v>0.19228133355155386</v>
      </c>
      <c r="AA491" s="183">
        <f>SUM($C$2:C491)*D491/SUM($B$2:B491)-1</f>
        <v>0.30694364217014125</v>
      </c>
      <c r="AB491" s="183">
        <f t="shared" si="61"/>
        <v>-0.11466230861858739</v>
      </c>
      <c r="AC491" s="40">
        <f t="shared" si="60"/>
        <v>0.2515652888888889</v>
      </c>
    </row>
    <row r="492" spans="1:29">
      <c r="A492" s="63" t="s">
        <v>2000</v>
      </c>
      <c r="B492" s="2">
        <v>135</v>
      </c>
      <c r="C492" s="177">
        <v>98.61</v>
      </c>
      <c r="D492" s="178">
        <v>1.3683000000000001</v>
      </c>
      <c r="E492" s="32">
        <f t="shared" si="43"/>
        <v>0.22000000000000003</v>
      </c>
      <c r="F492" s="26">
        <f t="shared" si="44"/>
        <v>-3.3329822222222243E-2</v>
      </c>
      <c r="H492" s="58">
        <f t="shared" si="45"/>
        <v>-4.499526000000003</v>
      </c>
      <c r="I492" s="2" t="s">
        <v>65</v>
      </c>
      <c r="J492" s="33" t="s">
        <v>2001</v>
      </c>
      <c r="K492" s="59">
        <f t="shared" si="46"/>
        <v>44203</v>
      </c>
      <c r="L492" s="60" t="str">
        <f t="shared" ca="1" si="47"/>
        <v>2021/4/9</v>
      </c>
      <c r="M492" s="44">
        <f t="shared" ca="1" si="48"/>
        <v>12555</v>
      </c>
      <c r="N492" s="61">
        <f t="shared" ca="1" si="49"/>
        <v>-0.13081059259259267</v>
      </c>
      <c r="O492" s="35">
        <f t="shared" si="50"/>
        <v>134.92806300000001</v>
      </c>
      <c r="P492" s="35">
        <f t="shared" si="51"/>
        <v>-7.1936999999991258E-2</v>
      </c>
      <c r="Q492" s="36">
        <f t="shared" si="52"/>
        <v>0.9</v>
      </c>
      <c r="R492" s="37">
        <f t="shared" si="53"/>
        <v>14646.799999999961</v>
      </c>
      <c r="S492" s="38">
        <f t="shared" si="54"/>
        <v>20041.216439999949</v>
      </c>
      <c r="T492" s="38"/>
      <c r="U492" s="62"/>
      <c r="V492" s="39">
        <f t="shared" si="55"/>
        <v>63905.729999999989</v>
      </c>
      <c r="W492" s="39">
        <f t="shared" si="56"/>
        <v>83946.946439999942</v>
      </c>
      <c r="X492" s="1">
        <f t="shared" si="57"/>
        <v>70400</v>
      </c>
      <c r="Y492" s="37">
        <f t="shared" si="58"/>
        <v>13546.946439999942</v>
      </c>
      <c r="Z492" s="183">
        <f t="shared" si="59"/>
        <v>0.19242821647727193</v>
      </c>
      <c r="AA492" s="183">
        <f>SUM($C$2:C492)*D492/SUM($B$2:B492)-1</f>
        <v>0.30873745077253112</v>
      </c>
      <c r="AB492" s="183">
        <f t="shared" si="61"/>
        <v>-0.11630923429525919</v>
      </c>
      <c r="AC492" s="40">
        <f t="shared" si="60"/>
        <v>0.25332982222222228</v>
      </c>
    </row>
    <row r="493" spans="1:29">
      <c r="A493" s="63" t="s">
        <v>2002</v>
      </c>
      <c r="B493" s="2">
        <v>135</v>
      </c>
      <c r="C493" s="177">
        <v>98.35</v>
      </c>
      <c r="D493" s="178">
        <v>1.3720000000000001</v>
      </c>
      <c r="E493" s="32">
        <f t="shared" si="43"/>
        <v>0.22000000000000003</v>
      </c>
      <c r="F493" s="26">
        <f t="shared" si="44"/>
        <v>-3.5878592592592684E-2</v>
      </c>
      <c r="H493" s="58">
        <f t="shared" si="45"/>
        <v>-4.8436100000000124</v>
      </c>
      <c r="I493" s="2" t="s">
        <v>65</v>
      </c>
      <c r="J493" s="33" t="s">
        <v>2003</v>
      </c>
      <c r="K493" s="59">
        <f t="shared" si="46"/>
        <v>44204</v>
      </c>
      <c r="L493" s="60" t="str">
        <f t="shared" ca="1" si="47"/>
        <v>2021/4/9</v>
      </c>
      <c r="M493" s="44">
        <f t="shared" ca="1" si="48"/>
        <v>12420</v>
      </c>
      <c r="N493" s="61">
        <f t="shared" ca="1" si="49"/>
        <v>-0.14234441626409053</v>
      </c>
      <c r="O493" s="35">
        <f t="shared" si="50"/>
        <v>134.93620000000001</v>
      </c>
      <c r="P493" s="35">
        <f t="shared" si="51"/>
        <v>-6.3799999999986312E-2</v>
      </c>
      <c r="Q493" s="36">
        <f t="shared" si="52"/>
        <v>0.9</v>
      </c>
      <c r="R493" s="37">
        <f t="shared" si="53"/>
        <v>14745.149999999961</v>
      </c>
      <c r="S493" s="38">
        <f t="shared" si="54"/>
        <v>20230.345799999948</v>
      </c>
      <c r="T493" s="38"/>
      <c r="U493" s="62"/>
      <c r="V493" s="39">
        <f t="shared" si="55"/>
        <v>63905.729999999989</v>
      </c>
      <c r="W493" s="39">
        <f t="shared" si="56"/>
        <v>84136.075799999933</v>
      </c>
      <c r="X493" s="1">
        <f t="shared" si="57"/>
        <v>70535</v>
      </c>
      <c r="Y493" s="37">
        <f t="shared" si="58"/>
        <v>13601.075799999933</v>
      </c>
      <c r="Z493" s="183">
        <f t="shared" si="59"/>
        <v>0.19282733111221284</v>
      </c>
      <c r="AA493" s="183">
        <f>SUM($C$2:C493)*D493/SUM($B$2:B493)-1</f>
        <v>0.31167353123438191</v>
      </c>
      <c r="AB493" s="183">
        <f t="shared" si="61"/>
        <v>-0.11884620012216907</v>
      </c>
      <c r="AC493" s="40">
        <f t="shared" si="60"/>
        <v>0.25587859259259271</v>
      </c>
    </row>
    <row r="494" spans="1:29">
      <c r="A494" s="63" t="s">
        <v>2004</v>
      </c>
      <c r="B494" s="2">
        <v>135</v>
      </c>
      <c r="C494" s="177">
        <v>99.87</v>
      </c>
      <c r="D494" s="178">
        <v>1.3511</v>
      </c>
      <c r="E494" s="32">
        <f t="shared" si="43"/>
        <v>0.22000000000000003</v>
      </c>
      <c r="F494" s="26">
        <f t="shared" si="44"/>
        <v>-2.0978088888888899E-2</v>
      </c>
      <c r="H494" s="58">
        <f t="shared" si="45"/>
        <v>-2.8320420000000013</v>
      </c>
      <c r="I494" s="2" t="s">
        <v>65</v>
      </c>
      <c r="J494" s="33" t="s">
        <v>2005</v>
      </c>
      <c r="K494" s="59">
        <f t="shared" si="46"/>
        <v>44207</v>
      </c>
      <c r="L494" s="60" t="str">
        <f t="shared" ca="1" si="47"/>
        <v>2021/4/9</v>
      </c>
      <c r="M494" s="44">
        <f t="shared" ca="1" si="48"/>
        <v>12015</v>
      </c>
      <c r="N494" s="61">
        <f t="shared" ca="1" si="49"/>
        <v>-8.6033735330836497E-2</v>
      </c>
      <c r="O494" s="35">
        <f t="shared" si="50"/>
        <v>134.93435700000001</v>
      </c>
      <c r="P494" s="35">
        <f t="shared" si="51"/>
        <v>-6.5642999999994345E-2</v>
      </c>
      <c r="Q494" s="36">
        <f t="shared" si="52"/>
        <v>0.9</v>
      </c>
      <c r="R494" s="37">
        <f t="shared" si="53"/>
        <v>14845.019999999962</v>
      </c>
      <c r="S494" s="38">
        <f t="shared" si="54"/>
        <v>20057.106521999947</v>
      </c>
      <c r="T494" s="38"/>
      <c r="U494" s="62"/>
      <c r="V494" s="39">
        <f t="shared" si="55"/>
        <v>63905.729999999989</v>
      </c>
      <c r="W494" s="39">
        <f t="shared" si="56"/>
        <v>83962.83652199994</v>
      </c>
      <c r="X494" s="1">
        <f t="shared" si="57"/>
        <v>70670</v>
      </c>
      <c r="Y494" s="37">
        <f t="shared" si="58"/>
        <v>13292.83652199994</v>
      </c>
      <c r="Z494" s="183">
        <f t="shared" si="59"/>
        <v>0.18809730468374042</v>
      </c>
      <c r="AA494" s="183">
        <f>SUM($C$2:C494)*D494/SUM($B$2:B494)-1</f>
        <v>0.29113037615790094</v>
      </c>
      <c r="AB494" s="183">
        <f t="shared" si="61"/>
        <v>-0.10303307147416052</v>
      </c>
      <c r="AC494" s="40">
        <f t="shared" si="60"/>
        <v>0.24097808888888894</v>
      </c>
    </row>
    <row r="495" spans="1:29">
      <c r="A495" s="63" t="s">
        <v>2006</v>
      </c>
      <c r="B495" s="2">
        <v>135</v>
      </c>
      <c r="C495" s="177">
        <v>98.62</v>
      </c>
      <c r="D495" s="178">
        <v>1.3682000000000001</v>
      </c>
      <c r="E495" s="32">
        <f t="shared" si="43"/>
        <v>0.22000000000000003</v>
      </c>
      <c r="F495" s="26">
        <f t="shared" si="44"/>
        <v>-3.3231792592592534E-2</v>
      </c>
      <c r="H495" s="58">
        <f t="shared" si="45"/>
        <v>-4.4862919999999917</v>
      </c>
      <c r="I495" s="2" t="s">
        <v>65</v>
      </c>
      <c r="J495" s="33" t="s">
        <v>2007</v>
      </c>
      <c r="K495" s="59">
        <f t="shared" si="46"/>
        <v>44208</v>
      </c>
      <c r="L495" s="60" t="str">
        <f t="shared" ca="1" si="47"/>
        <v>2021/4/9</v>
      </c>
      <c r="M495" s="44">
        <f t="shared" ca="1" si="48"/>
        <v>11880</v>
      </c>
      <c r="N495" s="61">
        <f t="shared" ca="1" si="49"/>
        <v>-0.1378364124579122</v>
      </c>
      <c r="O495" s="35">
        <f t="shared" si="50"/>
        <v>134.93188400000003</v>
      </c>
      <c r="P495" s="35">
        <f t="shared" si="51"/>
        <v>-6.8115999999974974E-2</v>
      </c>
      <c r="Q495" s="36">
        <f t="shared" si="52"/>
        <v>0.9</v>
      </c>
      <c r="R495" s="37">
        <f t="shared" si="53"/>
        <v>14943.639999999963</v>
      </c>
      <c r="S495" s="38">
        <f t="shared" si="54"/>
        <v>20445.888247999952</v>
      </c>
      <c r="T495" s="38"/>
      <c r="U495" s="62"/>
      <c r="V495" s="39">
        <f t="shared" si="55"/>
        <v>63905.729999999989</v>
      </c>
      <c r="W495" s="39">
        <f t="shared" si="56"/>
        <v>84351.618247999941</v>
      </c>
      <c r="X495" s="1">
        <f t="shared" si="57"/>
        <v>70805</v>
      </c>
      <c r="Y495" s="37">
        <f t="shared" si="58"/>
        <v>13546.618247999941</v>
      </c>
      <c r="Z495" s="183">
        <f t="shared" si="59"/>
        <v>0.19132290442765254</v>
      </c>
      <c r="AA495" s="183">
        <f>SUM($C$2:C495)*D495/SUM($B$2:B495)-1</f>
        <v>0.30688000247492964</v>
      </c>
      <c r="AB495" s="183">
        <f t="shared" si="61"/>
        <v>-0.1155570980472771</v>
      </c>
      <c r="AC495" s="40">
        <f t="shared" si="60"/>
        <v>0.25323179259259254</v>
      </c>
    </row>
    <row r="496" spans="1:29">
      <c r="A496" s="63" t="s">
        <v>2008</v>
      </c>
      <c r="B496" s="2">
        <v>135</v>
      </c>
      <c r="C496" s="177">
        <v>99.28</v>
      </c>
      <c r="D496" s="178">
        <v>1.3591</v>
      </c>
      <c r="E496" s="32">
        <f t="shared" si="43"/>
        <v>0.22000000000000003</v>
      </c>
      <c r="F496" s="26">
        <f t="shared" si="44"/>
        <v>-2.6761837037037141E-2</v>
      </c>
      <c r="H496" s="58">
        <f t="shared" si="45"/>
        <v>-3.6128480000000138</v>
      </c>
      <c r="I496" s="2" t="s">
        <v>65</v>
      </c>
      <c r="J496" s="33" t="s">
        <v>2009</v>
      </c>
      <c r="K496" s="59">
        <f t="shared" si="46"/>
        <v>44209</v>
      </c>
      <c r="L496" s="60" t="str">
        <f t="shared" ca="1" si="47"/>
        <v>2021/4/9</v>
      </c>
      <c r="M496" s="44">
        <f t="shared" ca="1" si="48"/>
        <v>11745</v>
      </c>
      <c r="N496" s="61">
        <f t="shared" ca="1" si="49"/>
        <v>-0.11227667262665007</v>
      </c>
      <c r="O496" s="35">
        <f t="shared" si="50"/>
        <v>134.93144799999999</v>
      </c>
      <c r="P496" s="35">
        <f t="shared" si="51"/>
        <v>-6.8552000000011049E-2</v>
      </c>
      <c r="Q496" s="36">
        <f t="shared" si="52"/>
        <v>0.9</v>
      </c>
      <c r="R496" s="37">
        <f t="shared" si="53"/>
        <v>15042.919999999964</v>
      </c>
      <c r="S496" s="38">
        <f t="shared" si="54"/>
        <v>20444.832571999952</v>
      </c>
      <c r="T496" s="38"/>
      <c r="U496" s="62"/>
      <c r="V496" s="39">
        <f t="shared" si="55"/>
        <v>63905.729999999989</v>
      </c>
      <c r="W496" s="39">
        <f t="shared" si="56"/>
        <v>84350.562571999937</v>
      </c>
      <c r="X496" s="1">
        <f t="shared" si="57"/>
        <v>70940</v>
      </c>
      <c r="Y496" s="37">
        <f t="shared" si="58"/>
        <v>13410.562571999937</v>
      </c>
      <c r="Z496" s="183">
        <f t="shared" si="59"/>
        <v>0.18904091587256744</v>
      </c>
      <c r="AA496" s="183">
        <f>SUM($C$2:C496)*D496/SUM($B$2:B496)-1</f>
        <v>0.29761538877058347</v>
      </c>
      <c r="AB496" s="183">
        <f t="shared" si="61"/>
        <v>-0.10857447289801603</v>
      </c>
      <c r="AC496" s="40">
        <f t="shared" si="60"/>
        <v>0.24676183703703716</v>
      </c>
    </row>
    <row r="497" spans="1:29">
      <c r="A497" s="63" t="s">
        <v>2010</v>
      </c>
      <c r="B497" s="2">
        <v>135</v>
      </c>
      <c r="C497" s="177">
        <v>100.07</v>
      </c>
      <c r="D497" s="178">
        <v>1.3484</v>
      </c>
      <c r="E497" s="32">
        <f t="shared" si="43"/>
        <v>0.22000000000000003</v>
      </c>
      <c r="F497" s="26">
        <f t="shared" si="44"/>
        <v>-1.9017496296296527E-2</v>
      </c>
      <c r="H497" s="58">
        <f t="shared" si="45"/>
        <v>-2.5673620000000312</v>
      </c>
      <c r="I497" s="2" t="s">
        <v>65</v>
      </c>
      <c r="J497" s="33" t="s">
        <v>2011</v>
      </c>
      <c r="K497" s="59">
        <f t="shared" si="46"/>
        <v>44210</v>
      </c>
      <c r="L497" s="60" t="str">
        <f t="shared" ca="1" si="47"/>
        <v>2021/4/9</v>
      </c>
      <c r="M497" s="44">
        <f t="shared" ca="1" si="48"/>
        <v>11610</v>
      </c>
      <c r="N497" s="61">
        <f t="shared" ca="1" si="49"/>
        <v>-8.0713792420328292E-2</v>
      </c>
      <c r="O497" s="35">
        <f t="shared" si="50"/>
        <v>134.93438799999998</v>
      </c>
      <c r="P497" s="35">
        <f t="shared" si="51"/>
        <v>-6.5612000000015769E-2</v>
      </c>
      <c r="Q497" s="36">
        <f t="shared" si="52"/>
        <v>0.9</v>
      </c>
      <c r="R497" s="37">
        <f t="shared" si="53"/>
        <v>15142.989999999963</v>
      </c>
      <c r="S497" s="38">
        <f t="shared" si="54"/>
        <v>20418.807715999952</v>
      </c>
      <c r="T497" s="38"/>
      <c r="U497" s="62"/>
      <c r="V497" s="39">
        <f t="shared" si="55"/>
        <v>63905.729999999989</v>
      </c>
      <c r="W497" s="39">
        <f t="shared" si="56"/>
        <v>84324.537715999933</v>
      </c>
      <c r="X497" s="1">
        <f t="shared" si="57"/>
        <v>71075</v>
      </c>
      <c r="Y497" s="37">
        <f t="shared" si="58"/>
        <v>13249.537715999933</v>
      </c>
      <c r="Z497" s="183">
        <f t="shared" si="59"/>
        <v>0.18641628865283066</v>
      </c>
      <c r="AA497" s="183">
        <f>SUM($C$2:C497)*D497/SUM($B$2:B497)-1</f>
        <v>0.28684876412327198</v>
      </c>
      <c r="AB497" s="183">
        <f t="shared" si="61"/>
        <v>-0.10043247547044132</v>
      </c>
      <c r="AC497" s="40">
        <f t="shared" si="60"/>
        <v>0.23901749629629657</v>
      </c>
    </row>
    <row r="498" spans="1:29">
      <c r="A498" s="63" t="s">
        <v>2012</v>
      </c>
      <c r="B498" s="2">
        <v>135</v>
      </c>
      <c r="C498" s="177">
        <v>100.38</v>
      </c>
      <c r="D498" s="178">
        <v>1.3442000000000001</v>
      </c>
      <c r="E498" s="32">
        <f t="shared" si="43"/>
        <v>0.22000000000000003</v>
      </c>
      <c r="F498" s="26">
        <f t="shared" si="44"/>
        <v>-1.5978577777777943E-2</v>
      </c>
      <c r="H498" s="58">
        <f t="shared" si="45"/>
        <v>-2.1571080000000222</v>
      </c>
      <c r="I498" s="2" t="s">
        <v>65</v>
      </c>
      <c r="J498" s="33" t="s">
        <v>2013</v>
      </c>
      <c r="K498" s="59">
        <f t="shared" si="46"/>
        <v>44211</v>
      </c>
      <c r="L498" s="60" t="str">
        <f t="shared" ca="1" si="47"/>
        <v>2021/4/9</v>
      </c>
      <c r="M498" s="44">
        <f t="shared" ca="1" si="48"/>
        <v>11475</v>
      </c>
      <c r="N498" s="61">
        <f t="shared" ca="1" si="49"/>
        <v>-6.8613892810458224E-2</v>
      </c>
      <c r="O498" s="35">
        <f t="shared" si="50"/>
        <v>134.93079599999999</v>
      </c>
      <c r="P498" s="35">
        <f t="shared" si="51"/>
        <v>-6.9204000000013366E-2</v>
      </c>
      <c r="Q498" s="36">
        <f t="shared" si="52"/>
        <v>0.9</v>
      </c>
      <c r="R498" s="37">
        <f t="shared" si="53"/>
        <v>15243.369999999963</v>
      </c>
      <c r="S498" s="38">
        <f t="shared" si="54"/>
        <v>20490.137953999951</v>
      </c>
      <c r="T498" s="38"/>
      <c r="U498" s="62"/>
      <c r="V498" s="39">
        <f t="shared" si="55"/>
        <v>63905.729999999989</v>
      </c>
      <c r="W498" s="39">
        <f t="shared" si="56"/>
        <v>84395.867953999943</v>
      </c>
      <c r="X498" s="1">
        <f t="shared" si="57"/>
        <v>71210</v>
      </c>
      <c r="Y498" s="37">
        <f t="shared" si="58"/>
        <v>13185.867953999943</v>
      </c>
      <c r="Z498" s="183">
        <f t="shared" si="59"/>
        <v>0.18516876778542257</v>
      </c>
      <c r="AA498" s="183">
        <f>SUM($C$2:C498)*D498/SUM($B$2:B498)-1</f>
        <v>0.28229950445481444</v>
      </c>
      <c r="AB498" s="183">
        <f t="shared" si="61"/>
        <v>-9.7130736669391871E-2</v>
      </c>
      <c r="AC498" s="40">
        <f t="shared" si="60"/>
        <v>0.23597857777777798</v>
      </c>
    </row>
    <row r="499" spans="1:29">
      <c r="A499" s="63" t="s">
        <v>2014</v>
      </c>
      <c r="B499" s="2">
        <v>135</v>
      </c>
      <c r="C499" s="177">
        <v>98.92</v>
      </c>
      <c r="D499" s="178">
        <v>1.3641000000000001</v>
      </c>
      <c r="E499" s="32">
        <f t="shared" si="43"/>
        <v>0.22000000000000003</v>
      </c>
      <c r="F499" s="26">
        <f t="shared" si="44"/>
        <v>-3.0290903703703659E-2</v>
      </c>
      <c r="H499" s="58">
        <f t="shared" si="45"/>
        <v>-4.089271999999994</v>
      </c>
      <c r="I499" s="2" t="s">
        <v>65</v>
      </c>
      <c r="J499" s="33" t="s">
        <v>2015</v>
      </c>
      <c r="K499" s="59">
        <f t="shared" si="46"/>
        <v>44214</v>
      </c>
      <c r="L499" s="60" t="str">
        <f t="shared" ca="1" si="47"/>
        <v>2021/4/9</v>
      </c>
      <c r="M499" s="44">
        <f t="shared" ca="1" si="48"/>
        <v>11070</v>
      </c>
      <c r="N499" s="61">
        <f t="shared" ca="1" si="49"/>
        <v>-0.1348314616079492</v>
      </c>
      <c r="O499" s="35">
        <f t="shared" si="50"/>
        <v>134.93677200000002</v>
      </c>
      <c r="P499" s="35">
        <f t="shared" si="51"/>
        <v>-6.3227999999980966E-2</v>
      </c>
      <c r="Q499" s="36">
        <f t="shared" si="52"/>
        <v>0.9</v>
      </c>
      <c r="R499" s="37">
        <f t="shared" si="53"/>
        <v>15342.289999999963</v>
      </c>
      <c r="S499" s="38">
        <f t="shared" si="54"/>
        <v>20928.417788999952</v>
      </c>
      <c r="T499" s="38"/>
      <c r="U499" s="62"/>
      <c r="V499" s="39">
        <f t="shared" si="55"/>
        <v>63905.729999999989</v>
      </c>
      <c r="W499" s="39">
        <f t="shared" si="56"/>
        <v>84834.147788999937</v>
      </c>
      <c r="X499" s="1">
        <f t="shared" si="57"/>
        <v>71345</v>
      </c>
      <c r="Y499" s="37">
        <f t="shared" si="58"/>
        <v>13489.147788999937</v>
      </c>
      <c r="Z499" s="183">
        <f t="shared" si="59"/>
        <v>0.18906928010372037</v>
      </c>
      <c r="AA499" s="183">
        <f>SUM($C$2:C499)*D499/SUM($B$2:B499)-1</f>
        <v>0.3007081001058638</v>
      </c>
      <c r="AB499" s="183">
        <f t="shared" si="61"/>
        <v>-0.11163882000214342</v>
      </c>
      <c r="AC499" s="40">
        <f t="shared" si="60"/>
        <v>0.25029090370370366</v>
      </c>
    </row>
    <row r="500" spans="1:29">
      <c r="A500" s="63" t="s">
        <v>2016</v>
      </c>
      <c r="B500" s="2">
        <v>135</v>
      </c>
      <c r="C500" s="177">
        <v>99.47</v>
      </c>
      <c r="D500" s="178">
        <v>1.3565</v>
      </c>
      <c r="E500" s="32">
        <f t="shared" si="43"/>
        <v>0.22000000000000003</v>
      </c>
      <c r="F500" s="26">
        <f t="shared" si="44"/>
        <v>-2.4899274074074062E-2</v>
      </c>
      <c r="H500" s="58">
        <f t="shared" si="45"/>
        <v>-3.3614019999999982</v>
      </c>
      <c r="I500" s="2" t="s">
        <v>65</v>
      </c>
      <c r="J500" s="33" t="s">
        <v>2017</v>
      </c>
      <c r="K500" s="59">
        <f t="shared" si="46"/>
        <v>44215</v>
      </c>
      <c r="L500" s="60" t="str">
        <f t="shared" ca="1" si="47"/>
        <v>2021/4/9</v>
      </c>
      <c r="M500" s="44">
        <f t="shared" ca="1" si="48"/>
        <v>10935</v>
      </c>
      <c r="N500" s="61">
        <f t="shared" ca="1" si="49"/>
        <v>-0.11220043255601275</v>
      </c>
      <c r="O500" s="35">
        <f t="shared" si="50"/>
        <v>134.93105500000001</v>
      </c>
      <c r="P500" s="35">
        <f t="shared" si="51"/>
        <v>-6.8944999999985157E-2</v>
      </c>
      <c r="Q500" s="36">
        <f t="shared" si="52"/>
        <v>0.9</v>
      </c>
      <c r="R500" s="37">
        <f t="shared" si="53"/>
        <v>15441.759999999962</v>
      </c>
      <c r="S500" s="38">
        <f t="shared" si="54"/>
        <v>20946.747439999948</v>
      </c>
      <c r="T500" s="38"/>
      <c r="U500" s="62"/>
      <c r="V500" s="39">
        <f t="shared" si="55"/>
        <v>63905.729999999989</v>
      </c>
      <c r="W500" s="39">
        <f t="shared" si="56"/>
        <v>84852.47743999993</v>
      </c>
      <c r="X500" s="1">
        <f t="shared" si="57"/>
        <v>71480</v>
      </c>
      <c r="Y500" s="37">
        <f t="shared" si="58"/>
        <v>13372.47743999993</v>
      </c>
      <c r="Z500" s="183">
        <f t="shared" si="59"/>
        <v>0.18707998656966884</v>
      </c>
      <c r="AA500" s="183">
        <f>SUM($C$2:C500)*D500/SUM($B$2:B500)-1</f>
        <v>0.2929021658917994</v>
      </c>
      <c r="AB500" s="183">
        <f t="shared" si="61"/>
        <v>-0.10582217932213056</v>
      </c>
      <c r="AC500" s="40">
        <f t="shared" si="60"/>
        <v>0.24489927407407408</v>
      </c>
    </row>
    <row r="501" spans="1:29">
      <c r="A501" s="63" t="s">
        <v>2018</v>
      </c>
      <c r="B501" s="2">
        <v>135</v>
      </c>
      <c r="C501" s="177">
        <v>98.58</v>
      </c>
      <c r="D501" s="178">
        <v>1.3687</v>
      </c>
      <c r="E501" s="32">
        <f t="shared" si="43"/>
        <v>0.22000000000000003</v>
      </c>
      <c r="F501" s="26">
        <f t="shared" si="44"/>
        <v>-3.3623911111111175E-2</v>
      </c>
      <c r="H501" s="58">
        <f t="shared" si="45"/>
        <v>-4.5392280000000085</v>
      </c>
      <c r="I501" s="2" t="s">
        <v>65</v>
      </c>
      <c r="J501" s="33" t="s">
        <v>2019</v>
      </c>
      <c r="K501" s="59">
        <f t="shared" si="46"/>
        <v>44216</v>
      </c>
      <c r="L501" s="60" t="str">
        <f t="shared" ca="1" si="47"/>
        <v>2021/4/9</v>
      </c>
      <c r="M501" s="44">
        <f t="shared" ca="1" si="48"/>
        <v>10800</v>
      </c>
      <c r="N501" s="61">
        <f t="shared" ca="1" si="49"/>
        <v>-0.15340909444444473</v>
      </c>
      <c r="O501" s="35">
        <f t="shared" si="50"/>
        <v>134.926446</v>
      </c>
      <c r="P501" s="35">
        <f t="shared" si="51"/>
        <v>-7.3554000000001452E-2</v>
      </c>
      <c r="Q501" s="36">
        <f t="shared" si="52"/>
        <v>0.9</v>
      </c>
      <c r="R501" s="37">
        <f t="shared" si="53"/>
        <v>15540.339999999962</v>
      </c>
      <c r="S501" s="38">
        <f t="shared" si="54"/>
        <v>21270.063357999948</v>
      </c>
      <c r="T501" s="38"/>
      <c r="U501" s="62"/>
      <c r="V501" s="39">
        <f t="shared" si="55"/>
        <v>63905.729999999989</v>
      </c>
      <c r="W501" s="39">
        <f t="shared" si="56"/>
        <v>85175.793357999937</v>
      </c>
      <c r="X501" s="1">
        <f t="shared" si="57"/>
        <v>71615</v>
      </c>
      <c r="Y501" s="37">
        <f t="shared" si="58"/>
        <v>13560.793357999937</v>
      </c>
      <c r="Z501" s="183">
        <f t="shared" si="59"/>
        <v>0.18935688554073771</v>
      </c>
      <c r="AA501" s="183">
        <f>SUM($C$2:C501)*D501/SUM($B$2:B501)-1</f>
        <v>0.30395104969415621</v>
      </c>
      <c r="AB501" s="183">
        <f t="shared" si="61"/>
        <v>-0.1145941641534185</v>
      </c>
      <c r="AC501" s="40">
        <f t="shared" si="60"/>
        <v>0.25362391111111121</v>
      </c>
    </row>
    <row r="502" spans="1:29">
      <c r="A502" s="63" t="s">
        <v>2020</v>
      </c>
      <c r="B502" s="2">
        <v>135</v>
      </c>
      <c r="C502" s="177">
        <v>97.32</v>
      </c>
      <c r="D502" s="178">
        <v>1.3864000000000001</v>
      </c>
      <c r="E502" s="32">
        <f t="shared" si="43"/>
        <v>0.22000000000000003</v>
      </c>
      <c r="F502" s="26">
        <f t="shared" si="44"/>
        <v>-4.5975644444444519E-2</v>
      </c>
      <c r="H502" s="58">
        <f t="shared" si="45"/>
        <v>-6.2067120000000102</v>
      </c>
      <c r="I502" s="2" t="s">
        <v>65</v>
      </c>
      <c r="J502" s="33" t="s">
        <v>2021</v>
      </c>
      <c r="K502" s="59">
        <f t="shared" si="46"/>
        <v>44217</v>
      </c>
      <c r="L502" s="60" t="str">
        <f t="shared" ca="1" si="47"/>
        <v>2021/4/9</v>
      </c>
      <c r="M502" s="44">
        <f t="shared" ca="1" si="48"/>
        <v>10665</v>
      </c>
      <c r="N502" s="61">
        <f t="shared" ca="1" si="49"/>
        <v>-0.21241911673699052</v>
      </c>
      <c r="O502" s="35">
        <f t="shared" si="50"/>
        <v>134.92444799999998</v>
      </c>
      <c r="P502" s="35">
        <f t="shared" si="51"/>
        <v>-7.5552000000016051E-2</v>
      </c>
      <c r="Q502" s="36">
        <f t="shared" si="52"/>
        <v>0.9</v>
      </c>
      <c r="R502" s="37">
        <f t="shared" si="53"/>
        <v>15518.739999999962</v>
      </c>
      <c r="S502" s="38">
        <f t="shared" si="54"/>
        <v>21515.181135999948</v>
      </c>
      <c r="T502" s="38">
        <v>118.92</v>
      </c>
      <c r="U502" s="62">
        <v>164.87</v>
      </c>
      <c r="V502" s="39">
        <f t="shared" si="55"/>
        <v>64070.599999999991</v>
      </c>
      <c r="W502" s="39">
        <f t="shared" si="56"/>
        <v>85585.781135999947</v>
      </c>
      <c r="X502" s="1">
        <f t="shared" si="57"/>
        <v>71750</v>
      </c>
      <c r="Y502" s="37">
        <f t="shared" si="58"/>
        <v>13835.781135999947</v>
      </c>
      <c r="Z502" s="183">
        <f t="shared" si="59"/>
        <v>0.19283318656445925</v>
      </c>
      <c r="AA502" s="183">
        <f>SUM($C$2:C502)*D502/SUM($B$2:B502)-1</f>
        <v>0.32020479966315696</v>
      </c>
      <c r="AB502" s="183">
        <f t="shared" si="61"/>
        <v>-0.12737161309869771</v>
      </c>
      <c r="AC502" s="40">
        <f t="shared" si="60"/>
        <v>0.26597564444444455</v>
      </c>
    </row>
    <row r="503" spans="1:29">
      <c r="A503" s="63" t="s">
        <v>2022</v>
      </c>
      <c r="B503" s="2">
        <v>135</v>
      </c>
      <c r="C503" s="177">
        <v>97.11</v>
      </c>
      <c r="D503" s="178">
        <v>1.3895</v>
      </c>
      <c r="E503" s="32">
        <f t="shared" si="43"/>
        <v>0.22000000000000003</v>
      </c>
      <c r="F503" s="26">
        <f t="shared" si="44"/>
        <v>-4.8034266666666818E-2</v>
      </c>
      <c r="H503" s="58">
        <f t="shared" si="45"/>
        <v>-6.48462600000002</v>
      </c>
      <c r="I503" s="2" t="s">
        <v>65</v>
      </c>
      <c r="J503" s="33" t="s">
        <v>2023</v>
      </c>
      <c r="K503" s="59">
        <f t="shared" si="46"/>
        <v>44218</v>
      </c>
      <c r="L503" s="60" t="str">
        <f t="shared" ca="1" si="47"/>
        <v>2021/4/9</v>
      </c>
      <c r="M503" s="44">
        <f t="shared" ca="1" si="48"/>
        <v>10530</v>
      </c>
      <c r="N503" s="61">
        <f t="shared" ca="1" si="49"/>
        <v>-0.22477573504273574</v>
      </c>
      <c r="O503" s="35">
        <f t="shared" si="50"/>
        <v>134.93434500000001</v>
      </c>
      <c r="P503" s="35">
        <f t="shared" si="51"/>
        <v>-6.5654999999992469E-2</v>
      </c>
      <c r="Q503" s="36">
        <f t="shared" si="52"/>
        <v>0.9</v>
      </c>
      <c r="R503" s="37">
        <f t="shared" si="53"/>
        <v>15615.849999999962</v>
      </c>
      <c r="S503" s="38">
        <f t="shared" si="54"/>
        <v>21698.223574999945</v>
      </c>
      <c r="T503" s="38"/>
      <c r="U503" s="62"/>
      <c r="V503" s="39">
        <f t="shared" si="55"/>
        <v>64070.599999999991</v>
      </c>
      <c r="W503" s="39">
        <f t="shared" si="56"/>
        <v>85768.823574999929</v>
      </c>
      <c r="X503" s="1">
        <f t="shared" si="57"/>
        <v>71885</v>
      </c>
      <c r="Y503" s="37">
        <f t="shared" si="58"/>
        <v>13883.823574999929</v>
      </c>
      <c r="Z503" s="183">
        <f t="shared" si="59"/>
        <v>0.19313936947902799</v>
      </c>
      <c r="AA503" s="183">
        <f>SUM($C$2:C503)*D503/SUM($B$2:B503)-1</f>
        <v>0.32254472788400834</v>
      </c>
      <c r="AB503" s="183">
        <f t="shared" si="61"/>
        <v>-0.12940535840498035</v>
      </c>
      <c r="AC503" s="40">
        <f t="shared" si="60"/>
        <v>0.26803426666666685</v>
      </c>
    </row>
    <row r="504" spans="1:29">
      <c r="A504" s="226" t="s">
        <v>2026</v>
      </c>
      <c r="B504" s="2">
        <v>135</v>
      </c>
      <c r="C504" s="177">
        <v>97.11</v>
      </c>
      <c r="D504" s="178">
        <v>1.3895</v>
      </c>
      <c r="E504" s="32">
        <f t="shared" si="43"/>
        <v>0.22000000000000003</v>
      </c>
      <c r="F504" s="26">
        <f t="shared" si="44"/>
        <v>-4.8034266666666818E-2</v>
      </c>
      <c r="H504" s="58">
        <f t="shared" si="45"/>
        <v>-6.48462600000002</v>
      </c>
      <c r="I504" s="2" t="s">
        <v>65</v>
      </c>
      <c r="J504" s="33" t="s">
        <v>2027</v>
      </c>
      <c r="K504" s="59">
        <f t="shared" si="46"/>
        <v>44221</v>
      </c>
      <c r="L504" s="60" t="str">
        <f t="shared" ca="1" si="47"/>
        <v>2021/4/9</v>
      </c>
      <c r="M504" s="44">
        <f t="shared" ca="1" si="48"/>
        <v>10125</v>
      </c>
      <c r="N504" s="61">
        <f t="shared" ca="1" si="49"/>
        <v>-0.23376676444444516</v>
      </c>
      <c r="O504" s="35">
        <f t="shared" si="50"/>
        <v>134.93434500000001</v>
      </c>
      <c r="P504" s="35">
        <f t="shared" si="51"/>
        <v>-6.5654999999992469E-2</v>
      </c>
      <c r="Q504" s="36">
        <f t="shared" si="52"/>
        <v>0.9</v>
      </c>
      <c r="R504" s="37">
        <f t="shared" si="53"/>
        <v>15712.959999999963</v>
      </c>
      <c r="S504" s="38">
        <f t="shared" si="54"/>
        <v>21833.157919999947</v>
      </c>
      <c r="T504" s="38"/>
      <c r="U504" s="62"/>
      <c r="V504" s="39">
        <f t="shared" si="55"/>
        <v>64070.599999999991</v>
      </c>
      <c r="W504" s="39">
        <f t="shared" si="56"/>
        <v>85903.757919999945</v>
      </c>
      <c r="X504" s="1">
        <f t="shared" si="57"/>
        <v>72020</v>
      </c>
      <c r="Y504" s="37">
        <f t="shared" si="58"/>
        <v>13883.757919999945</v>
      </c>
      <c r="Z504" s="183">
        <f t="shared" si="59"/>
        <v>0.19277642210497015</v>
      </c>
      <c r="AA504" s="183">
        <f>SUM($C$2:C504)*D504/SUM($B$2:B504)-1</f>
        <v>0.32193497965603934</v>
      </c>
      <c r="AB504" s="183">
        <f t="shared" si="61"/>
        <v>-0.1291585575510692</v>
      </c>
      <c r="AC504" s="40">
        <f t="shared" si="60"/>
        <v>0.26803426666666685</v>
      </c>
    </row>
  </sheetData>
  <autoFilter ref="A1:AC370" xr:uid="{53E2A2AA-DB60-CE42-8CF6-5FF820BFE66D}">
    <sortState xmlns:xlrd2="http://schemas.microsoft.com/office/spreadsheetml/2017/richdata2" ref="A2:AC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9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0" sqref="F10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9.5" style="65" customWidth="1"/>
    <col min="4" max="4" width="7.5" style="65" bestFit="1" customWidth="1"/>
    <col min="5" max="5" width="9.625" style="65" customWidth="1"/>
    <col min="6" max="6" width="11.625" style="2" bestFit="1" customWidth="1"/>
    <col min="7" max="7" width="11.625" style="2" customWidth="1"/>
    <col min="8" max="8" width="7.5" style="2" bestFit="1" customWidth="1"/>
    <col min="9" max="9" width="9.625" style="56" bestFit="1" customWidth="1"/>
    <col min="10" max="10" width="8" style="56" bestFit="1" customWidth="1"/>
    <col min="11" max="11" width="9" style="2" bestFit="1" customWidth="1"/>
    <col min="12" max="12" width="7.5" style="2" bestFit="1" customWidth="1"/>
    <col min="13" max="13" width="9.5" style="56" bestFit="1" customWidth="1"/>
    <col min="14" max="14" width="7.5" style="56" bestFit="1" customWidth="1"/>
    <col min="15" max="15" width="8" style="2" bestFit="1" customWidth="1"/>
    <col min="16" max="16" width="7.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36">
        <f>I1+M1+Q1</f>
        <v>26282.52</v>
      </c>
      <c r="B1" s="236"/>
      <c r="C1" s="236"/>
      <c r="D1" s="236"/>
      <c r="E1" s="236"/>
      <c r="F1" s="236"/>
      <c r="G1" s="237"/>
      <c r="H1" s="67" t="s">
        <v>642</v>
      </c>
      <c r="I1" s="238">
        <f>SUM(K3:K10052)</f>
        <v>18555.448239999998</v>
      </c>
      <c r="J1" s="238"/>
      <c r="K1" s="239"/>
      <c r="L1" s="67" t="s">
        <v>1542</v>
      </c>
      <c r="M1" s="238">
        <f>SUM(O3:O10052)</f>
        <v>2733.3841600000001</v>
      </c>
      <c r="N1" s="238"/>
      <c r="O1" s="239"/>
      <c r="P1" s="67" t="s">
        <v>1576</v>
      </c>
      <c r="Q1" s="238">
        <f>SUM(S3:S10052)</f>
        <v>4993.6876000000002</v>
      </c>
      <c r="R1" s="238"/>
      <c r="S1" s="239"/>
    </row>
    <row r="2" spans="1:19 1028:1029" s="69" customFormat="1">
      <c r="A2" s="69" t="s">
        <v>645</v>
      </c>
      <c r="B2" s="69" t="s">
        <v>646</v>
      </c>
      <c r="C2" s="69" t="s">
        <v>2028</v>
      </c>
      <c r="D2" s="69" t="s">
        <v>1577</v>
      </c>
      <c r="E2" s="69" t="s">
        <v>2139</v>
      </c>
      <c r="F2" s="69" t="s">
        <v>647</v>
      </c>
      <c r="G2" s="189" t="s">
        <v>649</v>
      </c>
      <c r="H2" s="70" t="s">
        <v>1578</v>
      </c>
      <c r="I2" s="190" t="s">
        <v>1544</v>
      </c>
      <c r="J2" s="190" t="s">
        <v>1575</v>
      </c>
      <c r="K2" s="191" t="s">
        <v>651</v>
      </c>
      <c r="L2" s="70" t="s">
        <v>1578</v>
      </c>
      <c r="M2" s="190" t="s">
        <v>1544</v>
      </c>
      <c r="N2" s="190" t="s">
        <v>1575</v>
      </c>
      <c r="O2" s="191" t="s">
        <v>651</v>
      </c>
      <c r="P2" s="70" t="s">
        <v>1578</v>
      </c>
      <c r="Q2" s="190" t="s">
        <v>1544</v>
      </c>
      <c r="R2" s="190" t="s">
        <v>1575</v>
      </c>
      <c r="S2" s="192" t="s">
        <v>651</v>
      </c>
    </row>
    <row r="3" spans="1:19 1028:1029" s="2" customFormat="1">
      <c r="A3" s="2">
        <v>688519</v>
      </c>
      <c r="B3" s="65" t="s">
        <v>1543</v>
      </c>
      <c r="C3" s="65">
        <v>500</v>
      </c>
      <c r="D3" s="123">
        <v>32.6</v>
      </c>
      <c r="E3" s="123">
        <f>SUM(K3,O3,S3)</f>
        <v>7919.170000000001</v>
      </c>
      <c r="F3" s="81">
        <v>44053</v>
      </c>
      <c r="G3" s="194">
        <v>44061</v>
      </c>
      <c r="H3" s="193">
        <v>353</v>
      </c>
      <c r="I3" s="198">
        <v>48.508000000000003</v>
      </c>
      <c r="J3" s="198">
        <v>24.6</v>
      </c>
      <c r="K3" s="195">
        <f>H3*(I3-$D$3)-J3</f>
        <v>5590.924</v>
      </c>
      <c r="L3" s="193">
        <v>52</v>
      </c>
      <c r="M3" s="198">
        <v>48.508000000000003</v>
      </c>
      <c r="N3" s="198">
        <v>3.62</v>
      </c>
      <c r="O3" s="195">
        <f>L3*(M3-D3)-N3</f>
        <v>823.59600000000012</v>
      </c>
      <c r="P3" s="193">
        <v>95</v>
      </c>
      <c r="Q3" s="198">
        <v>48.508000000000003</v>
      </c>
      <c r="R3" s="198">
        <v>6.61</v>
      </c>
      <c r="S3" s="196">
        <f>P3*(Q3-$D$3)-R3</f>
        <v>1504.6500000000003</v>
      </c>
      <c r="AMN3" s="197"/>
      <c r="AMO3" s="197"/>
    </row>
    <row r="4" spans="1:19 1028:1029" s="2" customFormat="1">
      <c r="A4" s="2">
        <v>601702</v>
      </c>
      <c r="B4" s="65" t="s">
        <v>1581</v>
      </c>
      <c r="C4" s="65">
        <v>1000</v>
      </c>
      <c r="D4" s="123">
        <v>3.69</v>
      </c>
      <c r="E4" s="123">
        <f t="shared" ref="E4:E6" si="0">SUM(K4,O4,S4)</f>
        <v>3787.3100000000004</v>
      </c>
      <c r="F4" s="81">
        <v>44071</v>
      </c>
      <c r="G4" s="83">
        <v>44085</v>
      </c>
      <c r="H4" s="82">
        <v>706</v>
      </c>
      <c r="I4" s="218">
        <v>7.49</v>
      </c>
      <c r="J4" s="218">
        <f>12.69-2.41-1.32</f>
        <v>8.9599999999999991</v>
      </c>
      <c r="K4" s="195">
        <f>H4*(I4-D4)-J4</f>
        <v>2673.84</v>
      </c>
      <c r="L4" s="82">
        <v>104</v>
      </c>
      <c r="M4" s="218">
        <v>7.49</v>
      </c>
      <c r="N4" s="218">
        <v>1.32</v>
      </c>
      <c r="O4" s="195">
        <f>L4*(M4-D4)-N4</f>
        <v>393.88000000000005</v>
      </c>
      <c r="P4" s="82">
        <v>190</v>
      </c>
      <c r="Q4" s="218">
        <v>7.49</v>
      </c>
      <c r="R4" s="218">
        <v>2.41</v>
      </c>
      <c r="S4" s="196">
        <f>P4*(Q4-D4)-R4</f>
        <v>719.59</v>
      </c>
    </row>
    <row r="5" spans="1:19 1028:1029">
      <c r="A5" s="2">
        <v>601963</v>
      </c>
      <c r="B5" s="65" t="s">
        <v>1961</v>
      </c>
      <c r="C5" s="65">
        <v>1000</v>
      </c>
      <c r="D5" s="9">
        <v>10.83</v>
      </c>
      <c r="E5" s="123">
        <f t="shared" si="0"/>
        <v>4749.04</v>
      </c>
      <c r="F5" s="81">
        <v>43855</v>
      </c>
      <c r="G5" s="81">
        <v>44232</v>
      </c>
      <c r="H5" s="82">
        <v>706</v>
      </c>
      <c r="I5" s="84">
        <v>15.6</v>
      </c>
      <c r="J5" s="218">
        <f>H5/$C$5*20.96</f>
        <v>14.79776</v>
      </c>
      <c r="K5" s="195">
        <f>H5*(I5-D5)-J5</f>
        <v>3352.82224</v>
      </c>
      <c r="L5" s="82">
        <v>104</v>
      </c>
      <c r="M5" s="84">
        <v>15.6</v>
      </c>
      <c r="N5" s="218">
        <f>L5/$C$5*20.96</f>
        <v>2.17984</v>
      </c>
      <c r="O5" s="195">
        <f>L5*(M5-D5)-N5</f>
        <v>493.90015999999991</v>
      </c>
      <c r="P5" s="82">
        <v>190</v>
      </c>
      <c r="Q5" s="84">
        <v>15.6</v>
      </c>
      <c r="R5" s="218">
        <f>P5/$C$5*20.96</f>
        <v>3.9824000000000002</v>
      </c>
      <c r="S5" s="196">
        <f>P5*(Q5-D5)-R5</f>
        <v>902.31759999999997</v>
      </c>
    </row>
    <row r="6" spans="1:19 1028:1029">
      <c r="A6" s="2">
        <v>688619</v>
      </c>
      <c r="B6" s="65" t="s">
        <v>2029</v>
      </c>
      <c r="C6" s="65">
        <v>500</v>
      </c>
      <c r="D6" s="9">
        <v>19.309999999999999</v>
      </c>
      <c r="E6" s="123">
        <f t="shared" si="0"/>
        <v>9827</v>
      </c>
      <c r="F6" s="81">
        <v>44235</v>
      </c>
      <c r="G6" s="81">
        <v>44250</v>
      </c>
      <c r="H6" s="82">
        <v>353</v>
      </c>
      <c r="I6" s="218">
        <v>39.024000000000001</v>
      </c>
      <c r="J6" s="84">
        <f>0.06*H6</f>
        <v>21.18</v>
      </c>
      <c r="K6" s="195">
        <f>H6*(I6-D6)-J6</f>
        <v>6937.8620000000001</v>
      </c>
      <c r="L6" s="82">
        <v>52</v>
      </c>
      <c r="M6" s="218">
        <v>39.024000000000001</v>
      </c>
      <c r="N6" s="84">
        <f>0.06*L6</f>
        <v>3.12</v>
      </c>
      <c r="O6" s="195">
        <f>L6*(M6-D6)-N6</f>
        <v>1022.0080000000002</v>
      </c>
      <c r="P6" s="82">
        <v>95</v>
      </c>
      <c r="Q6" s="218">
        <v>39.024000000000001</v>
      </c>
      <c r="R6" s="84">
        <f>0.06*P6</f>
        <v>5.7</v>
      </c>
      <c r="S6" s="196">
        <f>P6*(Q6-D6)-R6</f>
        <v>1867.13</v>
      </c>
    </row>
    <row r="7" spans="1:19 1028:1029">
      <c r="F7" s="81"/>
      <c r="G7" s="81"/>
      <c r="H7" s="82"/>
      <c r="I7" s="84"/>
      <c r="J7" s="84"/>
      <c r="K7" s="85"/>
      <c r="L7" s="82"/>
      <c r="M7" s="84"/>
      <c r="N7" s="84"/>
      <c r="O7" s="85"/>
      <c r="P7" s="82"/>
      <c r="Q7" s="84"/>
      <c r="R7" s="84"/>
      <c r="S7" s="188"/>
    </row>
    <row r="8" spans="1:19 1028:1029">
      <c r="F8" s="81"/>
      <c r="G8" s="81"/>
      <c r="H8" s="82"/>
      <c r="I8" s="84"/>
      <c r="J8" s="84"/>
      <c r="K8" s="85"/>
      <c r="L8" s="82"/>
      <c r="M8" s="84"/>
      <c r="N8" s="84"/>
      <c r="O8" s="85"/>
      <c r="P8" s="82"/>
      <c r="Q8" s="84"/>
      <c r="R8" s="84"/>
      <c r="S8" s="188"/>
    </row>
    <row r="9" spans="1:19 1028:1029">
      <c r="F9" s="81"/>
      <c r="G9" s="81"/>
      <c r="H9" s="82"/>
      <c r="I9" s="84"/>
      <c r="J9" s="84"/>
      <c r="K9" s="85"/>
      <c r="L9" s="82"/>
      <c r="M9" s="84"/>
      <c r="N9" s="84"/>
      <c r="O9" s="85"/>
      <c r="P9" s="82"/>
      <c r="Q9" s="84"/>
      <c r="R9" s="84"/>
      <c r="S9" s="188"/>
    </row>
  </sheetData>
  <mergeCells count="4">
    <mergeCell ref="A1:G1"/>
    <mergeCell ref="I1:K1"/>
    <mergeCell ref="M1:O1"/>
    <mergeCell ref="Q1:S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tabSelected="1" zoomScaleNormal="100" workbookViewId="0">
      <pane xSplit="3" ySplit="3" topLeftCell="D46" activePane="bottomRight" state="frozen"/>
      <selection pane="topRight" activeCell="D1" sqref="D1"/>
      <selection pane="bottomLeft" activeCell="A22" sqref="A22"/>
      <selection pane="bottomRight" activeCell="E56" sqref="E5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0">
        <f>E1+K1</f>
        <v>9489.7100000000009</v>
      </c>
      <c r="B1" s="240"/>
      <c r="C1" s="242"/>
      <c r="D1" s="67" t="s">
        <v>642</v>
      </c>
      <c r="E1" s="240">
        <f>G3</f>
        <v>4245.6000000000004</v>
      </c>
      <c r="F1" s="240"/>
      <c r="G1" s="68" t="s">
        <v>643</v>
      </c>
      <c r="H1" s="241">
        <f>G3/I3*365</f>
        <v>2.4213187500000002</v>
      </c>
      <c r="I1" s="241"/>
      <c r="J1" s="67" t="s">
        <v>644</v>
      </c>
      <c r="K1" s="240">
        <f>M3</f>
        <v>5244.1100000000006</v>
      </c>
      <c r="L1" s="240"/>
      <c r="M1" s="68" t="s">
        <v>643</v>
      </c>
      <c r="N1" s="241">
        <f>M3/O3*365</f>
        <v>2.2282888824214204</v>
      </c>
      <c r="O1" s="241"/>
    </row>
    <row r="2" spans="1:15" s="69" customFormat="1">
      <c r="A2" s="69" t="s">
        <v>645</v>
      </c>
      <c r="B2" s="69" t="s">
        <v>646</v>
      </c>
      <c r="C2" s="69" t="s">
        <v>647</v>
      </c>
      <c r="D2" s="70" t="s">
        <v>648</v>
      </c>
      <c r="E2" s="71" t="s">
        <v>649</v>
      </c>
      <c r="F2" s="72" t="s">
        <v>650</v>
      </c>
      <c r="G2" s="73" t="s">
        <v>651</v>
      </c>
      <c r="H2" s="74" t="s">
        <v>652</v>
      </c>
      <c r="I2" s="75" t="s">
        <v>653</v>
      </c>
      <c r="J2" s="70" t="s">
        <v>648</v>
      </c>
      <c r="K2" s="71" t="s">
        <v>649</v>
      </c>
      <c r="L2" s="72" t="s">
        <v>650</v>
      </c>
      <c r="M2" s="76" t="s">
        <v>651</v>
      </c>
      <c r="N2" s="74" t="s">
        <v>652</v>
      </c>
      <c r="O2" s="75" t="s">
        <v>653</v>
      </c>
    </row>
    <row r="3" spans="1:15" s="69" customFormat="1">
      <c r="A3" s="69" t="s">
        <v>654</v>
      </c>
      <c r="B3" s="112" t="s">
        <v>655</v>
      </c>
      <c r="C3" s="113" t="str">
        <f ca="1">TODAY()-C4&amp;" 天"</f>
        <v>661 天</v>
      </c>
      <c r="D3" s="77">
        <f>SUM(D4:D10094)</f>
        <v>31000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2 支</v>
      </c>
      <c r="I3" s="80">
        <f>SUM(I4:I3008)</f>
        <v>640000</v>
      </c>
      <c r="J3" s="77">
        <f>SUM(J4:J10094)</f>
        <v>39000</v>
      </c>
      <c r="K3" s="74"/>
      <c r="L3" s="78">
        <f>SUM(L4:L10094)</f>
        <v>41244.11</v>
      </c>
      <c r="M3" s="79">
        <f>SUM(M4:M10094)</f>
        <v>5244.1100000000006</v>
      </c>
      <c r="N3" s="111" t="str">
        <f>"当前 "&amp;COUNTIF(K4:K10008,"----")&amp;" 支"</f>
        <v>当前 3 支</v>
      </c>
      <c r="O3" s="80">
        <f>SUM(O4:O3008)</f>
        <v>859000</v>
      </c>
    </row>
    <row r="4" spans="1:15">
      <c r="A4" s="2">
        <v>113027</v>
      </c>
      <c r="B4" s="65" t="s">
        <v>656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657</v>
      </c>
      <c r="K4" s="89" t="s">
        <v>657</v>
      </c>
      <c r="L4" s="90" t="s">
        <v>657</v>
      </c>
      <c r="M4" s="90" t="s">
        <v>657</v>
      </c>
      <c r="N4" s="89" t="s">
        <v>657</v>
      </c>
      <c r="O4" s="91" t="s">
        <v>657</v>
      </c>
    </row>
    <row r="5" spans="1:15">
      <c r="A5" s="2">
        <v>113028</v>
      </c>
      <c r="B5" s="65" t="s">
        <v>658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659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660</v>
      </c>
      <c r="C7" s="81">
        <v>43663</v>
      </c>
      <c r="D7" s="96" t="s">
        <v>657</v>
      </c>
      <c r="E7" s="97" t="s">
        <v>657</v>
      </c>
      <c r="F7" s="98" t="s">
        <v>657</v>
      </c>
      <c r="G7" s="98" t="s">
        <v>657</v>
      </c>
      <c r="H7" s="97" t="s">
        <v>657</v>
      </c>
      <c r="I7" s="97" t="s">
        <v>657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661</v>
      </c>
      <c r="C8" s="81">
        <v>43671</v>
      </c>
      <c r="D8" s="96" t="s">
        <v>657</v>
      </c>
      <c r="E8" s="97" t="s">
        <v>657</v>
      </c>
      <c r="F8" s="98" t="s">
        <v>657</v>
      </c>
      <c r="G8" s="98" t="s">
        <v>657</v>
      </c>
      <c r="H8" s="97" t="s">
        <v>657</v>
      </c>
      <c r="I8" s="97" t="s">
        <v>657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662</v>
      </c>
      <c r="C9" s="81">
        <v>43682</v>
      </c>
      <c r="D9" s="96" t="s">
        <v>657</v>
      </c>
      <c r="E9" s="97" t="s">
        <v>657</v>
      </c>
      <c r="F9" s="98" t="s">
        <v>657</v>
      </c>
      <c r="G9" s="98" t="s">
        <v>657</v>
      </c>
      <c r="H9" s="97" t="s">
        <v>657</v>
      </c>
      <c r="I9" s="97" t="s">
        <v>657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663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657</v>
      </c>
      <c r="K10" s="89" t="s">
        <v>657</v>
      </c>
      <c r="L10" s="90" t="s">
        <v>657</v>
      </c>
      <c r="M10" s="90" t="s">
        <v>657</v>
      </c>
      <c r="N10" s="89" t="s">
        <v>657</v>
      </c>
      <c r="O10" s="91" t="s">
        <v>657</v>
      </c>
    </row>
    <row r="11" spans="1:15">
      <c r="A11" s="2">
        <v>128073</v>
      </c>
      <c r="B11" s="65" t="s">
        <v>664</v>
      </c>
      <c r="C11" s="81">
        <v>43703</v>
      </c>
      <c r="D11" s="96" t="s">
        <v>657</v>
      </c>
      <c r="E11" s="97" t="s">
        <v>657</v>
      </c>
      <c r="F11" s="98" t="s">
        <v>657</v>
      </c>
      <c r="G11" s="98" t="s">
        <v>657</v>
      </c>
      <c r="H11" s="97" t="s">
        <v>657</v>
      </c>
      <c r="I11" s="97" t="s">
        <v>657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665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666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657</v>
      </c>
      <c r="K13" s="89" t="s">
        <v>657</v>
      </c>
      <c r="L13" s="90" t="s">
        <v>657</v>
      </c>
      <c r="M13" s="90" t="s">
        <v>657</v>
      </c>
      <c r="N13" s="89" t="s">
        <v>657</v>
      </c>
      <c r="O13" s="91" t="s">
        <v>657</v>
      </c>
    </row>
    <row r="14" spans="1:15">
      <c r="A14" s="2">
        <v>128079</v>
      </c>
      <c r="B14" s="65" t="s">
        <v>667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657</v>
      </c>
      <c r="K14" s="89" t="s">
        <v>657</v>
      </c>
      <c r="L14" s="90" t="s">
        <v>657</v>
      </c>
      <c r="M14" s="90" t="s">
        <v>657</v>
      </c>
      <c r="N14" s="89" t="s">
        <v>657</v>
      </c>
      <c r="O14" s="91" t="s">
        <v>657</v>
      </c>
    </row>
    <row r="15" spans="1:15">
      <c r="A15" s="2">
        <v>127014</v>
      </c>
      <c r="B15" s="65" t="s">
        <v>668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657</v>
      </c>
      <c r="K15" s="89" t="s">
        <v>657</v>
      </c>
      <c r="L15" s="90" t="s">
        <v>657</v>
      </c>
      <c r="M15" s="90" t="s">
        <v>657</v>
      </c>
      <c r="N15" s="89" t="s">
        <v>657</v>
      </c>
      <c r="O15" s="91" t="s">
        <v>657</v>
      </c>
    </row>
    <row r="16" spans="1:15">
      <c r="A16" s="2">
        <v>110059</v>
      </c>
      <c r="B16" s="65" t="s">
        <v>833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669</v>
      </c>
      <c r="C17" s="81">
        <v>43768</v>
      </c>
      <c r="D17" s="96" t="s">
        <v>657</v>
      </c>
      <c r="E17" s="97" t="s">
        <v>657</v>
      </c>
      <c r="F17" s="98" t="s">
        <v>657</v>
      </c>
      <c r="G17" s="98" t="s">
        <v>657</v>
      </c>
      <c r="H17" s="97" t="s">
        <v>657</v>
      </c>
      <c r="I17" s="104" t="s">
        <v>657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670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657</v>
      </c>
      <c r="K18" s="89" t="s">
        <v>657</v>
      </c>
      <c r="L18" s="90" t="s">
        <v>657</v>
      </c>
      <c r="M18" s="90" t="s">
        <v>657</v>
      </c>
      <c r="N18" s="89" t="s">
        <v>657</v>
      </c>
      <c r="O18" s="91" t="s">
        <v>657</v>
      </c>
    </row>
    <row r="19" spans="1:15">
      <c r="A19" s="2">
        <v>123035</v>
      </c>
      <c r="B19" s="65" t="s">
        <v>671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672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657</v>
      </c>
      <c r="K20" s="89" t="s">
        <v>657</v>
      </c>
      <c r="L20" s="90" t="s">
        <v>657</v>
      </c>
      <c r="M20" s="90" t="s">
        <v>657</v>
      </c>
      <c r="N20" s="89" t="s">
        <v>657</v>
      </c>
      <c r="O20" s="91" t="s">
        <v>657</v>
      </c>
    </row>
    <row r="21" spans="1:15">
      <c r="A21" s="2">
        <v>128081</v>
      </c>
      <c r="B21" s="65" t="s">
        <v>673</v>
      </c>
      <c r="C21" s="81">
        <v>43794</v>
      </c>
      <c r="D21" s="96" t="s">
        <v>657</v>
      </c>
      <c r="E21" s="97" t="s">
        <v>657</v>
      </c>
      <c r="F21" s="98" t="s">
        <v>657</v>
      </c>
      <c r="G21" s="98" t="s">
        <v>657</v>
      </c>
      <c r="H21" s="97" t="s">
        <v>657</v>
      </c>
      <c r="I21" s="104" t="s">
        <v>657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674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675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657</v>
      </c>
      <c r="K23" s="89" t="s">
        <v>657</v>
      </c>
      <c r="L23" s="90" t="s">
        <v>657</v>
      </c>
      <c r="M23" s="90" t="s">
        <v>657</v>
      </c>
      <c r="N23" s="89" t="s">
        <v>657</v>
      </c>
      <c r="O23" s="91" t="s">
        <v>657</v>
      </c>
    </row>
    <row r="24" spans="1:15">
      <c r="A24" s="2">
        <v>110063</v>
      </c>
      <c r="B24" s="105" t="s">
        <v>676</v>
      </c>
      <c r="C24" s="81">
        <v>43816</v>
      </c>
      <c r="D24" s="96" t="s">
        <v>657</v>
      </c>
      <c r="E24" s="97" t="s">
        <v>657</v>
      </c>
      <c r="F24" s="98" t="s">
        <v>657</v>
      </c>
      <c r="G24" s="98" t="s">
        <v>657</v>
      </c>
      <c r="H24" s="97" t="s">
        <v>657</v>
      </c>
      <c r="I24" s="104" t="s">
        <v>657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677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678</v>
      </c>
      <c r="C26" s="81">
        <v>43817</v>
      </c>
      <c r="D26" s="96" t="s">
        <v>657</v>
      </c>
      <c r="E26" s="97" t="s">
        <v>657</v>
      </c>
      <c r="F26" s="98" t="s">
        <v>657</v>
      </c>
      <c r="G26" s="98" t="s">
        <v>657</v>
      </c>
      <c r="H26" s="97" t="s">
        <v>657</v>
      </c>
      <c r="I26" s="104" t="s">
        <v>657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679</v>
      </c>
      <c r="C27" s="81">
        <v>43822</v>
      </c>
      <c r="D27" s="96" t="s">
        <v>657</v>
      </c>
      <c r="E27" s="97" t="s">
        <v>657</v>
      </c>
      <c r="F27" s="98" t="s">
        <v>657</v>
      </c>
      <c r="G27" s="98" t="s">
        <v>657</v>
      </c>
      <c r="H27" s="97" t="s">
        <v>657</v>
      </c>
      <c r="I27" s="104" t="s">
        <v>657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680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681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657</v>
      </c>
      <c r="K29" s="89" t="s">
        <v>657</v>
      </c>
      <c r="L29" s="90" t="s">
        <v>657</v>
      </c>
      <c r="M29" s="90" t="s">
        <v>657</v>
      </c>
      <c r="N29" s="89" t="s">
        <v>657</v>
      </c>
      <c r="O29" s="91" t="s">
        <v>657</v>
      </c>
    </row>
    <row r="30" spans="1:15">
      <c r="A30" s="2">
        <v>128088</v>
      </c>
      <c r="B30" s="65" t="s">
        <v>682</v>
      </c>
      <c r="C30" s="81">
        <v>43825</v>
      </c>
      <c r="D30" s="96" t="s">
        <v>657</v>
      </c>
      <c r="E30" s="97" t="s">
        <v>657</v>
      </c>
      <c r="F30" s="98" t="s">
        <v>657</v>
      </c>
      <c r="G30" s="98" t="s">
        <v>657</v>
      </c>
      <c r="H30" s="97" t="s">
        <v>657</v>
      </c>
      <c r="I30" s="104" t="s">
        <v>657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683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657</v>
      </c>
      <c r="K31" s="89" t="s">
        <v>657</v>
      </c>
      <c r="L31" s="90" t="s">
        <v>657</v>
      </c>
      <c r="M31" s="90" t="s">
        <v>657</v>
      </c>
      <c r="N31" s="89" t="s">
        <v>657</v>
      </c>
      <c r="O31" s="91" t="s">
        <v>657</v>
      </c>
    </row>
    <row r="32" spans="1:15">
      <c r="A32" s="2">
        <v>128090</v>
      </c>
      <c r="B32" s="105" t="s">
        <v>684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657</v>
      </c>
      <c r="K32" s="89" t="s">
        <v>657</v>
      </c>
      <c r="L32" s="90" t="s">
        <v>657</v>
      </c>
      <c r="M32" s="90" t="s">
        <v>657</v>
      </c>
      <c r="N32" s="89" t="s">
        <v>657</v>
      </c>
      <c r="O32" s="91" t="s">
        <v>657</v>
      </c>
    </row>
    <row r="33" spans="1:15">
      <c r="A33" s="2">
        <v>128092</v>
      </c>
      <c r="B33" s="65" t="s">
        <v>685</v>
      </c>
      <c r="C33" s="81">
        <v>43832</v>
      </c>
      <c r="D33" s="96" t="s">
        <v>657</v>
      </c>
      <c r="E33" s="97" t="s">
        <v>657</v>
      </c>
      <c r="F33" s="98" t="s">
        <v>657</v>
      </c>
      <c r="G33" s="98" t="s">
        <v>657</v>
      </c>
      <c r="H33" s="97" t="s">
        <v>657</v>
      </c>
      <c r="I33" s="104" t="s">
        <v>657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686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657</v>
      </c>
      <c r="K34" s="89" t="s">
        <v>657</v>
      </c>
      <c r="L34" s="90" t="s">
        <v>657</v>
      </c>
      <c r="M34" s="90" t="s">
        <v>657</v>
      </c>
      <c r="N34" s="89" t="s">
        <v>657</v>
      </c>
      <c r="O34" s="91" t="s">
        <v>657</v>
      </c>
    </row>
    <row r="35" spans="1:15">
      <c r="A35" s="2">
        <v>127015</v>
      </c>
      <c r="B35" s="65" t="s">
        <v>687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688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689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690</v>
      </c>
      <c r="C38" s="81">
        <v>43900</v>
      </c>
      <c r="D38" s="96" t="s">
        <v>657</v>
      </c>
      <c r="E38" s="97" t="s">
        <v>657</v>
      </c>
      <c r="F38" s="98" t="s">
        <v>657</v>
      </c>
      <c r="G38" s="98" t="s">
        <v>657</v>
      </c>
      <c r="H38" s="97" t="s">
        <v>657</v>
      </c>
      <c r="I38" s="104" t="s">
        <v>657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799</v>
      </c>
      <c r="C39" s="81">
        <v>43905</v>
      </c>
      <c r="D39" s="96" t="s">
        <v>657</v>
      </c>
      <c r="E39" s="97" t="s">
        <v>657</v>
      </c>
      <c r="F39" s="98" t="s">
        <v>657</v>
      </c>
      <c r="G39" s="98" t="s">
        <v>657</v>
      </c>
      <c r="H39" s="97" t="s">
        <v>657</v>
      </c>
      <c r="I39" s="104" t="s">
        <v>657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657</v>
      </c>
      <c r="K40" s="97" t="s">
        <v>657</v>
      </c>
      <c r="L40" s="98" t="s">
        <v>657</v>
      </c>
      <c r="M40" s="98" t="s">
        <v>657</v>
      </c>
      <c r="N40" s="97" t="s">
        <v>657</v>
      </c>
      <c r="O40" s="104" t="s">
        <v>657</v>
      </c>
    </row>
    <row r="41" spans="1:15">
      <c r="A41" s="2">
        <v>110068</v>
      </c>
      <c r="B41" s="65" t="s">
        <v>822</v>
      </c>
      <c r="C41" s="81">
        <v>43916</v>
      </c>
      <c r="D41" s="96" t="s">
        <v>657</v>
      </c>
      <c r="E41" s="97" t="s">
        <v>657</v>
      </c>
      <c r="F41" s="98" t="s">
        <v>657</v>
      </c>
      <c r="G41" s="98" t="s">
        <v>657</v>
      </c>
      <c r="H41" s="97" t="s">
        <v>657</v>
      </c>
      <c r="I41" s="104" t="s">
        <v>657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834</v>
      </c>
      <c r="C42" s="81">
        <v>43924</v>
      </c>
      <c r="D42" s="96" t="s">
        <v>657</v>
      </c>
      <c r="E42" s="97" t="s">
        <v>657</v>
      </c>
      <c r="F42" s="98" t="s">
        <v>657</v>
      </c>
      <c r="G42" s="98" t="s">
        <v>657</v>
      </c>
      <c r="H42" s="97" t="s">
        <v>657</v>
      </c>
      <c r="I42" s="104" t="s">
        <v>657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853</v>
      </c>
      <c r="C43" s="81">
        <v>43935</v>
      </c>
      <c r="D43" s="96" t="s">
        <v>657</v>
      </c>
      <c r="E43" s="97" t="s">
        <v>657</v>
      </c>
      <c r="F43" s="98" t="s">
        <v>657</v>
      </c>
      <c r="G43" s="98" t="s">
        <v>657</v>
      </c>
      <c r="H43" s="97" t="s">
        <v>657</v>
      </c>
      <c r="I43" s="104" t="s">
        <v>657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918</v>
      </c>
      <c r="C44" s="81">
        <v>43990</v>
      </c>
      <c r="D44" s="96" t="s">
        <v>657</v>
      </c>
      <c r="E44" s="97" t="s">
        <v>657</v>
      </c>
      <c r="F44" s="98" t="s">
        <v>657</v>
      </c>
      <c r="G44" s="98" t="s">
        <v>657</v>
      </c>
      <c r="H44" s="97" t="s">
        <v>657</v>
      </c>
      <c r="I44" s="104" t="s">
        <v>657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1526</v>
      </c>
      <c r="C45" s="81">
        <v>44040</v>
      </c>
      <c r="D45" s="96" t="s">
        <v>657</v>
      </c>
      <c r="E45" s="97" t="s">
        <v>657</v>
      </c>
      <c r="F45" s="98" t="s">
        <v>657</v>
      </c>
      <c r="G45" s="98" t="s">
        <v>657</v>
      </c>
      <c r="H45" s="97" t="s">
        <v>657</v>
      </c>
      <c r="I45" s="104" t="s">
        <v>657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1580</v>
      </c>
      <c r="C46" s="81">
        <v>44063</v>
      </c>
      <c r="D46" s="96" t="s">
        <v>657</v>
      </c>
      <c r="E46" s="97" t="s">
        <v>657</v>
      </c>
      <c r="F46" s="98" t="s">
        <v>657</v>
      </c>
      <c r="G46" s="98" t="s">
        <v>657</v>
      </c>
      <c r="H46" s="97" t="s">
        <v>657</v>
      </c>
      <c r="I46" s="104" t="s">
        <v>657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1718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657</v>
      </c>
      <c r="K47" s="97" t="s">
        <v>657</v>
      </c>
      <c r="L47" s="98" t="s">
        <v>657</v>
      </c>
      <c r="M47" s="98" t="s">
        <v>657</v>
      </c>
      <c r="N47" s="97" t="s">
        <v>657</v>
      </c>
      <c r="O47" s="104" t="s">
        <v>657</v>
      </c>
    </row>
    <row r="48" spans="1:15">
      <c r="A48" s="2">
        <v>113044</v>
      </c>
      <c r="B48" s="65" t="s">
        <v>1909</v>
      </c>
      <c r="C48" s="81">
        <v>44179</v>
      </c>
      <c r="D48" s="96" t="s">
        <v>657</v>
      </c>
      <c r="E48" s="97" t="s">
        <v>657</v>
      </c>
      <c r="F48" s="98" t="s">
        <v>657</v>
      </c>
      <c r="G48" s="98" t="s">
        <v>657</v>
      </c>
      <c r="H48" s="97" t="s">
        <v>657</v>
      </c>
      <c r="I48" s="104" t="s">
        <v>657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1960</v>
      </c>
      <c r="C49" s="81">
        <v>44195</v>
      </c>
      <c r="D49" s="96" t="s">
        <v>657</v>
      </c>
      <c r="E49" s="97" t="s">
        <v>657</v>
      </c>
      <c r="F49" s="98" t="s">
        <v>657</v>
      </c>
      <c r="G49" s="98" t="s">
        <v>657</v>
      </c>
      <c r="H49" s="97" t="s">
        <v>657</v>
      </c>
      <c r="I49" s="104" t="s">
        <v>657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A50" s="2">
        <v>127029</v>
      </c>
      <c r="B50" s="65" t="s">
        <v>2223</v>
      </c>
      <c r="C50" s="81">
        <v>44278</v>
      </c>
      <c r="D50" s="82">
        <v>1000</v>
      </c>
      <c r="E50" s="107" t="s">
        <v>2224</v>
      </c>
      <c r="F50" s="107" t="s">
        <v>2224</v>
      </c>
      <c r="G50" s="107" t="s">
        <v>2224</v>
      </c>
      <c r="H50" s="107" t="s">
        <v>2224</v>
      </c>
      <c r="I50" s="107" t="s">
        <v>2224</v>
      </c>
      <c r="J50" s="96" t="s">
        <v>657</v>
      </c>
      <c r="K50" s="97" t="s">
        <v>657</v>
      </c>
      <c r="L50" s="98" t="s">
        <v>657</v>
      </c>
      <c r="M50" s="98" t="s">
        <v>657</v>
      </c>
      <c r="N50" s="97" t="s">
        <v>657</v>
      </c>
      <c r="O50" s="104" t="s">
        <v>657</v>
      </c>
    </row>
    <row r="51" spans="1:15">
      <c r="A51" s="2">
        <v>110079</v>
      </c>
      <c r="B51" s="65" t="s">
        <v>2225</v>
      </c>
      <c r="C51" s="81">
        <v>44286</v>
      </c>
      <c r="D51" s="82">
        <v>1000</v>
      </c>
      <c r="E51" s="107" t="s">
        <v>2224</v>
      </c>
      <c r="F51" s="107" t="s">
        <v>2224</v>
      </c>
      <c r="G51" s="107" t="s">
        <v>2224</v>
      </c>
      <c r="H51" s="107" t="s">
        <v>2224</v>
      </c>
      <c r="I51" s="107" t="s">
        <v>2224</v>
      </c>
      <c r="J51" s="82">
        <v>1000</v>
      </c>
      <c r="K51" s="107" t="s">
        <v>2224</v>
      </c>
      <c r="L51" s="107" t="s">
        <v>2224</v>
      </c>
      <c r="M51" s="107" t="s">
        <v>2224</v>
      </c>
      <c r="N51" s="107" t="s">
        <v>2224</v>
      </c>
      <c r="O51" s="235" t="s">
        <v>2226</v>
      </c>
    </row>
    <row r="52" spans="1:15">
      <c r="A52" s="2">
        <v>123107</v>
      </c>
      <c r="B52" s="65" t="s">
        <v>2227</v>
      </c>
      <c r="C52" s="81">
        <v>44286</v>
      </c>
      <c r="D52" s="96" t="s">
        <v>657</v>
      </c>
      <c r="E52" s="97" t="s">
        <v>657</v>
      </c>
      <c r="F52" s="98" t="s">
        <v>657</v>
      </c>
      <c r="G52" s="98" t="s">
        <v>657</v>
      </c>
      <c r="H52" s="97" t="s">
        <v>657</v>
      </c>
      <c r="I52" s="104" t="s">
        <v>657</v>
      </c>
      <c r="J52" s="82">
        <v>1000</v>
      </c>
      <c r="K52" s="107" t="s">
        <v>2224</v>
      </c>
      <c r="L52" s="107" t="s">
        <v>2224</v>
      </c>
      <c r="M52" s="107" t="s">
        <v>2224</v>
      </c>
      <c r="N52" s="107" t="s">
        <v>2224</v>
      </c>
      <c r="O52" s="235" t="s">
        <v>2226</v>
      </c>
    </row>
    <row r="53" spans="1:15">
      <c r="A53" s="2">
        <v>123111</v>
      </c>
      <c r="B53" s="65" t="s">
        <v>2228</v>
      </c>
      <c r="C53" s="81">
        <v>44295</v>
      </c>
      <c r="D53" s="96" t="s">
        <v>657</v>
      </c>
      <c r="E53" s="97" t="s">
        <v>657</v>
      </c>
      <c r="F53" s="98" t="s">
        <v>657</v>
      </c>
      <c r="G53" s="98" t="s">
        <v>657</v>
      </c>
      <c r="H53" s="97" t="s">
        <v>657</v>
      </c>
      <c r="I53" s="104" t="s">
        <v>657</v>
      </c>
      <c r="J53" s="82">
        <v>1000</v>
      </c>
      <c r="K53" s="107" t="s">
        <v>2224</v>
      </c>
      <c r="L53" s="107" t="s">
        <v>2224</v>
      </c>
      <c r="M53" s="107" t="s">
        <v>2224</v>
      </c>
      <c r="N53" s="107" t="s">
        <v>2224</v>
      </c>
      <c r="O53" s="235" t="s">
        <v>2226</v>
      </c>
    </row>
    <row r="54" spans="1:15">
      <c r="C54" s="81"/>
      <c r="D54" s="82"/>
      <c r="E54" s="107"/>
      <c r="F54" s="92"/>
      <c r="G54" s="92"/>
      <c r="H54" s="86"/>
      <c r="I54" s="87"/>
      <c r="J54" s="82"/>
      <c r="K54" s="86"/>
      <c r="L54" s="92"/>
      <c r="M54" s="86"/>
      <c r="N54" s="86"/>
      <c r="O54" s="87"/>
    </row>
    <row r="55" spans="1:15">
      <c r="C55" s="81"/>
      <c r="D55" s="82"/>
      <c r="E55" s="107"/>
      <c r="F55" s="92"/>
      <c r="G55" s="92"/>
      <c r="H55" s="86"/>
      <c r="I55" s="87"/>
      <c r="J55" s="82"/>
      <c r="K55" s="86"/>
      <c r="L55" s="92"/>
      <c r="M55" s="86"/>
      <c r="N55" s="86"/>
      <c r="O55" s="87"/>
    </row>
    <row r="56" spans="1:15">
      <c r="C56" s="81"/>
      <c r="D56" s="82"/>
      <c r="E56" s="107"/>
      <c r="F56" s="92"/>
      <c r="G56" s="92"/>
      <c r="H56" s="86"/>
      <c r="I56" s="87"/>
      <c r="J56" s="82"/>
      <c r="K56" s="86"/>
      <c r="L56" s="92"/>
      <c r="M56" s="86"/>
      <c r="N56" s="86"/>
      <c r="O56" s="87"/>
    </row>
    <row r="57" spans="1:15">
      <c r="C57" s="81"/>
      <c r="D57" s="82"/>
      <c r="E57" s="107"/>
      <c r="F57" s="92"/>
      <c r="G57" s="92"/>
      <c r="H57" s="86"/>
      <c r="I57" s="87"/>
      <c r="J57" s="82"/>
      <c r="K57" s="86"/>
      <c r="L57" s="92"/>
      <c r="M57" s="86"/>
      <c r="N57" s="86"/>
      <c r="O57" s="87"/>
    </row>
    <row r="58" spans="1:15">
      <c r="C58" s="81"/>
      <c r="D58" s="82"/>
      <c r="E58" s="107"/>
      <c r="F58" s="92"/>
      <c r="G58" s="92"/>
      <c r="H58" s="86"/>
      <c r="I58" s="87"/>
      <c r="J58" s="82"/>
      <c r="K58" s="86"/>
      <c r="L58" s="92"/>
      <c r="M58" s="86"/>
      <c r="N58" s="86"/>
      <c r="O58" s="87"/>
    </row>
    <row r="59" spans="1:15">
      <c r="C59" s="81"/>
      <c r="D59" s="82"/>
      <c r="E59" s="107"/>
      <c r="F59" s="92"/>
      <c r="G59" s="92"/>
      <c r="H59" s="86"/>
      <c r="I59" s="87"/>
      <c r="J59" s="82"/>
      <c r="K59" s="86"/>
      <c r="L59" s="92"/>
      <c r="M59" s="86"/>
      <c r="N59" s="86"/>
      <c r="O59" s="87"/>
    </row>
    <row r="60" spans="1:15">
      <c r="C60" s="81"/>
      <c r="D60" s="82"/>
      <c r="E60" s="107"/>
      <c r="F60" s="92"/>
      <c r="G60" s="92"/>
      <c r="H60" s="86"/>
      <c r="I60" s="87"/>
      <c r="J60" s="82"/>
      <c r="K60" s="86"/>
      <c r="L60" s="92"/>
      <c r="M60" s="86"/>
      <c r="N60" s="86"/>
      <c r="O60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691</v>
      </c>
      <c r="D2" s="2" t="s">
        <v>692</v>
      </c>
      <c r="F2" s="2" t="s">
        <v>693</v>
      </c>
      <c r="H2" s="2" t="s">
        <v>694</v>
      </c>
      <c r="J2" s="2" t="s">
        <v>695</v>
      </c>
      <c r="L2" s="2" t="s">
        <v>696</v>
      </c>
    </row>
    <row r="3" spans="2:14">
      <c r="B3" s="2" t="s">
        <v>697</v>
      </c>
      <c r="C3" s="2">
        <v>1.5</v>
      </c>
      <c r="D3" s="108" t="s">
        <v>698</v>
      </c>
      <c r="E3" s="9">
        <v>1.5</v>
      </c>
      <c r="F3" s="2" t="s">
        <v>699</v>
      </c>
      <c r="G3" s="2">
        <v>1.5</v>
      </c>
      <c r="H3" s="2" t="s">
        <v>700</v>
      </c>
      <c r="I3" s="2">
        <v>1.5</v>
      </c>
      <c r="J3" s="2" t="s">
        <v>701</v>
      </c>
      <c r="K3" s="2">
        <v>1.5</v>
      </c>
      <c r="L3" s="2" t="s">
        <v>702</v>
      </c>
      <c r="M3">
        <v>1.5</v>
      </c>
      <c r="N3"/>
    </row>
    <row r="4" spans="2:14">
      <c r="B4" s="2" t="s">
        <v>703</v>
      </c>
      <c r="C4" s="2">
        <v>1.3</v>
      </c>
      <c r="D4" s="2" t="s">
        <v>704</v>
      </c>
      <c r="E4" s="2">
        <v>1.2</v>
      </c>
      <c r="F4" s="2" t="s">
        <v>705</v>
      </c>
      <c r="G4" s="2">
        <v>1.2</v>
      </c>
      <c r="H4" s="2" t="s">
        <v>706</v>
      </c>
      <c r="I4" s="2">
        <v>1</v>
      </c>
      <c r="J4" s="2" t="s">
        <v>707</v>
      </c>
      <c r="K4" s="2">
        <v>1.3</v>
      </c>
      <c r="L4" s="2" t="s">
        <v>708</v>
      </c>
      <c r="M4">
        <v>1.2</v>
      </c>
      <c r="N4"/>
    </row>
    <row r="5" spans="2:14">
      <c r="B5" s="2" t="s">
        <v>709</v>
      </c>
      <c r="C5" s="2">
        <v>1.1000000000000001</v>
      </c>
      <c r="D5" s="2" t="s">
        <v>710</v>
      </c>
      <c r="E5" s="2">
        <v>1</v>
      </c>
      <c r="F5" s="2" t="s">
        <v>711</v>
      </c>
      <c r="G5" s="2">
        <v>1.1000000000000001</v>
      </c>
      <c r="H5" s="108" t="s">
        <v>712</v>
      </c>
      <c r="I5" s="2">
        <v>0</v>
      </c>
      <c r="J5" s="2" t="s">
        <v>713</v>
      </c>
      <c r="K5" s="2">
        <v>1.1000000000000001</v>
      </c>
      <c r="L5" s="2" t="s">
        <v>714</v>
      </c>
      <c r="M5">
        <v>1</v>
      </c>
      <c r="N5"/>
    </row>
    <row r="6" spans="2:14">
      <c r="B6" s="2" t="s">
        <v>715</v>
      </c>
      <c r="C6" s="2">
        <v>1</v>
      </c>
      <c r="D6" s="109" t="s">
        <v>716</v>
      </c>
      <c r="E6" s="2">
        <v>0.8</v>
      </c>
      <c r="F6" s="2" t="s">
        <v>717</v>
      </c>
      <c r="G6" s="2">
        <v>1</v>
      </c>
      <c r="J6" s="2" t="s">
        <v>718</v>
      </c>
      <c r="K6" s="2">
        <v>0.9</v>
      </c>
      <c r="M6"/>
      <c r="N6"/>
    </row>
    <row r="7" spans="2:14">
      <c r="B7" s="2" t="s">
        <v>719</v>
      </c>
      <c r="C7" s="2">
        <v>0.9</v>
      </c>
      <c r="D7" s="108" t="s">
        <v>720</v>
      </c>
      <c r="E7" s="2">
        <v>0.5</v>
      </c>
      <c r="F7" s="2" t="s">
        <v>721</v>
      </c>
      <c r="G7" s="2">
        <v>0.9</v>
      </c>
      <c r="J7" s="2" t="s">
        <v>722</v>
      </c>
      <c r="K7" s="2">
        <v>0.8</v>
      </c>
      <c r="M7"/>
      <c r="N7"/>
    </row>
    <row r="8" spans="2:14">
      <c r="B8" s="2" t="s">
        <v>723</v>
      </c>
      <c r="C8" s="2">
        <v>0.8</v>
      </c>
      <c r="F8" s="2" t="s">
        <v>724</v>
      </c>
      <c r="G8" s="2">
        <v>0.8</v>
      </c>
      <c r="J8" s="2" t="s">
        <v>725</v>
      </c>
      <c r="K8" s="2">
        <v>0.5</v>
      </c>
      <c r="M8"/>
      <c r="N8"/>
    </row>
    <row r="9" spans="2:14">
      <c r="B9" s="2" t="s">
        <v>726</v>
      </c>
      <c r="C9" s="2">
        <v>0.5</v>
      </c>
      <c r="F9" s="2" t="s">
        <v>727</v>
      </c>
      <c r="G9" s="2">
        <v>0.5</v>
      </c>
      <c r="M9"/>
      <c r="N9"/>
    </row>
    <row r="10" spans="2:14">
      <c r="B10" s="2" t="s">
        <v>728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G17" sqref="G1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729</v>
      </c>
      <c r="C2" s="117" t="s">
        <v>810</v>
      </c>
      <c r="D2" s="114" t="s">
        <v>730</v>
      </c>
      <c r="E2" s="114" t="s">
        <v>731</v>
      </c>
      <c r="F2" s="114" t="s">
        <v>732</v>
      </c>
      <c r="G2" s="114" t="s">
        <v>733</v>
      </c>
      <c r="H2" s="114" t="s">
        <v>734</v>
      </c>
      <c r="I2" s="114" t="s">
        <v>735</v>
      </c>
      <c r="J2" s="114" t="s">
        <v>736</v>
      </c>
      <c r="K2" s="114" t="s">
        <v>737</v>
      </c>
      <c r="L2" s="220" t="s">
        <v>1659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1662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1661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1660</v>
      </c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2021-04-09T01:57:30Z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